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EC03AD-A5A8-451C-9419-CA9AFB3C283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4" i="1" l="1"/>
  <c r="D9" i="1"/>
  <c r="C9" i="1"/>
  <c r="Q75" i="1"/>
  <c r="Q61" i="1"/>
  <c r="Q59" i="1"/>
  <c r="Q36" i="1"/>
  <c r="Q33" i="1"/>
  <c r="Q32" i="1"/>
  <c r="Q31" i="1"/>
  <c r="Q30" i="1"/>
  <c r="Q29" i="1"/>
  <c r="Q28" i="1"/>
  <c r="Q27" i="1"/>
  <c r="Q26" i="1"/>
  <c r="Q25" i="1"/>
  <c r="Q24" i="1"/>
  <c r="Q22" i="1"/>
  <c r="Q21" i="1"/>
  <c r="G62" i="2"/>
  <c r="C62" i="2"/>
  <c r="G61" i="2"/>
  <c r="C61" i="2"/>
  <c r="G60" i="2"/>
  <c r="C60" i="2"/>
  <c r="G59" i="2"/>
  <c r="C59" i="2"/>
  <c r="G58" i="2"/>
  <c r="C58" i="2"/>
  <c r="G82" i="2"/>
  <c r="C82" i="2"/>
  <c r="G81" i="2"/>
  <c r="C81" i="2"/>
  <c r="G80" i="2"/>
  <c r="C80" i="2"/>
  <c r="E80" i="2"/>
  <c r="G79" i="2"/>
  <c r="C79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78" i="2"/>
  <c r="C78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77" i="2"/>
  <c r="C77" i="2"/>
  <c r="G35" i="2"/>
  <c r="C35" i="2"/>
  <c r="G76" i="2"/>
  <c r="C76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75" i="2"/>
  <c r="C75" i="2"/>
  <c r="G12" i="2"/>
  <c r="C12" i="2"/>
  <c r="G11" i="2"/>
  <c r="C11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H62" i="2"/>
  <c r="B62" i="2"/>
  <c r="F62" i="2"/>
  <c r="D62" i="2"/>
  <c r="A62" i="2"/>
  <c r="H61" i="2"/>
  <c r="F61" i="2"/>
  <c r="D61" i="2"/>
  <c r="B61" i="2"/>
  <c r="A61" i="2"/>
  <c r="H60" i="2"/>
  <c r="B60" i="2"/>
  <c r="F60" i="2"/>
  <c r="D60" i="2"/>
  <c r="A60" i="2"/>
  <c r="H59" i="2"/>
  <c r="F59" i="2"/>
  <c r="D59" i="2"/>
  <c r="B59" i="2"/>
  <c r="A59" i="2"/>
  <c r="H58" i="2"/>
  <c r="B58" i="2"/>
  <c r="F58" i="2"/>
  <c r="D58" i="2"/>
  <c r="A58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78" i="2"/>
  <c r="B78" i="2"/>
  <c r="D78" i="2"/>
  <c r="A78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77" i="2"/>
  <c r="B77" i="2"/>
  <c r="D77" i="2"/>
  <c r="A77" i="2"/>
  <c r="H35" i="2"/>
  <c r="B35" i="2"/>
  <c r="D35" i="2"/>
  <c r="A35" i="2"/>
  <c r="H76" i="2"/>
  <c r="B76" i="2"/>
  <c r="D76" i="2"/>
  <c r="A76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75" i="2"/>
  <c r="B75" i="2"/>
  <c r="D75" i="2"/>
  <c r="A75" i="2"/>
  <c r="H12" i="2"/>
  <c r="B12" i="2"/>
  <c r="D12" i="2"/>
  <c r="A12" i="2"/>
  <c r="H11" i="2"/>
  <c r="B11" i="2"/>
  <c r="D11" i="2"/>
  <c r="A11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Q95" i="1"/>
  <c r="Q98" i="1"/>
  <c r="Q97" i="1"/>
  <c r="Q84" i="1"/>
  <c r="Q64" i="1"/>
  <c r="Q66" i="1"/>
  <c r="Q94" i="1"/>
  <c r="Q96" i="1"/>
  <c r="Q63" i="1"/>
  <c r="Q65" i="1"/>
  <c r="Q93" i="1"/>
  <c r="Q70" i="1"/>
  <c r="Q85" i="1"/>
  <c r="Q82" i="1"/>
  <c r="Q83" i="1"/>
  <c r="Q78" i="1"/>
  <c r="Q77" i="1"/>
  <c r="Q92" i="1"/>
  <c r="Q91" i="1"/>
  <c r="Q90" i="1"/>
  <c r="Q89" i="1"/>
  <c r="Q88" i="1"/>
  <c r="Q87" i="1"/>
  <c r="Q86" i="1"/>
  <c r="F16" i="1"/>
  <c r="C17" i="1"/>
  <c r="Q81" i="1"/>
  <c r="Q76" i="1"/>
  <c r="Q79" i="1"/>
  <c r="Q80" i="1"/>
  <c r="Q71" i="1"/>
  <c r="Q73" i="1"/>
  <c r="Q67" i="1"/>
  <c r="Q68" i="1"/>
  <c r="Q69" i="1"/>
  <c r="Q72" i="1"/>
  <c r="Q55" i="1"/>
  <c r="Q58" i="1"/>
  <c r="Q60" i="1"/>
  <c r="Q56" i="1"/>
  <c r="Q57" i="1"/>
  <c r="Q51" i="1"/>
  <c r="Q52" i="1"/>
  <c r="Q53" i="1"/>
  <c r="Q54" i="1"/>
  <c r="Q35" i="1"/>
  <c r="Q37" i="1"/>
  <c r="Q38" i="1"/>
  <c r="Q39" i="1"/>
  <c r="Q40" i="1"/>
  <c r="Q41" i="1"/>
  <c r="Q42" i="1"/>
  <c r="Q43" i="1"/>
  <c r="Q34" i="1"/>
  <c r="Q45" i="1"/>
  <c r="Q49" i="1"/>
  <c r="Q50" i="1"/>
  <c r="Q44" i="1"/>
  <c r="Q46" i="1"/>
  <c r="Q47" i="1"/>
  <c r="Q48" i="1"/>
  <c r="Q62" i="1"/>
  <c r="C7" i="1"/>
  <c r="E71" i="1"/>
  <c r="C8" i="1"/>
  <c r="Q23" i="1"/>
  <c r="E48" i="1"/>
  <c r="F48" i="1"/>
  <c r="E77" i="1"/>
  <c r="F77" i="1"/>
  <c r="E63" i="1"/>
  <c r="F63" i="1"/>
  <c r="E53" i="1"/>
  <c r="F53" i="1"/>
  <c r="E43" i="1"/>
  <c r="F43" i="1"/>
  <c r="E34" i="1"/>
  <c r="F34" i="1"/>
  <c r="E92" i="1"/>
  <c r="F92" i="1"/>
  <c r="E84" i="1"/>
  <c r="F84" i="1"/>
  <c r="E70" i="1"/>
  <c r="F70" i="1"/>
  <c r="E62" i="1"/>
  <c r="F62" i="1"/>
  <c r="E56" i="1"/>
  <c r="F56" i="1"/>
  <c r="E52" i="1"/>
  <c r="F52" i="1"/>
  <c r="E42" i="1"/>
  <c r="F42" i="1"/>
  <c r="E38" i="1"/>
  <c r="F38" i="1"/>
  <c r="E23" i="1"/>
  <c r="F23" i="1"/>
  <c r="E30" i="1"/>
  <c r="F30" i="1"/>
  <c r="E21" i="1"/>
  <c r="F21" i="1"/>
  <c r="E47" i="1"/>
  <c r="F47" i="1"/>
  <c r="E73" i="1"/>
  <c r="F73" i="1"/>
  <c r="E69" i="1"/>
  <c r="F69" i="1"/>
  <c r="E65" i="1"/>
  <c r="F65" i="1"/>
  <c r="E60" i="1"/>
  <c r="F60" i="1"/>
  <c r="E55" i="1"/>
  <c r="F55" i="1"/>
  <c r="E51" i="1"/>
  <c r="F51" i="1"/>
  <c r="E45" i="1"/>
  <c r="F45" i="1"/>
  <c r="E41" i="1"/>
  <c r="F41" i="1"/>
  <c r="E37" i="1"/>
  <c r="F37" i="1"/>
  <c r="E75" i="1"/>
  <c r="F75" i="1"/>
  <c r="E33" i="1"/>
  <c r="F33" i="1"/>
  <c r="E29" i="1"/>
  <c r="F29" i="1"/>
  <c r="E25" i="1"/>
  <c r="F25" i="1"/>
  <c r="E98" i="1"/>
  <c r="F98" i="1"/>
  <c r="E94" i="1"/>
  <c r="F94" i="1"/>
  <c r="G94" i="1"/>
  <c r="K94" i="1"/>
  <c r="E90" i="1"/>
  <c r="F90" i="1"/>
  <c r="E86" i="1"/>
  <c r="F86" i="1"/>
  <c r="G86" i="1"/>
  <c r="K86" i="1"/>
  <c r="E82" i="1"/>
  <c r="F82" i="1"/>
  <c r="G82" i="1"/>
  <c r="K82" i="1"/>
  <c r="E72" i="1"/>
  <c r="F72" i="1"/>
  <c r="G72" i="1"/>
  <c r="K72" i="1"/>
  <c r="E68" i="1"/>
  <c r="F68" i="1"/>
  <c r="G68" i="1"/>
  <c r="K68" i="1"/>
  <c r="E64" i="1"/>
  <c r="F64" i="1"/>
  <c r="E58" i="1"/>
  <c r="F58" i="1"/>
  <c r="E54" i="1"/>
  <c r="F54" i="1"/>
  <c r="E50" i="1"/>
  <c r="F50" i="1"/>
  <c r="E44" i="1"/>
  <c r="F44" i="1"/>
  <c r="E40" i="1"/>
  <c r="F40" i="1"/>
  <c r="G40" i="1"/>
  <c r="I40" i="1"/>
  <c r="E35" i="1"/>
  <c r="F35" i="1"/>
  <c r="G35" i="1"/>
  <c r="I35" i="1"/>
  <c r="E61" i="1"/>
  <c r="F61" i="1"/>
  <c r="G61" i="1"/>
  <c r="I61" i="1"/>
  <c r="E32" i="1"/>
  <c r="F32" i="1"/>
  <c r="G32" i="1"/>
  <c r="I32" i="1"/>
  <c r="E28" i="1"/>
  <c r="F28" i="1"/>
  <c r="G28" i="1"/>
  <c r="I28" i="1"/>
  <c r="E24" i="1"/>
  <c r="E65" i="2"/>
  <c r="F24" i="1"/>
  <c r="G24" i="1"/>
  <c r="I24" i="1"/>
  <c r="E62" i="2"/>
  <c r="E77" i="2"/>
  <c r="E81" i="2"/>
  <c r="E45" i="2"/>
  <c r="E53" i="2"/>
  <c r="E38" i="2"/>
  <c r="E73" i="2"/>
  <c r="E19" i="2"/>
  <c r="E17" i="2"/>
  <c r="E66" i="2"/>
  <c r="E34" i="2"/>
  <c r="E18" i="2"/>
  <c r="E79" i="2"/>
  <c r="E29" i="2"/>
  <c r="E36" i="2"/>
  <c r="E35" i="2"/>
  <c r="E69" i="2"/>
  <c r="E82" i="2"/>
  <c r="E78" i="2"/>
  <c r="E27" i="2"/>
  <c r="E12" i="2"/>
  <c r="E74" i="2"/>
  <c r="E55" i="2"/>
  <c r="E21" i="2"/>
  <c r="E44" i="2"/>
  <c r="E30" i="2"/>
  <c r="E14" i="2"/>
  <c r="E42" i="2"/>
  <c r="E28" i="2"/>
  <c r="F71" i="1"/>
  <c r="G71" i="1"/>
  <c r="K71" i="1"/>
  <c r="E43" i="2"/>
  <c r="E11" i="2"/>
  <c r="E31" i="2"/>
  <c r="E26" i="1"/>
  <c r="F26" i="1"/>
  <c r="G26" i="1"/>
  <c r="I26" i="1"/>
  <c r="E22" i="1"/>
  <c r="E46" i="2"/>
  <c r="E16" i="2"/>
  <c r="G77" i="1"/>
  <c r="K77" i="1"/>
  <c r="G66" i="1"/>
  <c r="K66" i="1"/>
  <c r="G56" i="1"/>
  <c r="I56" i="1"/>
  <c r="G38" i="1"/>
  <c r="I38" i="1"/>
  <c r="E95" i="1"/>
  <c r="F95" i="1"/>
  <c r="G95" i="1"/>
  <c r="K95" i="1"/>
  <c r="E87" i="1"/>
  <c r="G69" i="1"/>
  <c r="G60" i="1"/>
  <c r="K60" i="1"/>
  <c r="G51" i="1"/>
  <c r="I51" i="1"/>
  <c r="G41" i="1"/>
  <c r="I41" i="1"/>
  <c r="G75" i="1"/>
  <c r="K75" i="1"/>
  <c r="E78" i="1"/>
  <c r="G58" i="1"/>
  <c r="K58" i="1"/>
  <c r="G50" i="1"/>
  <c r="I50" i="1"/>
  <c r="E97" i="1"/>
  <c r="E89" i="1"/>
  <c r="F89" i="1"/>
  <c r="G89" i="1"/>
  <c r="K89" i="1"/>
  <c r="E81" i="1"/>
  <c r="G63" i="1"/>
  <c r="K63" i="1"/>
  <c r="G53" i="1"/>
  <c r="J53" i="1"/>
  <c r="G43" i="1"/>
  <c r="I43" i="1"/>
  <c r="G34" i="1"/>
  <c r="I34" i="1"/>
  <c r="G92" i="1"/>
  <c r="K92" i="1"/>
  <c r="G84" i="1"/>
  <c r="K84" i="1"/>
  <c r="G30" i="1"/>
  <c r="I30" i="1"/>
  <c r="G21" i="1"/>
  <c r="I21" i="1"/>
  <c r="G33" i="1"/>
  <c r="I33" i="1"/>
  <c r="G25" i="1"/>
  <c r="I25" i="1"/>
  <c r="E80" i="1"/>
  <c r="G70" i="1"/>
  <c r="I70" i="1"/>
  <c r="G62" i="1"/>
  <c r="K62" i="1"/>
  <c r="G52" i="1"/>
  <c r="I52" i="1"/>
  <c r="G42" i="1"/>
  <c r="I42" i="1"/>
  <c r="G23" i="1"/>
  <c r="I23" i="1"/>
  <c r="E91" i="1"/>
  <c r="F91" i="1"/>
  <c r="G91" i="1"/>
  <c r="K91" i="1"/>
  <c r="E83" i="1"/>
  <c r="G73" i="1"/>
  <c r="K73" i="1"/>
  <c r="G65" i="1"/>
  <c r="K65" i="1"/>
  <c r="G55" i="1"/>
  <c r="K55" i="1"/>
  <c r="G45" i="1"/>
  <c r="I45" i="1"/>
  <c r="G37" i="1"/>
  <c r="I37" i="1"/>
  <c r="G64" i="1"/>
  <c r="K64" i="1"/>
  <c r="G54" i="1"/>
  <c r="I54" i="1"/>
  <c r="G44" i="1"/>
  <c r="I44" i="1"/>
  <c r="E67" i="1"/>
  <c r="F67" i="1"/>
  <c r="E49" i="1"/>
  <c r="E39" i="1"/>
  <c r="F39" i="1"/>
  <c r="E27" i="1"/>
  <c r="F27" i="1"/>
  <c r="G27" i="1"/>
  <c r="I27" i="1"/>
  <c r="E96" i="1"/>
  <c r="E74" i="1"/>
  <c r="F74" i="1"/>
  <c r="G74" i="1"/>
  <c r="K74" i="1"/>
  <c r="E57" i="1"/>
  <c r="E59" i="1"/>
  <c r="F59" i="1"/>
  <c r="G59" i="1"/>
  <c r="I59" i="1"/>
  <c r="E88" i="1"/>
  <c r="E93" i="1"/>
  <c r="E85" i="1"/>
  <c r="G67" i="1"/>
  <c r="K67" i="1"/>
  <c r="G39" i="1"/>
  <c r="I39" i="1"/>
  <c r="E76" i="1"/>
  <c r="F76" i="1"/>
  <c r="G76" i="1"/>
  <c r="K76" i="1"/>
  <c r="E79" i="1"/>
  <c r="G29" i="1"/>
  <c r="I29" i="1"/>
  <c r="G98" i="1"/>
  <c r="K98" i="1"/>
  <c r="G90" i="1"/>
  <c r="K90" i="1"/>
  <c r="E67" i="2"/>
  <c r="E26" i="2"/>
  <c r="E59" i="2"/>
  <c r="E41" i="2"/>
  <c r="E36" i="1"/>
  <c r="F36" i="1"/>
  <c r="G36" i="1"/>
  <c r="I36" i="1"/>
  <c r="E46" i="1"/>
  <c r="E66" i="1"/>
  <c r="F66" i="1"/>
  <c r="E31" i="1"/>
  <c r="E75" i="2"/>
  <c r="E20" i="2"/>
  <c r="E70" i="2"/>
  <c r="E13" i="2"/>
  <c r="E37" i="2"/>
  <c r="E51" i="2"/>
  <c r="E40" i="2"/>
  <c r="E63" i="2"/>
  <c r="E71" i="2"/>
  <c r="E15" i="2"/>
  <c r="E24" i="2"/>
  <c r="E32" i="2"/>
  <c r="F85" i="1"/>
  <c r="G85" i="1"/>
  <c r="K85" i="1"/>
  <c r="E54" i="2"/>
  <c r="F96" i="1"/>
  <c r="G96" i="1"/>
  <c r="K96" i="1"/>
  <c r="E60" i="2"/>
  <c r="E72" i="2"/>
  <c r="F31" i="1"/>
  <c r="G31" i="1"/>
  <c r="I31" i="1"/>
  <c r="E39" i="2"/>
  <c r="F46" i="1"/>
  <c r="G46" i="1"/>
  <c r="I46" i="1"/>
  <c r="E22" i="2"/>
  <c r="F88" i="1"/>
  <c r="G88" i="1"/>
  <c r="K88" i="1"/>
  <c r="E57" i="2"/>
  <c r="E25" i="2"/>
  <c r="F49" i="1"/>
  <c r="G49" i="1"/>
  <c r="I49" i="1"/>
  <c r="F22" i="1"/>
  <c r="G22" i="1"/>
  <c r="I22" i="1"/>
  <c r="E64" i="2"/>
  <c r="F81" i="1"/>
  <c r="G81" i="1"/>
  <c r="K81" i="1"/>
  <c r="E50" i="2"/>
  <c r="F79" i="1"/>
  <c r="G79" i="1"/>
  <c r="K79" i="1"/>
  <c r="E48" i="2"/>
  <c r="E33" i="2"/>
  <c r="F57" i="1"/>
  <c r="G57" i="1"/>
  <c r="I57" i="1"/>
  <c r="E76" i="2"/>
  <c r="E49" i="2"/>
  <c r="F80" i="1"/>
  <c r="G80" i="1"/>
  <c r="K80" i="1"/>
  <c r="F97" i="1"/>
  <c r="G97" i="1"/>
  <c r="K97" i="1"/>
  <c r="E61" i="2"/>
  <c r="K69" i="1"/>
  <c r="E68" i="2"/>
  <c r="F83" i="1"/>
  <c r="G83" i="1"/>
  <c r="K83" i="1"/>
  <c r="E52" i="2"/>
  <c r="F87" i="1"/>
  <c r="G87" i="1"/>
  <c r="K87" i="1"/>
  <c r="E56" i="2"/>
  <c r="F93" i="1"/>
  <c r="G93" i="1"/>
  <c r="K93" i="1"/>
  <c r="E58" i="2"/>
  <c r="F78" i="1"/>
  <c r="G78" i="1"/>
  <c r="E47" i="2"/>
  <c r="K78" i="1"/>
  <c r="C11" i="1"/>
  <c r="C12" i="1"/>
  <c r="C16" i="1" l="1"/>
  <c r="D18" i="1" s="1"/>
  <c r="O81" i="1"/>
  <c r="O80" i="1"/>
  <c r="O97" i="1"/>
  <c r="O79" i="1"/>
  <c r="O83" i="1"/>
  <c r="O78" i="1"/>
  <c r="O41" i="1"/>
  <c r="O43" i="1"/>
  <c r="O36" i="1"/>
  <c r="O74" i="1"/>
  <c r="O73" i="1"/>
  <c r="O75" i="1"/>
  <c r="O57" i="1"/>
  <c r="O84" i="1"/>
  <c r="O54" i="1"/>
  <c r="O77" i="1"/>
  <c r="O82" i="1"/>
  <c r="O32" i="1"/>
  <c r="O61" i="1"/>
  <c r="O63" i="1"/>
  <c r="O39" i="1"/>
  <c r="O70" i="1"/>
  <c r="O22" i="1"/>
  <c r="O94" i="1"/>
  <c r="O96" i="1"/>
  <c r="O37" i="1"/>
  <c r="O89" i="1"/>
  <c r="O26" i="1"/>
  <c r="O58" i="1"/>
  <c r="O85" i="1"/>
  <c r="O65" i="1"/>
  <c r="O24" i="1"/>
  <c r="O59" i="1"/>
  <c r="O92" i="1"/>
  <c r="O76" i="1"/>
  <c r="O50" i="1"/>
  <c r="O48" i="1"/>
  <c r="O52" i="1"/>
  <c r="O64" i="1"/>
  <c r="O25" i="1"/>
  <c r="O66" i="1"/>
  <c r="O35" i="1"/>
  <c r="O38" i="1"/>
  <c r="O53" i="1"/>
  <c r="O98" i="1"/>
  <c r="O30" i="1"/>
  <c r="O34" i="1"/>
  <c r="O95" i="1"/>
  <c r="O29" i="1"/>
  <c r="O56" i="1"/>
  <c r="O51" i="1"/>
  <c r="O31" i="1"/>
  <c r="O47" i="1"/>
  <c r="O55" i="1"/>
  <c r="O72" i="1"/>
  <c r="C15" i="1"/>
  <c r="F18" i="1" s="1"/>
  <c r="O33" i="1"/>
  <c r="O60" i="1"/>
  <c r="O62" i="1"/>
  <c r="O93" i="1"/>
  <c r="O42" i="1"/>
  <c r="O88" i="1"/>
  <c r="O21" i="1"/>
  <c r="O67" i="1"/>
  <c r="O44" i="1"/>
  <c r="O87" i="1"/>
  <c r="O68" i="1"/>
  <c r="O71" i="1"/>
  <c r="O69" i="1"/>
  <c r="O27" i="1"/>
  <c r="O28" i="1"/>
  <c r="O40" i="1"/>
  <c r="O23" i="1"/>
  <c r="O49" i="1"/>
  <c r="O91" i="1"/>
  <c r="O90" i="1"/>
  <c r="O86" i="1"/>
  <c r="O45" i="1"/>
  <c r="O46" i="1"/>
  <c r="F17" i="1"/>
  <c r="F19" i="1" l="1"/>
  <c r="C18" i="1"/>
</calcChain>
</file>

<file path=xl/sharedStrings.xml><?xml version="1.0" encoding="utf-8"?>
<sst xmlns="http://schemas.openxmlformats.org/spreadsheetml/2006/main" count="815" uniqueCount="383">
  <si>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</si>
  <si>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</si>
  <si>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</si>
  <si>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</si>
  <si>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</si>
  <si>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</si>
  <si>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</si>
  <si>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</si>
  <si>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</si>
  <si>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</si>
  <si>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</si>
  <si>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</si>
  <si>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</si>
  <si>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</si>
  <si>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</si>
  <si>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</si>
  <si>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</si>
  <si>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</si>
  <si>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</si>
  <si>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</si>
  <si>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</si>
  <si>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</si>
  <si>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</si>
  <si>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</si>
  <si>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</si>
  <si>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5484</t>
  </si>
  <si>
    <t>Diethelm R</t>
  </si>
  <si>
    <t>BBSAG Bull.8</t>
  </si>
  <si>
    <t>B</t>
  </si>
  <si>
    <t>v</t>
  </si>
  <si>
    <t>BBSAG Bull.21</t>
  </si>
  <si>
    <t>Locher K</t>
  </si>
  <si>
    <t>BBSAG Bull.27</t>
  </si>
  <si>
    <t>:</t>
  </si>
  <si>
    <t>BBSAG Bull.30</t>
  </si>
  <si>
    <t>BBSAG Bull.31</t>
  </si>
  <si>
    <t>BBSAG Bull.39</t>
  </si>
  <si>
    <t>BBSAG Bull.40</t>
  </si>
  <si>
    <t>BRNO 28</t>
  </si>
  <si>
    <t>K</t>
  </si>
  <si>
    <t>Peter H</t>
  </si>
  <si>
    <t>BBSAG Bull.87</t>
  </si>
  <si>
    <t>BRNO 30</t>
  </si>
  <si>
    <t>BBSAG Bull.94</t>
  </si>
  <si>
    <t>BBSAG Bull.100</t>
  </si>
  <si>
    <t>BBSAG Bull.106</t>
  </si>
  <si>
    <t>ccd</t>
  </si>
  <si>
    <t>Blaettler E</t>
  </si>
  <si>
    <t>BBSAG Bull.117</t>
  </si>
  <si>
    <t>E.Blattler</t>
  </si>
  <si>
    <t>BBSAG 119</t>
  </si>
  <si>
    <t>II</t>
  </si>
  <si>
    <t>IBVS 5263</t>
  </si>
  <si>
    <t>I</t>
  </si>
  <si>
    <t>IBVS 4888</t>
  </si>
  <si>
    <t>EA/SD</t>
  </si>
  <si>
    <t># of data points:</t>
  </si>
  <si>
    <t>HR Gem / GSC 01881-01297</t>
  </si>
  <si>
    <t>IBVS 5731</t>
  </si>
  <si>
    <t>IBVS 5438</t>
  </si>
  <si>
    <t>IBVS 5653</t>
  </si>
  <si>
    <t>IBVS 5741</t>
  </si>
  <si>
    <t>IBVS 5802</t>
  </si>
  <si>
    <t>OEJV 0107</t>
  </si>
  <si>
    <t>IBVS 5938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</si>
  <si>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</si>
  <si>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</si>
  <si>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</si>
  <si>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</si>
  <si>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</si>
  <si>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</si>
  <si>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</si>
  <si>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</si>
  <si>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0137</t>
  </si>
  <si>
    <t>IBVS 5918</t>
  </si>
  <si>
    <t>.0005</t>
  </si>
  <si>
    <t>.0006</t>
  </si>
  <si>
    <t>IBVS 5959</t>
  </si>
  <si>
    <t>IBVS 5992</t>
  </si>
  <si>
    <t>OEJV 0003</t>
  </si>
  <si>
    <t>JAVSO..40....1</t>
  </si>
  <si>
    <t>IBVS 6029</t>
  </si>
  <si>
    <t>2012JAVSO..40..975</t>
  </si>
  <si>
    <t>OEJV 0160</t>
  </si>
  <si>
    <t>IBVS 6063</t>
  </si>
  <si>
    <t>IBVS 5984</t>
  </si>
  <si>
    <t>IBVS 6149</t>
  </si>
  <si>
    <t>IBVS 6152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</si>
  <si>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</si>
  <si>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</si>
  <si>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</si>
  <si>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</si>
  <si>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</si>
  <si>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</si>
  <si>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</si>
  <si>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</si>
  <si>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</si>
  <si>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</si>
  <si>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</si>
  <si>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</si>
  <si>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2430023.535 </t>
  </si>
  <si>
    <t> 29.01.1941 00:50 </t>
  </si>
  <si>
    <t> -0.050 </t>
  </si>
  <si>
    <t>P </t>
  </si>
  <si>
    <t> H.Gessner </t>
  </si>
  <si>
    <t> VSS 7.578 </t>
  </si>
  <si>
    <t>2430319.684 </t>
  </si>
  <si>
    <t> 21.11.1941 04:24 </t>
  </si>
  <si>
    <t> -0.004 </t>
  </si>
  <si>
    <t>2430380.585 </t>
  </si>
  <si>
    <t> 21.01.1942 02:02 </t>
  </si>
  <si>
    <t> -0.034 </t>
  </si>
  <si>
    <t>2430409.470 </t>
  </si>
  <si>
    <t> 18.02.1942 23:16 </t>
  </si>
  <si>
    <t> -0.011 </t>
  </si>
  <si>
    <t>2437367.339 </t>
  </si>
  <si>
    <t> 08.03.1961 20:08 </t>
  </si>
  <si>
    <t> 5.323 </t>
  </si>
  <si>
    <t> K.Häussler </t>
  </si>
  <si>
    <t> HABZ 93 </t>
  </si>
  <si>
    <t>2438386.615 </t>
  </si>
  <si>
    <t> 23.12.1963 02:45 </t>
  </si>
  <si>
    <t> 5.343 </t>
  </si>
  <si>
    <t>2438406.400 </t>
  </si>
  <si>
    <t> 11.01.1964 21:36 </t>
  </si>
  <si>
    <t> 5.352 </t>
  </si>
  <si>
    <t>2438406.408 </t>
  </si>
  <si>
    <t> 11.01.1964 21:47 </t>
  </si>
  <si>
    <t> 5.360 </t>
  </si>
  <si>
    <t>2438407.462 </t>
  </si>
  <si>
    <t> 12.01.1964 23:05 </t>
  </si>
  <si>
    <t> 5.345 </t>
  </si>
  <si>
    <t>2438765.540 </t>
  </si>
  <si>
    <t> 05.01.1965 00:57 </t>
  </si>
  <si>
    <t> 5.320 </t>
  </si>
  <si>
    <t>2439059.535 </t>
  </si>
  <si>
    <t> 26.10.1965 00:50 </t>
  </si>
  <si>
    <t> 5.350 </t>
  </si>
  <si>
    <t>2439536.295 </t>
  </si>
  <si>
    <t> 14.02.1967 19:04 </t>
  </si>
  <si>
    <t> 5.353 </t>
  </si>
  <si>
    <t>2441753.321 </t>
  </si>
  <si>
    <t> 11.03.1973 19:42 </t>
  </si>
  <si>
    <t>V </t>
  </si>
  <si>
    <t> R.Diethelm </t>
  </si>
  <si>
    <t> BBS 8 </t>
  </si>
  <si>
    <t>2442450.279 </t>
  </si>
  <si>
    <t> 06.02.1975 18:41 </t>
  </si>
  <si>
    <t> 5.344 </t>
  </si>
  <si>
    <t> BBS 21 </t>
  </si>
  <si>
    <t>2442839.363 </t>
  </si>
  <si>
    <t> 01.03.1976 20:42 </t>
  </si>
  <si>
    <t> 5.325 </t>
  </si>
  <si>
    <t>2442869.312 </t>
  </si>
  <si>
    <t> 31.03.1976 19:29 </t>
  </si>
  <si>
    <t> K.Locher </t>
  </si>
  <si>
    <t> BBS 27 </t>
  </si>
  <si>
    <t>2442869.330 </t>
  </si>
  <si>
    <t> 31.03.1976 19:55 </t>
  </si>
  <si>
    <t> 5.361 </t>
  </si>
  <si>
    <t>2442885.348 </t>
  </si>
  <si>
    <t> 16.04.1976 20:21 </t>
  </si>
  <si>
    <t>2443028.596 </t>
  </si>
  <si>
    <t> 07.09.1976 02:18 </t>
  </si>
  <si>
    <t> BBS 30 </t>
  </si>
  <si>
    <t>2443090.592 </t>
  </si>
  <si>
    <t> 08.11.1976 02:12 </t>
  </si>
  <si>
    <t> 5.348 </t>
  </si>
  <si>
    <t> BBS 31 </t>
  </si>
  <si>
    <t>2443773.662 </t>
  </si>
  <si>
    <t> 22.09.1978 03:53 </t>
  </si>
  <si>
    <t> BBS 39 </t>
  </si>
  <si>
    <t>2443832.410 </t>
  </si>
  <si>
    <t> 19.11.1978 21:50 </t>
  </si>
  <si>
    <t> 5.306 </t>
  </si>
  <si>
    <t> BBS 40 </t>
  </si>
  <si>
    <t>2446466.386 </t>
  </si>
  <si>
    <t> 04.02.1986 21:15 </t>
  </si>
  <si>
    <t> 5.357 </t>
  </si>
  <si>
    <t> J.Borovicka </t>
  </si>
  <si>
    <t> BRNO 28 </t>
  </si>
  <si>
    <t>2447211.460 </t>
  </si>
  <si>
    <t> 19.02.1988 23:02 </t>
  </si>
  <si>
    <t> 5.363 </t>
  </si>
  <si>
    <t> H.Peter </t>
  </si>
  <si>
    <t> BBS 87 </t>
  </si>
  <si>
    <t>2447536.420 </t>
  </si>
  <si>
    <t> 09.01.1989 22:04 </t>
  </si>
  <si>
    <t> 5.359 </t>
  </si>
  <si>
    <t> BRNO 30 </t>
  </si>
  <si>
    <t>2447613.372 </t>
  </si>
  <si>
    <t> 27.03.1989 20:55 </t>
  </si>
  <si>
    <t> A.Dedoch </t>
  </si>
  <si>
    <t>2447613.384 </t>
  </si>
  <si>
    <t> 27.03.1989 21:12 </t>
  </si>
  <si>
    <t>2447922.317 </t>
  </si>
  <si>
    <t> 30.01.1990 19:36 </t>
  </si>
  <si>
    <t> BBS 94 </t>
  </si>
  <si>
    <t>2447969.368 </t>
  </si>
  <si>
    <t> 18.03.1990 20:49 </t>
  </si>
  <si>
    <t> 5.377 </t>
  </si>
  <si>
    <t>2448651.352 </t>
  </si>
  <si>
    <t> 29.01.1992 20:26 </t>
  </si>
  <si>
    <t> 5.362 </t>
  </si>
  <si>
    <t> BBS 100 </t>
  </si>
  <si>
    <t>2449442.381 </t>
  </si>
  <si>
    <t> 30.03.1994 21:08 </t>
  </si>
  <si>
    <t> BBS 106 </t>
  </si>
  <si>
    <t>2450851.2769 </t>
  </si>
  <si>
    <t> 06.02.1998 18:38 </t>
  </si>
  <si>
    <t> 5.3614 </t>
  </si>
  <si>
    <t>E </t>
  </si>
  <si>
    <t>?</t>
  </si>
  <si>
    <t> E.Blättler </t>
  </si>
  <si>
    <t> BBS 117 </t>
  </si>
  <si>
    <t>2450898.312 </t>
  </si>
  <si>
    <t> 25.03.1998 19:29 </t>
  </si>
  <si>
    <t>2450899.3809 </t>
  </si>
  <si>
    <t> 26.03.1998 21:08 </t>
  </si>
  <si>
    <t> 5.3620 </t>
  </si>
  <si>
    <t> J.Safar </t>
  </si>
  <si>
    <t>IBVS 4888 </t>
  </si>
  <si>
    <t>2451185.321 </t>
  </si>
  <si>
    <t> 06.01.1999 19:42 </t>
  </si>
  <si>
    <t> 5.355 </t>
  </si>
  <si>
    <t> BBS 119 </t>
  </si>
  <si>
    <t>2451194.4121 </t>
  </si>
  <si>
    <t> 15.01.1999 21:53 </t>
  </si>
  <si>
    <t> 5.3595 </t>
  </si>
  <si>
    <t>2451195.4837 </t>
  </si>
  <si>
    <t> 16.01.1999 23:36 </t>
  </si>
  <si>
    <t> 5.3621 </t>
  </si>
  <si>
    <t> M.Zejda </t>
  </si>
  <si>
    <t>IBVS 5263 </t>
  </si>
  <si>
    <t>2451200.296 </t>
  </si>
  <si>
    <t> 21.01.1999 19:06 </t>
  </si>
  <si>
    <t> 5.364 </t>
  </si>
  <si>
    <t>2451241.4481 </t>
  </si>
  <si>
    <t> 03.03.1999 22:45 </t>
  </si>
  <si>
    <t> 5.3611 </t>
  </si>
  <si>
    <t>2451308.2715 </t>
  </si>
  <si>
    <t> 09.05.1999 18:30 </t>
  </si>
  <si>
    <t> 5.3743 </t>
  </si>
  <si>
    <t>o</t>
  </si>
  <si>
    <t> K.&amp; M.Rätz </t>
  </si>
  <si>
    <t>BAVM 158 </t>
  </si>
  <si>
    <t>2452308.2715 </t>
  </si>
  <si>
    <t> 02.02.2002 18:30 </t>
  </si>
  <si>
    <t> 5.3594 </t>
  </si>
  <si>
    <t>-I</t>
  </si>
  <si>
    <t> M.R„tz &amp; K.R„tz </t>
  </si>
  <si>
    <t>2452549.8571 </t>
  </si>
  <si>
    <t> 02.10.2002 08:34 </t>
  </si>
  <si>
    <t>20791</t>
  </si>
  <si>
    <t>C </t>
  </si>
  <si>
    <t> S.Dvorak </t>
  </si>
  <si>
    <t> JAAVSO 40;975 </t>
  </si>
  <si>
    <t>2452578.7190 </t>
  </si>
  <si>
    <t> 31.10.2002 05:15 </t>
  </si>
  <si>
    <t>20818</t>
  </si>
  <si>
    <t> 5.3593 </t>
  </si>
  <si>
    <t>2452719.2871 </t>
  </si>
  <si>
    <t> 20.03.2003 18:53 </t>
  </si>
  <si>
    <t>20949.5</t>
  </si>
  <si>
    <t> 5.3587 </t>
  </si>
  <si>
    <t> BBS 129 </t>
  </si>
  <si>
    <t>2453385.2491 </t>
  </si>
  <si>
    <t> 14.01.2005 17:58 </t>
  </si>
  <si>
    <t>21572.5</t>
  </si>
  <si>
    <t> 5.3568 </t>
  </si>
  <si>
    <t> E. Blättler </t>
  </si>
  <si>
    <t>IBVS 5653 </t>
  </si>
  <si>
    <t>2453409.3031 </t>
  </si>
  <si>
    <t> 07.02.2005 19:16 </t>
  </si>
  <si>
    <t>21595</t>
  </si>
  <si>
    <t> 5.3591 </t>
  </si>
  <si>
    <t> R. Diethelm </t>
  </si>
  <si>
    <t>2453411.439 </t>
  </si>
  <si>
    <t> 09.02.2005 22:32 </t>
  </si>
  <si>
    <t>21597</t>
  </si>
  <si>
    <t>OEJV 0003 </t>
  </si>
  <si>
    <t>2453705.4063 </t>
  </si>
  <si>
    <t> 30.11.2005 21:45 </t>
  </si>
  <si>
    <t>21872</t>
  </si>
  <si>
    <t> 5.3596 </t>
  </si>
  <si>
    <t> M. Zejda et al. </t>
  </si>
  <si>
    <t>IBVS 5741 </t>
  </si>
  <si>
    <t>2453706.4742 </t>
  </si>
  <si>
    <t> 01.12.2005 23:22 </t>
  </si>
  <si>
    <t>21873</t>
  </si>
  <si>
    <t> 5.3585 </t>
  </si>
  <si>
    <t> Moschner </t>
  </si>
  <si>
    <t>BAVM 178 </t>
  </si>
  <si>
    <t>2454093.4396 </t>
  </si>
  <si>
    <t> 23.12.2006 22:33 </t>
  </si>
  <si>
    <t>22235</t>
  </si>
  <si>
    <t>BAVM 186 </t>
  </si>
  <si>
    <t>2454829.4168 </t>
  </si>
  <si>
    <t> 28.12.2008 22:00 </t>
  </si>
  <si>
    <t>22923.5</t>
  </si>
  <si>
    <t> 5.3555 </t>
  </si>
  <si>
    <t>R</t>
  </si>
  <si>
    <t> R.Ehrenberger </t>
  </si>
  <si>
    <t>OEJV 0107 </t>
  </si>
  <si>
    <t>2454829.4202 </t>
  </si>
  <si>
    <t> 28.12.2008 22:05 </t>
  </si>
  <si>
    <t> 5.3589 </t>
  </si>
  <si>
    <t> F.Agerer </t>
  </si>
  <si>
    <t>BAVM 209 </t>
  </si>
  <si>
    <t>2454835.2975 </t>
  </si>
  <si>
    <t> 03.01.2009 19:08 </t>
  </si>
  <si>
    <t>22929</t>
  </si>
  <si>
    <t> 5.3569 </t>
  </si>
  <si>
    <t>2454835.2981 </t>
  </si>
  <si>
    <t> 03.01.2009 19:09 </t>
  </si>
  <si>
    <t> 5.3575 </t>
  </si>
  <si>
    <t> L.Šmelcer </t>
  </si>
  <si>
    <t>2454835.2982 </t>
  </si>
  <si>
    <t> 5.3576 </t>
  </si>
  <si>
    <t>2454854.5394 </t>
  </si>
  <si>
    <t> 23.01.2009 00:56 </t>
  </si>
  <si>
    <t>22947</t>
  </si>
  <si>
    <t> 5.3574 </t>
  </si>
  <si>
    <t>IBVS 5938 </t>
  </si>
  <si>
    <t>2454866.2978 </t>
  </si>
  <si>
    <t> 03.02.2009 19:08 </t>
  </si>
  <si>
    <t>22958</t>
  </si>
  <si>
    <t> 5.3572 </t>
  </si>
  <si>
    <t>-U;-I</t>
  </si>
  <si>
    <t> M.Rätz &amp; K.Rätz </t>
  </si>
  <si>
    <t>BAVM 214 </t>
  </si>
  <si>
    <t>2454866.2980 </t>
  </si>
  <si>
    <t> 03.02.2009 19:09 </t>
  </si>
  <si>
    <t>2455598.5377 </t>
  </si>
  <si>
    <t> 06.02.2011 00:54 </t>
  </si>
  <si>
    <t>BAVM 215 </t>
  </si>
  <si>
    <t>2455600.6744 </t>
  </si>
  <si>
    <t> 08.02.2011 04:11 </t>
  </si>
  <si>
    <t> 5.3563 </t>
  </si>
  <si>
    <t>IBVS 5992 </t>
  </si>
  <si>
    <t>2455625.2608 </t>
  </si>
  <si>
    <t> 04.03.2011 18:15 </t>
  </si>
  <si>
    <t> 5.3565 </t>
  </si>
  <si>
    <t>OEJV 0137 </t>
  </si>
  <si>
    <t>2455625.2609 </t>
  </si>
  <si>
    <t> 5.3566 </t>
  </si>
  <si>
    <t>2455625.2615 </t>
  </si>
  <si>
    <t> 04.03.2011 18:16 </t>
  </si>
  <si>
    <t>2455626.3293 </t>
  </si>
  <si>
    <t> 05.03.2011 19:54 </t>
  </si>
  <si>
    <t> 5.3561 </t>
  </si>
  <si>
    <t> J.Trnka </t>
  </si>
  <si>
    <t>2455626.3306 </t>
  </si>
  <si>
    <t> 05.03.2011 19:56 </t>
  </si>
  <si>
    <t>2455626.3307 </t>
  </si>
  <si>
    <t>2455626.3316 </t>
  </si>
  <si>
    <t> 05.03.2011 19:57 </t>
  </si>
  <si>
    <t> 5.3584 </t>
  </si>
  <si>
    <t>2455956.6411 </t>
  </si>
  <si>
    <t> 30.01.2012 03:23 </t>
  </si>
  <si>
    <t> 5.3583 </t>
  </si>
  <si>
    <t>IBVS 6029 </t>
  </si>
  <si>
    <t>2455969.46983 </t>
  </si>
  <si>
    <t> 11.02.2012 23:16 </t>
  </si>
  <si>
    <t> 5.35946 </t>
  </si>
  <si>
    <t>U</t>
  </si>
  <si>
    <t>OEJV 0160 </t>
  </si>
  <si>
    <t>2456329.7097 </t>
  </si>
  <si>
    <t> 06.02.2013 05:01 </t>
  </si>
  <si>
    <t> 5.3588 </t>
  </si>
  <si>
    <t>IBVS 6063 </t>
  </si>
  <si>
    <t>2456734.3106 </t>
  </si>
  <si>
    <t> 17.03.2014 19:27 </t>
  </si>
  <si>
    <t>BAVM 238 </t>
  </si>
  <si>
    <t>2456964.6693 </t>
  </si>
  <si>
    <t> 03.11.2014 04:03 </t>
  </si>
  <si>
    <t> 5.3544 </t>
  </si>
  <si>
    <t>BAVM 239 </t>
  </si>
  <si>
    <t>JAVSO..44…69</t>
  </si>
  <si>
    <t>s5</t>
  </si>
  <si>
    <t>s6</t>
  </si>
  <si>
    <t>s7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</si>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</sst>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9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>
      <alignment vertical="top"/>
    </xf>
    <xf numFmtId="11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6" fillId="0" borderId="0" xfId="0" applyFont="1" applyAlignment="1"/>
    <xf numFmtId="0" fontId="12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Gem - O-C Diagr.</a:t>
            </a:r>
          </a:p>
        </c:rich>
      </c:tx>
      <c:layout>
        <c:manualLayout>
          <c:xMode val="edge"/>
          <c:yMode val="edge"/>
          <c:x val="0.35294156245175234"/>
          <c:y val="3.4161437512618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7956191079704"/>
          <c:y val="0.14906854902912253"/>
          <c:w val="0.77573599039952035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CF-48AC-BEA2-DB2BBEFCFC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1E-4</c:v>
                  </c:pt>
                  <c:pt idx="74">
                    <c:v>8.3999999999999995E-5</c:v>
                  </c:pt>
                  <c:pt idx="75">
                    <c:v>1.8000000000000001E-4</c:v>
                  </c:pt>
                  <c:pt idx="76">
                    <c:v>2.5000000000000001E-3</c:v>
                  </c:pt>
                  <c:pt idx="77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1E-4</c:v>
                  </c:pt>
                  <c:pt idx="74">
                    <c:v>8.3999999999999995E-5</c:v>
                  </c:pt>
                  <c:pt idx="75">
                    <c:v>1.8000000000000001E-4</c:v>
                  </c:pt>
                  <c:pt idx="76">
                    <c:v>2.5000000000000001E-3</c:v>
                  </c:pt>
                  <c:pt idx="77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-5.0248999999894295E-2</c:v>
                </c:pt>
                <c:pt idx="1">
                  <c:v>-3.9999999971769284E-3</c:v>
                </c:pt>
                <c:pt idx="2">
                  <c:v>0</c:v>
                </c:pt>
                <c:pt idx="3">
                  <c:v>-3.3890999999130145E-2</c:v>
                </c:pt>
                <c:pt idx="4">
                  <c:v>-1.0891999998420943E-2</c:v>
                </c:pt>
                <c:pt idx="5">
                  <c:v>-2.2059000002627727E-2</c:v>
                </c:pt>
                <c:pt idx="6">
                  <c:v>-2.2795000040787272E-3</c:v>
                </c:pt>
                <c:pt idx="7">
                  <c:v>6.9050000020070001E-3</c:v>
                </c:pt>
                <c:pt idx="8">
                  <c:v>1.4905000003636815E-2</c:v>
                </c:pt>
                <c:pt idx="9">
                  <c:v>-5.7999997807200998E-5</c:v>
                </c:pt>
                <c:pt idx="10">
                  <c:v>-2.4662999996508006E-2</c:v>
                </c:pt>
                <c:pt idx="11">
                  <c:v>5.5120000033639371E-3</c:v>
                </c:pt>
                <c:pt idx="12">
                  <c:v>8.0139999990933575E-3</c:v>
                </c:pt>
                <c:pt idx="13">
                  <c:v>4.7520000007352792E-3</c:v>
                </c:pt>
                <c:pt idx="14">
                  <c:v>-1.123999994888436E-3</c:v>
                </c:pt>
                <c:pt idx="15">
                  <c:v>-1.9656000004033558E-2</c:v>
                </c:pt>
                <c:pt idx="16">
                  <c:v>-1.6200000027311035E-3</c:v>
                </c:pt>
                <c:pt idx="17">
                  <c:v>1.6380000000935979E-2</c:v>
                </c:pt>
                <c:pt idx="18">
                  <c:v>-6.5000000176951289E-5</c:v>
                </c:pt>
                <c:pt idx="19">
                  <c:v>6.8929999979445711E-3</c:v>
                </c:pt>
                <c:pt idx="20">
                  <c:v>3.0389999956241809E-3</c:v>
                </c:pt>
                <c:pt idx="21">
                  <c:v>5.6819999954313971E-3</c:v>
                </c:pt>
                <c:pt idx="22">
                  <c:v>-3.9282999998249579E-2</c:v>
                </c:pt>
                <c:pt idx="23">
                  <c:v>1.1884999999892898E-2</c:v>
                </c:pt>
                <c:pt idx="24">
                  <c:v>1.8673999999009538E-2</c:v>
                </c:pt>
                <c:pt idx="25">
                  <c:v>1.3921999998274259E-2</c:v>
                </c:pt>
                <c:pt idx="28">
                  <c:v>1.5279000006557908E-2</c:v>
                </c:pt>
                <c:pt idx="29">
                  <c:v>3.1906999996863306E-2</c:v>
                </c:pt>
                <c:pt idx="30">
                  <c:v>1.7512999998871237E-2</c:v>
                </c:pt>
                <c:pt idx="31">
                  <c:v>1.3893000003008638E-2</c:v>
                </c:pt>
                <c:pt idx="33">
                  <c:v>1.728700000239769E-2</c:v>
                </c:pt>
                <c:pt idx="35">
                  <c:v>9.7215000059804879E-3</c:v>
                </c:pt>
                <c:pt idx="36">
                  <c:v>1.4635999999882188E-2</c:v>
                </c:pt>
                <c:pt idx="38">
                  <c:v>1.9239500004914589E-2</c:v>
                </c:pt>
                <c:pt idx="40">
                  <c:v>2.947649999987334E-2</c:v>
                </c:pt>
                <c:pt idx="49">
                  <c:v>1.2273999993340112E-2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CF-48AC-BEA2-DB2BBEFCFC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2">
                  <c:v>1.6558999996050261E-2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CF-48AC-BEA2-DB2BBEFCFC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1.7223999995621853E-2</c:v>
                </c:pt>
                <c:pt idx="37">
                  <c:v>1.7272999997658189E-2</c:v>
                </c:pt>
                <c:pt idx="39">
                  <c:v>1.626399999804562E-2</c:v>
                </c:pt>
                <c:pt idx="41">
                  <c:v>1.4590000006137416E-2</c:v>
                </c:pt>
                <c:pt idx="42">
                  <c:v>1.4552000000549015E-2</c:v>
                </c:pt>
                <c:pt idx="43">
                  <c:v>1.4552000000549015E-2</c:v>
                </c:pt>
                <c:pt idx="44">
                  <c:v>1.4450999995460734E-2</c:v>
                </c:pt>
                <c:pt idx="45">
                  <c:v>1.4450999995460734E-2</c:v>
                </c:pt>
                <c:pt idx="46">
                  <c:v>1.3916500000050291E-2</c:v>
                </c:pt>
                <c:pt idx="47">
                  <c:v>1.1967500002356246E-2</c:v>
                </c:pt>
                <c:pt idx="48">
                  <c:v>1.4299999995273538E-2</c:v>
                </c:pt>
                <c:pt idx="50">
                  <c:v>1.474900000175694E-2</c:v>
                </c:pt>
                <c:pt idx="51">
                  <c:v>1.3685999991139397E-2</c:v>
                </c:pt>
                <c:pt idx="52">
                  <c:v>1.4479999998002313E-2</c:v>
                </c:pt>
                <c:pt idx="53">
                  <c:v>1.4118999999482185E-2</c:v>
                </c:pt>
                <c:pt idx="54">
                  <c:v>1.0654499994416256E-2</c:v>
                </c:pt>
                <c:pt idx="55">
                  <c:v>1.0724499996285886E-2</c:v>
                </c:pt>
                <c:pt idx="56">
                  <c:v>1.4054499995836522E-2</c:v>
                </c:pt>
                <c:pt idx="57">
                  <c:v>1.2058000000251923E-2</c:v>
                </c:pt>
                <c:pt idx="58">
                  <c:v>1.2657999999646563E-2</c:v>
                </c:pt>
                <c:pt idx="59">
                  <c:v>1.2757999997120351E-2</c:v>
                </c:pt>
                <c:pt idx="60">
                  <c:v>1.2624000002688263E-2</c:v>
                </c:pt>
                <c:pt idx="61">
                  <c:v>1.2430999995558523E-2</c:v>
                </c:pt>
                <c:pt idx="62">
                  <c:v>1.2630999997782055E-2</c:v>
                </c:pt>
                <c:pt idx="63">
                  <c:v>1.2675999998464249E-2</c:v>
                </c:pt>
                <c:pt idx="64">
                  <c:v>1.1450000005424954E-2</c:v>
                </c:pt>
                <c:pt idx="65">
                  <c:v>1.170099999580998E-2</c:v>
                </c:pt>
                <c:pt idx="66">
                  <c:v>1.1801000000559725E-2</c:v>
                </c:pt>
                <c:pt idx="67">
                  <c:v>1.2400999999954365E-2</c:v>
                </c:pt>
                <c:pt idx="68">
                  <c:v>1.1287999994237907E-2</c:v>
                </c:pt>
                <c:pt idx="69">
                  <c:v>1.2587999997776933E-2</c:v>
                </c:pt>
                <c:pt idx="70">
                  <c:v>1.2687999995250721E-2</c:v>
                </c:pt>
                <c:pt idx="71">
                  <c:v>1.3587999994342681E-2</c:v>
                </c:pt>
                <c:pt idx="72">
                  <c:v>1.3470999998389743E-2</c:v>
                </c:pt>
                <c:pt idx="73">
                  <c:v>1.4645000002929009E-2</c:v>
                </c:pt>
                <c:pt idx="74">
                  <c:v>1.4815000002272427E-2</c:v>
                </c:pt>
                <c:pt idx="75">
                  <c:v>1.3983999997435603E-2</c:v>
                </c:pt>
                <c:pt idx="76">
                  <c:v>1.2388499992084689E-2</c:v>
                </c:pt>
                <c:pt idx="77">
                  <c:v>9.5619999992777593E-3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CF-48AC-BEA2-DB2BBEFCFC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CF-48AC-BEA2-DB2BBEFCFC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CF-48AC-BEA2-DB2BBEFCFC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CF-48AC-BEA2-DB2BBEFCFC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2.1752341294425322E-2</c:v>
                </c:pt>
                <c:pt idx="1">
                  <c:v>2.1646006525124776E-2</c:v>
                </c:pt>
                <c:pt idx="2">
                  <c:v>2.1646006525124776E-2</c:v>
                </c:pt>
                <c:pt idx="3">
                  <c:v>2.1624125363210945E-2</c:v>
                </c:pt>
                <c:pt idx="4">
                  <c:v>2.1613760602304393E-2</c:v>
                </c:pt>
                <c:pt idx="5">
                  <c:v>1.9115085463758341E-2</c:v>
                </c:pt>
                <c:pt idx="6">
                  <c:v>1.8749055851743645E-2</c:v>
                </c:pt>
                <c:pt idx="7">
                  <c:v>1.8741954071122488E-2</c:v>
                </c:pt>
                <c:pt idx="8">
                  <c:v>1.8741954071122488E-2</c:v>
                </c:pt>
                <c:pt idx="9">
                  <c:v>1.8741570191088915E-2</c:v>
                </c:pt>
                <c:pt idx="10">
                  <c:v>1.861297037984096E-2</c:v>
                </c:pt>
                <c:pt idx="11">
                  <c:v>1.8507403370607568E-2</c:v>
                </c:pt>
                <c:pt idx="12">
                  <c:v>1.8336192875632679E-2</c:v>
                </c:pt>
                <c:pt idx="13">
                  <c:v>1.7540025685996097E-2</c:v>
                </c:pt>
                <c:pt idx="14">
                  <c:v>1.7289735904104559E-2</c:v>
                </c:pt>
                <c:pt idx="15">
                  <c:v>1.7150003571882903E-2</c:v>
                </c:pt>
                <c:pt idx="16">
                  <c:v>1.7139254930942774E-2</c:v>
                </c:pt>
                <c:pt idx="17">
                  <c:v>1.7139254930942774E-2</c:v>
                </c:pt>
                <c:pt idx="18">
                  <c:v>1.7133496730439134E-2</c:v>
                </c:pt>
                <c:pt idx="19">
                  <c:v>1.7082056805939952E-2</c:v>
                </c:pt>
                <c:pt idx="20">
                  <c:v>1.7059791763992548E-2</c:v>
                </c:pt>
                <c:pt idx="21">
                  <c:v>1.6814492422537498E-2</c:v>
                </c:pt>
                <c:pt idx="22">
                  <c:v>1.6793379020690818E-2</c:v>
                </c:pt>
                <c:pt idx="23">
                  <c:v>1.5847498617959602E-2</c:v>
                </c:pt>
                <c:pt idx="24">
                  <c:v>1.5579934234557145E-2</c:v>
                </c:pt>
                <c:pt idx="25">
                  <c:v>1.5463234704350048E-2</c:v>
                </c:pt>
                <c:pt idx="26">
                  <c:v>1.5435595341932578E-2</c:v>
                </c:pt>
                <c:pt idx="27">
                  <c:v>1.5435595341932578E-2</c:v>
                </c:pt>
                <c:pt idx="28">
                  <c:v>1.5324654012229121E-2</c:v>
                </c:pt>
                <c:pt idx="29">
                  <c:v>1.5307763290751775E-2</c:v>
                </c:pt>
                <c:pt idx="30">
                  <c:v>1.5062847829330301E-2</c:v>
                </c:pt>
                <c:pt idx="31">
                  <c:v>1.4778776604484076E-2</c:v>
                </c:pt>
                <c:pt idx="32">
                  <c:v>1.4272822720230935E-2</c:v>
                </c:pt>
                <c:pt idx="33">
                  <c:v>1.4255931998753593E-2</c:v>
                </c:pt>
                <c:pt idx="34">
                  <c:v>1.4255548118720016E-2</c:v>
                </c:pt>
                <c:pt idx="35">
                  <c:v>1.4152860209738442E-2</c:v>
                </c:pt>
                <c:pt idx="36">
                  <c:v>1.4149597229453047E-2</c:v>
                </c:pt>
                <c:pt idx="37">
                  <c:v>1.414921334941947E-2</c:v>
                </c:pt>
                <c:pt idx="38">
                  <c:v>1.4147485889268379E-2</c:v>
                </c:pt>
                <c:pt idx="39">
                  <c:v>1.4132706507975702E-2</c:v>
                </c:pt>
                <c:pt idx="40">
                  <c:v>1.4108714005877203E-2</c:v>
                </c:pt>
                <c:pt idx="41">
                  <c:v>1.3749594234466875E-2</c:v>
                </c:pt>
                <c:pt idx="42">
                  <c:v>1.3662837346878703E-2</c:v>
                </c:pt>
                <c:pt idx="43">
                  <c:v>1.3662837346878703E-2</c:v>
                </c:pt>
                <c:pt idx="44">
                  <c:v>1.3652472585972152E-2</c:v>
                </c:pt>
                <c:pt idx="45">
                  <c:v>1.3652472585972152E-2</c:v>
                </c:pt>
                <c:pt idx="46">
                  <c:v>1.3601992361556911E-2</c:v>
                </c:pt>
                <c:pt idx="47">
                  <c:v>1.3362835100639075E-2</c:v>
                </c:pt>
                <c:pt idx="48">
                  <c:v>1.3354197799883616E-2</c:v>
                </c:pt>
                <c:pt idx="49">
                  <c:v>1.3353430039816464E-2</c:v>
                </c:pt>
                <c:pt idx="50">
                  <c:v>1.3247863030583069E-2</c:v>
                </c:pt>
                <c:pt idx="51">
                  <c:v>1.3247479150549494E-2</c:v>
                </c:pt>
                <c:pt idx="52">
                  <c:v>1.3108514578394988E-2</c:v>
                </c:pt>
                <c:pt idx="53">
                  <c:v>1.3090472216816917E-2</c:v>
                </c:pt>
                <c:pt idx="54">
                  <c:v>1.2844213175277928E-2</c:v>
                </c:pt>
                <c:pt idx="55">
                  <c:v>1.2844213175277928E-2</c:v>
                </c:pt>
                <c:pt idx="56">
                  <c:v>1.2844213175277928E-2</c:v>
                </c:pt>
                <c:pt idx="57">
                  <c:v>1.2842101835093258E-2</c:v>
                </c:pt>
                <c:pt idx="58">
                  <c:v>1.2842101835093258E-2</c:v>
                </c:pt>
                <c:pt idx="59">
                  <c:v>1.2842101835093258E-2</c:v>
                </c:pt>
                <c:pt idx="60">
                  <c:v>1.2835191994488892E-2</c:v>
                </c:pt>
                <c:pt idx="61">
                  <c:v>1.2830969314119556E-2</c:v>
                </c:pt>
                <c:pt idx="62">
                  <c:v>1.2830969314119556E-2</c:v>
                </c:pt>
                <c:pt idx="63">
                  <c:v>1.256801149112001E-2</c:v>
                </c:pt>
                <c:pt idx="64">
                  <c:v>1.2567243731052858E-2</c:v>
                </c:pt>
                <c:pt idx="65">
                  <c:v>1.255841449028061E-2</c:v>
                </c:pt>
                <c:pt idx="66">
                  <c:v>1.255841449028061E-2</c:v>
                </c:pt>
                <c:pt idx="67">
                  <c:v>1.255841449028061E-2</c:v>
                </c:pt>
                <c:pt idx="68">
                  <c:v>1.2558030610247035E-2</c:v>
                </c:pt>
                <c:pt idx="69">
                  <c:v>1.2558030610247035E-2</c:v>
                </c:pt>
                <c:pt idx="70">
                  <c:v>1.2558030610247035E-2</c:v>
                </c:pt>
                <c:pt idx="71">
                  <c:v>1.2558030610247035E-2</c:v>
                </c:pt>
                <c:pt idx="72">
                  <c:v>1.2439411679872057E-2</c:v>
                </c:pt>
                <c:pt idx="73">
                  <c:v>1.2434805119469145E-2</c:v>
                </c:pt>
                <c:pt idx="74">
                  <c:v>1.2434805119469145E-2</c:v>
                </c:pt>
                <c:pt idx="75">
                  <c:v>1.230543754815404E-2</c:v>
                </c:pt>
                <c:pt idx="76">
                  <c:v>1.2160138955445531E-2</c:v>
                </c:pt>
                <c:pt idx="77">
                  <c:v>1.2077412808209908E-2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CF-48AC-BEA2-DB2BBEFC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070464"/>
        <c:axId val="1"/>
      </c:scatterChart>
      <c:valAx>
        <c:axId val="577070464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4121506870465"/>
              <c:y val="0.866460892388451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08823529411763E-2"/>
              <c:y val="0.38198812840702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070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85294117647059E-2"/>
          <c:y val="0.91925604684029882"/>
          <c:w val="0.92279488960938705"/>
          <c:h val="6.21118514031899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Gem - O-C Diagr.</a:t>
            </a:r>
          </a:p>
        </c:rich>
      </c:tx>
      <c:layout>
        <c:manualLayout>
          <c:xMode val="edge"/>
          <c:yMode val="edge"/>
          <c:x val="0.3541284403669725"/>
          <c:y val="3.4055681690095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6330275229359"/>
          <c:y val="0.14860681114551083"/>
          <c:w val="0.78715596330275228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20-443F-A3D6-DC03370351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1E-4</c:v>
                  </c:pt>
                  <c:pt idx="74">
                    <c:v>8.3999999999999995E-5</c:v>
                  </c:pt>
                  <c:pt idx="75">
                    <c:v>1.8000000000000001E-4</c:v>
                  </c:pt>
                  <c:pt idx="76">
                    <c:v>2.5000000000000001E-3</c:v>
                  </c:pt>
                  <c:pt idx="77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1E-4</c:v>
                  </c:pt>
                  <c:pt idx="74">
                    <c:v>8.3999999999999995E-5</c:v>
                  </c:pt>
                  <c:pt idx="75">
                    <c:v>1.8000000000000001E-4</c:v>
                  </c:pt>
                  <c:pt idx="76">
                    <c:v>2.5000000000000001E-3</c:v>
                  </c:pt>
                  <c:pt idx="77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-5.0248999999894295E-2</c:v>
                </c:pt>
                <c:pt idx="1">
                  <c:v>-3.9999999971769284E-3</c:v>
                </c:pt>
                <c:pt idx="2">
                  <c:v>0</c:v>
                </c:pt>
                <c:pt idx="3">
                  <c:v>-3.3890999999130145E-2</c:v>
                </c:pt>
                <c:pt idx="4">
                  <c:v>-1.0891999998420943E-2</c:v>
                </c:pt>
                <c:pt idx="5">
                  <c:v>-2.2059000002627727E-2</c:v>
                </c:pt>
                <c:pt idx="6">
                  <c:v>-2.2795000040787272E-3</c:v>
                </c:pt>
                <c:pt idx="7">
                  <c:v>6.9050000020070001E-3</c:v>
                </c:pt>
                <c:pt idx="8">
                  <c:v>1.4905000003636815E-2</c:v>
                </c:pt>
                <c:pt idx="9">
                  <c:v>-5.7999997807200998E-5</c:v>
                </c:pt>
                <c:pt idx="10">
                  <c:v>-2.4662999996508006E-2</c:v>
                </c:pt>
                <c:pt idx="11">
                  <c:v>5.5120000033639371E-3</c:v>
                </c:pt>
                <c:pt idx="12">
                  <c:v>8.0139999990933575E-3</c:v>
                </c:pt>
                <c:pt idx="13">
                  <c:v>4.7520000007352792E-3</c:v>
                </c:pt>
                <c:pt idx="14">
                  <c:v>-1.123999994888436E-3</c:v>
                </c:pt>
                <c:pt idx="15">
                  <c:v>-1.9656000004033558E-2</c:v>
                </c:pt>
                <c:pt idx="16">
                  <c:v>-1.6200000027311035E-3</c:v>
                </c:pt>
                <c:pt idx="17">
                  <c:v>1.6380000000935979E-2</c:v>
                </c:pt>
                <c:pt idx="18">
                  <c:v>-6.5000000176951289E-5</c:v>
                </c:pt>
                <c:pt idx="19">
                  <c:v>6.8929999979445711E-3</c:v>
                </c:pt>
                <c:pt idx="20">
                  <c:v>3.0389999956241809E-3</c:v>
                </c:pt>
                <c:pt idx="21">
                  <c:v>5.6819999954313971E-3</c:v>
                </c:pt>
                <c:pt idx="22">
                  <c:v>-3.9282999998249579E-2</c:v>
                </c:pt>
                <c:pt idx="23">
                  <c:v>1.1884999999892898E-2</c:v>
                </c:pt>
                <c:pt idx="24">
                  <c:v>1.8673999999009538E-2</c:v>
                </c:pt>
                <c:pt idx="25">
                  <c:v>1.3921999998274259E-2</c:v>
                </c:pt>
                <c:pt idx="28">
                  <c:v>1.5279000006557908E-2</c:v>
                </c:pt>
                <c:pt idx="29">
                  <c:v>3.1906999996863306E-2</c:v>
                </c:pt>
                <c:pt idx="30">
                  <c:v>1.7512999998871237E-2</c:v>
                </c:pt>
                <c:pt idx="31">
                  <c:v>1.3893000003008638E-2</c:v>
                </c:pt>
                <c:pt idx="33">
                  <c:v>1.728700000239769E-2</c:v>
                </c:pt>
                <c:pt idx="35">
                  <c:v>9.7215000059804879E-3</c:v>
                </c:pt>
                <c:pt idx="36">
                  <c:v>1.4635999999882188E-2</c:v>
                </c:pt>
                <c:pt idx="38">
                  <c:v>1.9239500004914589E-2</c:v>
                </c:pt>
                <c:pt idx="40">
                  <c:v>2.947649999987334E-2</c:v>
                </c:pt>
                <c:pt idx="49">
                  <c:v>1.2273999993340112E-2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20-443F-A3D6-DC03370351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2">
                  <c:v>1.6558999996050261E-2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20-443F-A3D6-DC03370351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1.7223999995621853E-2</c:v>
                </c:pt>
                <c:pt idx="37">
                  <c:v>1.7272999997658189E-2</c:v>
                </c:pt>
                <c:pt idx="39">
                  <c:v>1.626399999804562E-2</c:v>
                </c:pt>
                <c:pt idx="41">
                  <c:v>1.4590000006137416E-2</c:v>
                </c:pt>
                <c:pt idx="42">
                  <c:v>1.4552000000549015E-2</c:v>
                </c:pt>
                <c:pt idx="43">
                  <c:v>1.4552000000549015E-2</c:v>
                </c:pt>
                <c:pt idx="44">
                  <c:v>1.4450999995460734E-2</c:v>
                </c:pt>
                <c:pt idx="45">
                  <c:v>1.4450999995460734E-2</c:v>
                </c:pt>
                <c:pt idx="46">
                  <c:v>1.3916500000050291E-2</c:v>
                </c:pt>
                <c:pt idx="47">
                  <c:v>1.1967500002356246E-2</c:v>
                </c:pt>
                <c:pt idx="48">
                  <c:v>1.4299999995273538E-2</c:v>
                </c:pt>
                <c:pt idx="50">
                  <c:v>1.474900000175694E-2</c:v>
                </c:pt>
                <c:pt idx="51">
                  <c:v>1.3685999991139397E-2</c:v>
                </c:pt>
                <c:pt idx="52">
                  <c:v>1.4479999998002313E-2</c:v>
                </c:pt>
                <c:pt idx="53">
                  <c:v>1.4118999999482185E-2</c:v>
                </c:pt>
                <c:pt idx="54">
                  <c:v>1.0654499994416256E-2</c:v>
                </c:pt>
                <c:pt idx="55">
                  <c:v>1.0724499996285886E-2</c:v>
                </c:pt>
                <c:pt idx="56">
                  <c:v>1.4054499995836522E-2</c:v>
                </c:pt>
                <c:pt idx="57">
                  <c:v>1.2058000000251923E-2</c:v>
                </c:pt>
                <c:pt idx="58">
                  <c:v>1.2657999999646563E-2</c:v>
                </c:pt>
                <c:pt idx="59">
                  <c:v>1.2757999997120351E-2</c:v>
                </c:pt>
                <c:pt idx="60">
                  <c:v>1.2624000002688263E-2</c:v>
                </c:pt>
                <c:pt idx="61">
                  <c:v>1.2430999995558523E-2</c:v>
                </c:pt>
                <c:pt idx="62">
                  <c:v>1.2630999997782055E-2</c:v>
                </c:pt>
                <c:pt idx="63">
                  <c:v>1.2675999998464249E-2</c:v>
                </c:pt>
                <c:pt idx="64">
                  <c:v>1.1450000005424954E-2</c:v>
                </c:pt>
                <c:pt idx="65">
                  <c:v>1.170099999580998E-2</c:v>
                </c:pt>
                <c:pt idx="66">
                  <c:v>1.1801000000559725E-2</c:v>
                </c:pt>
                <c:pt idx="67">
                  <c:v>1.2400999999954365E-2</c:v>
                </c:pt>
                <c:pt idx="68">
                  <c:v>1.1287999994237907E-2</c:v>
                </c:pt>
                <c:pt idx="69">
                  <c:v>1.2587999997776933E-2</c:v>
                </c:pt>
                <c:pt idx="70">
                  <c:v>1.2687999995250721E-2</c:v>
                </c:pt>
                <c:pt idx="71">
                  <c:v>1.3587999994342681E-2</c:v>
                </c:pt>
                <c:pt idx="72">
                  <c:v>1.3470999998389743E-2</c:v>
                </c:pt>
                <c:pt idx="73">
                  <c:v>1.4645000002929009E-2</c:v>
                </c:pt>
                <c:pt idx="74">
                  <c:v>1.4815000002272427E-2</c:v>
                </c:pt>
                <c:pt idx="75">
                  <c:v>1.3983999997435603E-2</c:v>
                </c:pt>
                <c:pt idx="76">
                  <c:v>1.2388499992084689E-2</c:v>
                </c:pt>
                <c:pt idx="77">
                  <c:v>9.5619999992777593E-3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20-443F-A3D6-DC03370351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20-443F-A3D6-DC03370351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20-443F-A3D6-DC03370351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30">
                    <c:v>5.0000000000000001E-3</c:v>
                  </c:pt>
                  <c:pt idx="32">
                    <c:v>5.0000000000000001E-4</c:v>
                  </c:pt>
                  <c:pt idx="33">
                    <c:v>7.0000000000000001E-3</c:v>
                  </c:pt>
                  <c:pt idx="34">
                    <c:v>3.2000000000000002E-3</c:v>
                  </c:pt>
                  <c:pt idx="35">
                    <c:v>3.0000000000000001E-3</c:v>
                  </c:pt>
                  <c:pt idx="36">
                    <c:v>1E-3</c:v>
                  </c:pt>
                  <c:pt idx="37">
                    <c:v>2.2000000000000001E-3</c:v>
                  </c:pt>
                  <c:pt idx="38">
                    <c:v>0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1.1999999999999999E-3</c:v>
                  </c:pt>
                  <c:pt idx="47">
                    <c:v>1.6000000000000001E-3</c:v>
                  </c:pt>
                  <c:pt idx="48">
                    <c:v>2.9999999999999997E-4</c:v>
                  </c:pt>
                  <c:pt idx="49">
                    <c:v>3.0000000000000001E-3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5.9999999999999995E-4</c:v>
                  </c:pt>
                  <c:pt idx="53">
                    <c:v>2.9999999999999997E-4</c:v>
                  </c:pt>
                  <c:pt idx="54">
                    <c:v>0</c:v>
                  </c:pt>
                  <c:pt idx="55">
                    <c:v>2.9999999999999997E-4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2.9999999999999997E-4</c:v>
                  </c:pt>
                  <c:pt idx="59">
                    <c:v>4.0000000000000002E-4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3.5999999999999999E-3</c:v>
                  </c:pt>
                  <c:pt idx="64">
                    <c:v>2.0000000000000001E-4</c:v>
                  </c:pt>
                  <c:pt idx="65">
                    <c:v>6.9999999999999999E-4</c:v>
                  </c:pt>
                  <c:pt idx="66">
                    <c:v>4.0000000000000002E-4</c:v>
                  </c:pt>
                  <c:pt idx="67">
                    <c:v>2.9999999999999997E-4</c:v>
                  </c:pt>
                  <c:pt idx="68">
                    <c:v>5.0000000000000001E-4</c:v>
                  </c:pt>
                  <c:pt idx="69">
                    <c:v>4.0000000000000002E-4</c:v>
                  </c:pt>
                  <c:pt idx="70">
                    <c:v>2.9999999999999997E-4</c:v>
                  </c:pt>
                  <c:pt idx="71">
                    <c:v>5.0000000000000001E-4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20-443F-A3D6-DC03370351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-277</c:v>
                </c:pt>
                <c:pt idx="1">
                  <c:v>0</c:v>
                </c:pt>
                <c:pt idx="2">
                  <c:v>0</c:v>
                </c:pt>
                <c:pt idx="3">
                  <c:v>57</c:v>
                </c:pt>
                <c:pt idx="4">
                  <c:v>84</c:v>
                </c:pt>
                <c:pt idx="5">
                  <c:v>6593</c:v>
                </c:pt>
                <c:pt idx="6">
                  <c:v>7546.5</c:v>
                </c:pt>
                <c:pt idx="7">
                  <c:v>7565</c:v>
                </c:pt>
                <c:pt idx="8">
                  <c:v>7565</c:v>
                </c:pt>
                <c:pt idx="9">
                  <c:v>7566</c:v>
                </c:pt>
                <c:pt idx="10">
                  <c:v>7901</c:v>
                </c:pt>
                <c:pt idx="11">
                  <c:v>8176</c:v>
                </c:pt>
                <c:pt idx="12">
                  <c:v>8622</c:v>
                </c:pt>
                <c:pt idx="13">
                  <c:v>10696</c:v>
                </c:pt>
                <c:pt idx="14">
                  <c:v>11348</c:v>
                </c:pt>
                <c:pt idx="15">
                  <c:v>11712</c:v>
                </c:pt>
                <c:pt idx="16">
                  <c:v>11740</c:v>
                </c:pt>
                <c:pt idx="17">
                  <c:v>11740</c:v>
                </c:pt>
                <c:pt idx="18">
                  <c:v>11755</c:v>
                </c:pt>
                <c:pt idx="19">
                  <c:v>11889</c:v>
                </c:pt>
                <c:pt idx="20">
                  <c:v>11947</c:v>
                </c:pt>
                <c:pt idx="21">
                  <c:v>12586</c:v>
                </c:pt>
                <c:pt idx="22">
                  <c:v>12641</c:v>
                </c:pt>
                <c:pt idx="23">
                  <c:v>15105</c:v>
                </c:pt>
                <c:pt idx="24">
                  <c:v>15802</c:v>
                </c:pt>
                <c:pt idx="25">
                  <c:v>16106</c:v>
                </c:pt>
                <c:pt idx="26">
                  <c:v>16178</c:v>
                </c:pt>
                <c:pt idx="27">
                  <c:v>16178</c:v>
                </c:pt>
                <c:pt idx="28">
                  <c:v>16467</c:v>
                </c:pt>
                <c:pt idx="29">
                  <c:v>16511</c:v>
                </c:pt>
                <c:pt idx="30">
                  <c:v>17149</c:v>
                </c:pt>
                <c:pt idx="31">
                  <c:v>17889</c:v>
                </c:pt>
                <c:pt idx="32">
                  <c:v>19207</c:v>
                </c:pt>
                <c:pt idx="33">
                  <c:v>19251</c:v>
                </c:pt>
                <c:pt idx="34">
                  <c:v>19252</c:v>
                </c:pt>
                <c:pt idx="35">
                  <c:v>19519.5</c:v>
                </c:pt>
                <c:pt idx="36">
                  <c:v>19528</c:v>
                </c:pt>
                <c:pt idx="37">
                  <c:v>19529</c:v>
                </c:pt>
                <c:pt idx="38">
                  <c:v>19533.5</c:v>
                </c:pt>
                <c:pt idx="39">
                  <c:v>19572</c:v>
                </c:pt>
                <c:pt idx="40">
                  <c:v>19634.5</c:v>
                </c:pt>
                <c:pt idx="41">
                  <c:v>20570</c:v>
                </c:pt>
                <c:pt idx="42">
                  <c:v>20796</c:v>
                </c:pt>
                <c:pt idx="43">
                  <c:v>20796</c:v>
                </c:pt>
                <c:pt idx="44">
                  <c:v>20823</c:v>
                </c:pt>
                <c:pt idx="45">
                  <c:v>20823</c:v>
                </c:pt>
                <c:pt idx="46">
                  <c:v>20954.5</c:v>
                </c:pt>
                <c:pt idx="47">
                  <c:v>21577.5</c:v>
                </c:pt>
                <c:pt idx="48">
                  <c:v>21600</c:v>
                </c:pt>
                <c:pt idx="49">
                  <c:v>21602</c:v>
                </c:pt>
                <c:pt idx="50">
                  <c:v>21877</c:v>
                </c:pt>
                <c:pt idx="51">
                  <c:v>21878</c:v>
                </c:pt>
                <c:pt idx="52">
                  <c:v>22240</c:v>
                </c:pt>
                <c:pt idx="53">
                  <c:v>22287</c:v>
                </c:pt>
                <c:pt idx="54">
                  <c:v>22928.5</c:v>
                </c:pt>
                <c:pt idx="55">
                  <c:v>22928.5</c:v>
                </c:pt>
                <c:pt idx="56">
                  <c:v>22928.5</c:v>
                </c:pt>
                <c:pt idx="57">
                  <c:v>22934</c:v>
                </c:pt>
                <c:pt idx="58">
                  <c:v>22934</c:v>
                </c:pt>
                <c:pt idx="59">
                  <c:v>22934</c:v>
                </c:pt>
                <c:pt idx="60">
                  <c:v>22952</c:v>
                </c:pt>
                <c:pt idx="61">
                  <c:v>22963</c:v>
                </c:pt>
                <c:pt idx="62">
                  <c:v>22963</c:v>
                </c:pt>
                <c:pt idx="63">
                  <c:v>23648</c:v>
                </c:pt>
                <c:pt idx="64">
                  <c:v>23650</c:v>
                </c:pt>
                <c:pt idx="65">
                  <c:v>23673</c:v>
                </c:pt>
                <c:pt idx="66">
                  <c:v>23673</c:v>
                </c:pt>
                <c:pt idx="67">
                  <c:v>23673</c:v>
                </c:pt>
                <c:pt idx="68">
                  <c:v>23674</c:v>
                </c:pt>
                <c:pt idx="69">
                  <c:v>23674</c:v>
                </c:pt>
                <c:pt idx="70">
                  <c:v>23674</c:v>
                </c:pt>
                <c:pt idx="71">
                  <c:v>23674</c:v>
                </c:pt>
                <c:pt idx="72">
                  <c:v>23983</c:v>
                </c:pt>
                <c:pt idx="73">
                  <c:v>23995</c:v>
                </c:pt>
                <c:pt idx="74">
                  <c:v>23995</c:v>
                </c:pt>
                <c:pt idx="75">
                  <c:v>24332</c:v>
                </c:pt>
                <c:pt idx="76">
                  <c:v>24710.5</c:v>
                </c:pt>
                <c:pt idx="77">
                  <c:v>24926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2.1752341294425322E-2</c:v>
                </c:pt>
                <c:pt idx="1">
                  <c:v>2.1646006525124776E-2</c:v>
                </c:pt>
                <c:pt idx="2">
                  <c:v>2.1646006525124776E-2</c:v>
                </c:pt>
                <c:pt idx="3">
                  <c:v>2.1624125363210945E-2</c:v>
                </c:pt>
                <c:pt idx="4">
                  <c:v>2.1613760602304393E-2</c:v>
                </c:pt>
                <c:pt idx="5">
                  <c:v>1.9115085463758341E-2</c:v>
                </c:pt>
                <c:pt idx="6">
                  <c:v>1.8749055851743645E-2</c:v>
                </c:pt>
                <c:pt idx="7">
                  <c:v>1.8741954071122488E-2</c:v>
                </c:pt>
                <c:pt idx="8">
                  <c:v>1.8741954071122488E-2</c:v>
                </c:pt>
                <c:pt idx="9">
                  <c:v>1.8741570191088915E-2</c:v>
                </c:pt>
                <c:pt idx="10">
                  <c:v>1.861297037984096E-2</c:v>
                </c:pt>
                <c:pt idx="11">
                  <c:v>1.8507403370607568E-2</c:v>
                </c:pt>
                <c:pt idx="12">
                  <c:v>1.8336192875632679E-2</c:v>
                </c:pt>
                <c:pt idx="13">
                  <c:v>1.7540025685996097E-2</c:v>
                </c:pt>
                <c:pt idx="14">
                  <c:v>1.7289735904104559E-2</c:v>
                </c:pt>
                <c:pt idx="15">
                  <c:v>1.7150003571882903E-2</c:v>
                </c:pt>
                <c:pt idx="16">
                  <c:v>1.7139254930942774E-2</c:v>
                </c:pt>
                <c:pt idx="17">
                  <c:v>1.7139254930942774E-2</c:v>
                </c:pt>
                <c:pt idx="18">
                  <c:v>1.7133496730439134E-2</c:v>
                </c:pt>
                <c:pt idx="19">
                  <c:v>1.7082056805939952E-2</c:v>
                </c:pt>
                <c:pt idx="20">
                  <c:v>1.7059791763992548E-2</c:v>
                </c:pt>
                <c:pt idx="21">
                  <c:v>1.6814492422537498E-2</c:v>
                </c:pt>
                <c:pt idx="22">
                  <c:v>1.6793379020690818E-2</c:v>
                </c:pt>
                <c:pt idx="23">
                  <c:v>1.5847498617959602E-2</c:v>
                </c:pt>
                <c:pt idx="24">
                  <c:v>1.5579934234557145E-2</c:v>
                </c:pt>
                <c:pt idx="25">
                  <c:v>1.5463234704350048E-2</c:v>
                </c:pt>
                <c:pt idx="26">
                  <c:v>1.5435595341932578E-2</c:v>
                </c:pt>
                <c:pt idx="27">
                  <c:v>1.5435595341932578E-2</c:v>
                </c:pt>
                <c:pt idx="28">
                  <c:v>1.5324654012229121E-2</c:v>
                </c:pt>
                <c:pt idx="29">
                  <c:v>1.5307763290751775E-2</c:v>
                </c:pt>
                <c:pt idx="30">
                  <c:v>1.5062847829330301E-2</c:v>
                </c:pt>
                <c:pt idx="31">
                  <c:v>1.4778776604484076E-2</c:v>
                </c:pt>
                <c:pt idx="32">
                  <c:v>1.4272822720230935E-2</c:v>
                </c:pt>
                <c:pt idx="33">
                  <c:v>1.4255931998753593E-2</c:v>
                </c:pt>
                <c:pt idx="34">
                  <c:v>1.4255548118720016E-2</c:v>
                </c:pt>
                <c:pt idx="35">
                  <c:v>1.4152860209738442E-2</c:v>
                </c:pt>
                <c:pt idx="36">
                  <c:v>1.4149597229453047E-2</c:v>
                </c:pt>
                <c:pt idx="37">
                  <c:v>1.414921334941947E-2</c:v>
                </c:pt>
                <c:pt idx="38">
                  <c:v>1.4147485889268379E-2</c:v>
                </c:pt>
                <c:pt idx="39">
                  <c:v>1.4132706507975702E-2</c:v>
                </c:pt>
                <c:pt idx="40">
                  <c:v>1.4108714005877203E-2</c:v>
                </c:pt>
                <c:pt idx="41">
                  <c:v>1.3749594234466875E-2</c:v>
                </c:pt>
                <c:pt idx="42">
                  <c:v>1.3662837346878703E-2</c:v>
                </c:pt>
                <c:pt idx="43">
                  <c:v>1.3662837346878703E-2</c:v>
                </c:pt>
                <c:pt idx="44">
                  <c:v>1.3652472585972152E-2</c:v>
                </c:pt>
                <c:pt idx="45">
                  <c:v>1.3652472585972152E-2</c:v>
                </c:pt>
                <c:pt idx="46">
                  <c:v>1.3601992361556911E-2</c:v>
                </c:pt>
                <c:pt idx="47">
                  <c:v>1.3362835100639075E-2</c:v>
                </c:pt>
                <c:pt idx="48">
                  <c:v>1.3354197799883616E-2</c:v>
                </c:pt>
                <c:pt idx="49">
                  <c:v>1.3353430039816464E-2</c:v>
                </c:pt>
                <c:pt idx="50">
                  <c:v>1.3247863030583069E-2</c:v>
                </c:pt>
                <c:pt idx="51">
                  <c:v>1.3247479150549494E-2</c:v>
                </c:pt>
                <c:pt idx="52">
                  <c:v>1.3108514578394988E-2</c:v>
                </c:pt>
                <c:pt idx="53">
                  <c:v>1.3090472216816917E-2</c:v>
                </c:pt>
                <c:pt idx="54">
                  <c:v>1.2844213175277928E-2</c:v>
                </c:pt>
                <c:pt idx="55">
                  <c:v>1.2844213175277928E-2</c:v>
                </c:pt>
                <c:pt idx="56">
                  <c:v>1.2844213175277928E-2</c:v>
                </c:pt>
                <c:pt idx="57">
                  <c:v>1.2842101835093258E-2</c:v>
                </c:pt>
                <c:pt idx="58">
                  <c:v>1.2842101835093258E-2</c:v>
                </c:pt>
                <c:pt idx="59">
                  <c:v>1.2842101835093258E-2</c:v>
                </c:pt>
                <c:pt idx="60">
                  <c:v>1.2835191994488892E-2</c:v>
                </c:pt>
                <c:pt idx="61">
                  <c:v>1.2830969314119556E-2</c:v>
                </c:pt>
                <c:pt idx="62">
                  <c:v>1.2830969314119556E-2</c:v>
                </c:pt>
                <c:pt idx="63">
                  <c:v>1.256801149112001E-2</c:v>
                </c:pt>
                <c:pt idx="64">
                  <c:v>1.2567243731052858E-2</c:v>
                </c:pt>
                <c:pt idx="65">
                  <c:v>1.255841449028061E-2</c:v>
                </c:pt>
                <c:pt idx="66">
                  <c:v>1.255841449028061E-2</c:v>
                </c:pt>
                <c:pt idx="67">
                  <c:v>1.255841449028061E-2</c:v>
                </c:pt>
                <c:pt idx="68">
                  <c:v>1.2558030610247035E-2</c:v>
                </c:pt>
                <c:pt idx="69">
                  <c:v>1.2558030610247035E-2</c:v>
                </c:pt>
                <c:pt idx="70">
                  <c:v>1.2558030610247035E-2</c:v>
                </c:pt>
                <c:pt idx="71">
                  <c:v>1.2558030610247035E-2</c:v>
                </c:pt>
                <c:pt idx="72">
                  <c:v>1.2439411679872057E-2</c:v>
                </c:pt>
                <c:pt idx="73">
                  <c:v>1.2434805119469145E-2</c:v>
                </c:pt>
                <c:pt idx="74">
                  <c:v>1.2434805119469145E-2</c:v>
                </c:pt>
                <c:pt idx="75">
                  <c:v>1.230543754815404E-2</c:v>
                </c:pt>
                <c:pt idx="76">
                  <c:v>1.2160138955445531E-2</c:v>
                </c:pt>
                <c:pt idx="77">
                  <c:v>1.2077412808209908E-2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20-443F-A3D6-DC0337035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90272"/>
        <c:axId val="1"/>
      </c:scatterChart>
      <c:valAx>
        <c:axId val="748190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6687309791797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1100917431193E-2"/>
              <c:y val="0.38390093876302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190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55963302752294E-2"/>
          <c:y val="0.91950469381511368"/>
          <c:w val="0.9211009174311926"/>
          <c:h val="6.19193919778432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9525</xdr:rowOff>
    </xdr:from>
    <xdr:to>
      <xdr:col>17</xdr:col>
      <xdr:colOff>57149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8411A01-420D-C082-AC32-C2B6DACAD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247651</xdr:colOff>
      <xdr:row>0</xdr:row>
      <xdr:rowOff>76200</xdr:rowOff>
    </xdr:from>
    <xdr:to>
      <xdr:col>26</xdr:col>
      <xdr:colOff>590551</xdr:colOff>
      <xdr:row>18</xdr:row>
      <xdr:rowOff>76200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C204BAE-E0FC-5492-EF76-A31C8BC6A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214" TargetMode="External"/><Relationship Id="rId26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var.astro.cz/oejv/issues/oejv0107.pdf" TargetMode="External"/><Relationship Id="rId17" Type="http://schemas.openxmlformats.org/officeDocument/2006/relationships/hyperlink" Target="http://www.konkoly.hu/cgi-bin/IBVS?5938" TargetMode="External"/><Relationship Id="rId25" Type="http://schemas.openxmlformats.org/officeDocument/2006/relationships/hyperlink" Target="http://var.astro.cz/oejv/issues/oejv0137.pdf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bav-astro.de/sfs/BAVM_link.php?BAVMnr=215" TargetMode="External"/><Relationship Id="rId29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653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ar.astro.cz/oejv/issues/oejv0137.pdf" TargetMode="External"/><Relationship Id="rId28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konkoly.hu/cgi-bin/IBVS?5741" TargetMode="External"/><Relationship Id="rId14" Type="http://schemas.openxmlformats.org/officeDocument/2006/relationships/hyperlink" Target="http://www.bav-astro.de/sfs/BAVM_link.php?BAVMnr=209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5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57</v>
      </c>
    </row>
    <row r="2" spans="1:6" x14ac:dyDescent="0.2">
      <c r="A2" t="s">
        <v>24</v>
      </c>
      <c r="B2" s="12" t="s">
        <v>55</v>
      </c>
    </row>
    <row r="4" spans="1:6" ht="14.25" thickTop="1" thickBot="1" x14ac:dyDescent="0.25">
      <c r="A4" s="7" t="s">
        <v>0</v>
      </c>
      <c r="C4" s="3">
        <v>30319.687999999998</v>
      </c>
      <c r="D4" s="4">
        <v>1.0689630000000001</v>
      </c>
    </row>
    <row r="5" spans="1:6" ht="13.5" thickTop="1" x14ac:dyDescent="0.2">
      <c r="A5" s="21" t="s">
        <v>65</v>
      </c>
      <c r="B5" s="22"/>
      <c r="C5" s="23">
        <v>-9.5</v>
      </c>
      <c r="D5" s="22" t="s">
        <v>66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30319.687999999998</v>
      </c>
    </row>
    <row r="8" spans="1:6" x14ac:dyDescent="0.2">
      <c r="A8" t="s">
        <v>3</v>
      </c>
      <c r="C8">
        <f>+D4</f>
        <v>1.0689630000000001</v>
      </c>
    </row>
    <row r="9" spans="1:6" x14ac:dyDescent="0.2">
      <c r="A9" s="35" t="s">
        <v>70</v>
      </c>
      <c r="B9" s="36">
        <v>68</v>
      </c>
      <c r="C9" s="25" t="str">
        <f>"F"&amp;B9</f>
        <v>F68</v>
      </c>
      <c r="D9" s="20" t="str">
        <f>"G"&amp;B9</f>
        <v>G68</v>
      </c>
    </row>
    <row r="10" spans="1:6" ht="13.5" thickBot="1" x14ac:dyDescent="0.25">
      <c r="A10" s="22"/>
      <c r="B10" s="22"/>
      <c r="C10" s="6" t="s">
        <v>20</v>
      </c>
      <c r="D10" s="6" t="s">
        <v>21</v>
      </c>
      <c r="E10" s="22"/>
    </row>
    <row r="11" spans="1:6" x14ac:dyDescent="0.2">
      <c r="A11" s="22" t="s">
        <v>16</v>
      </c>
      <c r="B11" s="22"/>
      <c r="C11" s="24">
        <f ca="1">INTERCEPT(INDIRECT($D$9):G992,INDIRECT($C$9):F992)</f>
        <v>2.1646006525124776E-2</v>
      </c>
      <c r="D11" s="5"/>
      <c r="E11" s="22"/>
    </row>
    <row r="12" spans="1:6" x14ac:dyDescent="0.2">
      <c r="A12" s="22" t="s">
        <v>17</v>
      </c>
      <c r="B12" s="22"/>
      <c r="C12" s="24">
        <f ca="1">SLOPE(INDIRECT($D$9):G992,INDIRECT($C$9):F992)</f>
        <v>-3.8388003357597963E-7</v>
      </c>
      <c r="D12" s="5"/>
      <c r="E12" s="22"/>
    </row>
    <row r="13" spans="1:6" x14ac:dyDescent="0.2">
      <c r="A13" s="22" t="s">
        <v>19</v>
      </c>
      <c r="B13" s="22"/>
      <c r="C13" s="5" t="s">
        <v>14</v>
      </c>
    </row>
    <row r="14" spans="1:6" x14ac:dyDescent="0.2">
      <c r="A14" s="22"/>
      <c r="B14" s="22"/>
      <c r="C14" s="22"/>
    </row>
    <row r="15" spans="1:6" x14ac:dyDescent="0.2">
      <c r="A15" s="26" t="s">
        <v>18</v>
      </c>
      <c r="B15" s="22"/>
      <c r="C15" s="27">
        <f ca="1">(C7+C11)+(C8+C12)*INT(MAX(F21:F3533))</f>
        <v>56964.67181541281</v>
      </c>
      <c r="E15" s="28" t="s">
        <v>71</v>
      </c>
      <c r="F15" s="23">
        <v>1</v>
      </c>
    </row>
    <row r="16" spans="1:6" x14ac:dyDescent="0.2">
      <c r="A16" s="30" t="s">
        <v>4</v>
      </c>
      <c r="B16" s="22"/>
      <c r="C16" s="31">
        <f ca="1">+C8+C12</f>
        <v>1.0689626161199666</v>
      </c>
      <c r="E16" s="28" t="s">
        <v>67</v>
      </c>
      <c r="F16" s="29">
        <f ca="1">NOW()+15018.5+$C$5/24</f>
        <v>60351.763709374995</v>
      </c>
    </row>
    <row r="17" spans="1:21" ht="13.5" thickBot="1" x14ac:dyDescent="0.25">
      <c r="A17" s="28" t="s">
        <v>56</v>
      </c>
      <c r="B17" s="22"/>
      <c r="C17" s="22">
        <f>COUNT(C21:C2191)</f>
        <v>78</v>
      </c>
      <c r="E17" s="28" t="s">
        <v>72</v>
      </c>
      <c r="F17" s="29">
        <f ca="1">ROUND(2*(F16-$C$7)/$C$8,0)/2+F15</f>
        <v>28095.5</v>
      </c>
    </row>
    <row r="18" spans="1:21" ht="14.25" thickTop="1" thickBot="1" x14ac:dyDescent="0.25">
      <c r="A18" s="30" t="s">
        <v>5</v>
      </c>
      <c r="B18" s="22"/>
      <c r="C18" s="33">
        <f ca="1">+C15</f>
        <v>56964.67181541281</v>
      </c>
      <c r="D18" s="34">
        <f ca="1">+C16</f>
        <v>1.0689626161199666</v>
      </c>
      <c r="E18" s="28" t="s">
        <v>68</v>
      </c>
      <c r="F18" s="20">
        <f ca="1">ROUND(2*(F16-$C$15)/$C$16,0)/2+F15</f>
        <v>3169.5</v>
      </c>
    </row>
    <row r="19" spans="1:21" ht="13.5" thickTop="1" x14ac:dyDescent="0.2">
      <c r="E19" s="28" t="s">
        <v>69</v>
      </c>
      <c r="F19" s="32">
        <f ca="1">+$C$15+$C$16*F18-15018.5-$C$5/24</f>
        <v>45334.644660538383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96</v>
      </c>
      <c r="I20" s="9" t="s">
        <v>99</v>
      </c>
      <c r="J20" s="9" t="s">
        <v>93</v>
      </c>
      <c r="K20" s="9" t="s">
        <v>91</v>
      </c>
      <c r="L20" s="9" t="s">
        <v>379</v>
      </c>
      <c r="M20" s="9" t="s">
        <v>380</v>
      </c>
      <c r="N20" s="9" t="s">
        <v>381</v>
      </c>
      <c r="O20" s="9" t="s">
        <v>23</v>
      </c>
      <c r="P20" s="8" t="s">
        <v>22</v>
      </c>
      <c r="Q20" s="6" t="s">
        <v>15</v>
      </c>
      <c r="U20" s="75" t="s">
        <v>382</v>
      </c>
    </row>
    <row r="21" spans="1:21" x14ac:dyDescent="0.2">
      <c r="A21" s="63" t="s">
        <v>105</v>
      </c>
      <c r="B21" s="64" t="s">
        <v>53</v>
      </c>
      <c r="C21" s="65">
        <v>30023.535</v>
      </c>
      <c r="D21" s="65" t="s">
        <v>99</v>
      </c>
      <c r="E21" s="16">
        <f t="shared" ref="E21:E52" si="0">+(C21-C$7)/C$8</f>
        <v>-277.04700723972525</v>
      </c>
      <c r="F21">
        <f t="shared" ref="F21:F52" si="1">ROUND(2*E21,0)/2</f>
        <v>-277</v>
      </c>
      <c r="G21">
        <f t="shared" ref="G21:G46" si="2">+C21-(C$7+F21*C$8)</f>
        <v>-5.0248999999894295E-2</v>
      </c>
      <c r="I21">
        <f>G21</f>
        <v>-5.0248999999894295E-2</v>
      </c>
      <c r="O21">
        <f t="shared" ref="O21:O52" ca="1" si="3">+C$11+C$12*F21</f>
        <v>2.1752341294425322E-2</v>
      </c>
      <c r="Q21" s="2">
        <f t="shared" ref="Q21:Q52" si="4">+C21-15018.5</f>
        <v>15005.035</v>
      </c>
    </row>
    <row r="22" spans="1:21" x14ac:dyDescent="0.2">
      <c r="A22" s="63" t="s">
        <v>105</v>
      </c>
      <c r="B22" s="64" t="s">
        <v>53</v>
      </c>
      <c r="C22" s="65">
        <v>30319.684000000001</v>
      </c>
      <c r="D22" s="65" t="s">
        <v>99</v>
      </c>
      <c r="E22" s="16">
        <f t="shared" si="0"/>
        <v>-3.7419442929052999E-3</v>
      </c>
      <c r="F22">
        <f t="shared" si="1"/>
        <v>0</v>
      </c>
      <c r="G22">
        <f t="shared" si="2"/>
        <v>-3.9999999971769284E-3</v>
      </c>
      <c r="I22">
        <f>G22</f>
        <v>-3.9999999971769284E-3</v>
      </c>
      <c r="O22">
        <f t="shared" ca="1" si="3"/>
        <v>2.1646006525124776E-2</v>
      </c>
      <c r="Q22" s="2">
        <f t="shared" si="4"/>
        <v>15301.184000000001</v>
      </c>
    </row>
    <row r="23" spans="1:21" x14ac:dyDescent="0.2">
      <c r="A23" t="s">
        <v>12</v>
      </c>
      <c r="C23" s="18">
        <v>30319.687999999998</v>
      </c>
      <c r="D23" s="18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I23">
        <f>+G23</f>
        <v>0</v>
      </c>
      <c r="O23">
        <f t="shared" ca="1" si="3"/>
        <v>2.1646006525124776E-2</v>
      </c>
      <c r="Q23" s="2">
        <f t="shared" si="4"/>
        <v>15301.187999999998</v>
      </c>
    </row>
    <row r="24" spans="1:21" x14ac:dyDescent="0.2">
      <c r="A24" s="63" t="s">
        <v>105</v>
      </c>
      <c r="B24" s="64" t="s">
        <v>53</v>
      </c>
      <c r="C24" s="65">
        <v>30380.584999999999</v>
      </c>
      <c r="D24" s="65" t="s">
        <v>99</v>
      </c>
      <c r="E24" s="16">
        <f t="shared" si="0"/>
        <v>56.968295441470694</v>
      </c>
      <c r="F24">
        <f t="shared" si="1"/>
        <v>57</v>
      </c>
      <c r="G24">
        <f t="shared" si="2"/>
        <v>-3.3890999999130145E-2</v>
      </c>
      <c r="I24">
        <f t="shared" ref="I24:I36" si="5">G24</f>
        <v>-3.3890999999130145E-2</v>
      </c>
      <c r="O24">
        <f t="shared" ca="1" si="3"/>
        <v>2.1624125363210945E-2</v>
      </c>
      <c r="Q24" s="2">
        <f t="shared" si="4"/>
        <v>15362.084999999999</v>
      </c>
    </row>
    <row r="25" spans="1:21" x14ac:dyDescent="0.2">
      <c r="A25" s="63" t="s">
        <v>105</v>
      </c>
      <c r="B25" s="64" t="s">
        <v>53</v>
      </c>
      <c r="C25" s="65">
        <v>30409.47</v>
      </c>
      <c r="D25" s="65" t="s">
        <v>99</v>
      </c>
      <c r="E25" s="16">
        <f t="shared" si="0"/>
        <v>83.98981068568591</v>
      </c>
      <c r="F25">
        <f t="shared" si="1"/>
        <v>84</v>
      </c>
      <c r="G25">
        <f t="shared" si="2"/>
        <v>-1.0891999998420943E-2</v>
      </c>
      <c r="I25">
        <f t="shared" si="5"/>
        <v>-1.0891999998420943E-2</v>
      </c>
      <c r="O25">
        <f t="shared" ca="1" si="3"/>
        <v>2.1613760602304393E-2</v>
      </c>
      <c r="Q25" s="2">
        <f t="shared" si="4"/>
        <v>15390.970000000001</v>
      </c>
    </row>
    <row r="26" spans="1:21" x14ac:dyDescent="0.2">
      <c r="A26" s="63" t="s">
        <v>119</v>
      </c>
      <c r="B26" s="64" t="s">
        <v>53</v>
      </c>
      <c r="C26" s="65">
        <v>37367.339</v>
      </c>
      <c r="D26" s="65" t="s">
        <v>99</v>
      </c>
      <c r="E26" s="16">
        <f t="shared" si="0"/>
        <v>6592.9793641126971</v>
      </c>
      <c r="F26">
        <f t="shared" si="1"/>
        <v>6593</v>
      </c>
      <c r="G26">
        <f t="shared" si="2"/>
        <v>-2.2059000002627727E-2</v>
      </c>
      <c r="I26">
        <f t="shared" si="5"/>
        <v>-2.2059000002627727E-2</v>
      </c>
      <c r="O26">
        <f t="shared" ca="1" si="3"/>
        <v>1.9115085463758341E-2</v>
      </c>
      <c r="Q26" s="2">
        <f t="shared" si="4"/>
        <v>22348.839</v>
      </c>
    </row>
    <row r="27" spans="1:21" x14ac:dyDescent="0.2">
      <c r="A27" s="63" t="s">
        <v>105</v>
      </c>
      <c r="B27" s="64" t="s">
        <v>51</v>
      </c>
      <c r="C27" s="65">
        <v>38386.614999999998</v>
      </c>
      <c r="D27" s="65" t="s">
        <v>99</v>
      </c>
      <c r="E27" s="16">
        <f t="shared" si="0"/>
        <v>7546.4978675594939</v>
      </c>
      <c r="F27">
        <f t="shared" si="1"/>
        <v>7546.5</v>
      </c>
      <c r="G27">
        <f t="shared" si="2"/>
        <v>-2.2795000040787272E-3</v>
      </c>
      <c r="I27">
        <f t="shared" si="5"/>
        <v>-2.2795000040787272E-3</v>
      </c>
      <c r="O27">
        <f t="shared" ca="1" si="3"/>
        <v>1.8749055851743645E-2</v>
      </c>
      <c r="Q27" s="2">
        <f t="shared" si="4"/>
        <v>23368.114999999998</v>
      </c>
    </row>
    <row r="28" spans="1:21" x14ac:dyDescent="0.2">
      <c r="A28" s="63" t="s">
        <v>105</v>
      </c>
      <c r="B28" s="64" t="s">
        <v>53</v>
      </c>
      <c r="C28" s="65">
        <v>38406.400000000001</v>
      </c>
      <c r="D28" s="65" t="s">
        <v>99</v>
      </c>
      <c r="E28" s="16">
        <f t="shared" si="0"/>
        <v>7565.0064595313424</v>
      </c>
      <c r="F28">
        <f t="shared" si="1"/>
        <v>7565</v>
      </c>
      <c r="G28">
        <f t="shared" si="2"/>
        <v>6.9050000020070001E-3</v>
      </c>
      <c r="I28">
        <f t="shared" si="5"/>
        <v>6.9050000020070001E-3</v>
      </c>
      <c r="O28">
        <f t="shared" ca="1" si="3"/>
        <v>1.8741954071122488E-2</v>
      </c>
      <c r="Q28" s="2">
        <f t="shared" si="4"/>
        <v>23387.9</v>
      </c>
    </row>
    <row r="29" spans="1:21" x14ac:dyDescent="0.2">
      <c r="A29" s="63" t="s">
        <v>119</v>
      </c>
      <c r="B29" s="64" t="s">
        <v>53</v>
      </c>
      <c r="C29" s="65">
        <v>38406.408000000003</v>
      </c>
      <c r="D29" s="65" t="s">
        <v>99</v>
      </c>
      <c r="E29" s="16">
        <f t="shared" si="0"/>
        <v>7565.0139434199355</v>
      </c>
      <c r="F29">
        <f t="shared" si="1"/>
        <v>7565</v>
      </c>
      <c r="G29">
        <f t="shared" si="2"/>
        <v>1.4905000003636815E-2</v>
      </c>
      <c r="I29">
        <f t="shared" si="5"/>
        <v>1.4905000003636815E-2</v>
      </c>
      <c r="O29">
        <f t="shared" ca="1" si="3"/>
        <v>1.8741954071122488E-2</v>
      </c>
      <c r="Q29" s="2">
        <f t="shared" si="4"/>
        <v>23387.908000000003</v>
      </c>
    </row>
    <row r="30" spans="1:21" x14ac:dyDescent="0.2">
      <c r="A30" s="63" t="s">
        <v>105</v>
      </c>
      <c r="B30" s="64" t="s">
        <v>53</v>
      </c>
      <c r="C30" s="65">
        <v>38407.462</v>
      </c>
      <c r="D30" s="65" t="s">
        <v>99</v>
      </c>
      <c r="E30" s="16">
        <f t="shared" si="0"/>
        <v>7565.999945741808</v>
      </c>
      <c r="F30">
        <f t="shared" si="1"/>
        <v>7566</v>
      </c>
      <c r="G30">
        <f t="shared" si="2"/>
        <v>-5.7999997807200998E-5</v>
      </c>
      <c r="I30">
        <f t="shared" si="5"/>
        <v>-5.7999997807200998E-5</v>
      </c>
      <c r="O30">
        <f t="shared" ca="1" si="3"/>
        <v>1.8741570191088915E-2</v>
      </c>
      <c r="Q30" s="2">
        <f t="shared" si="4"/>
        <v>23388.962</v>
      </c>
    </row>
    <row r="31" spans="1:21" x14ac:dyDescent="0.2">
      <c r="A31" s="63" t="s">
        <v>105</v>
      </c>
      <c r="B31" s="64" t="s">
        <v>53</v>
      </c>
      <c r="C31" s="65">
        <v>38765.54</v>
      </c>
      <c r="D31" s="65" t="s">
        <v>99</v>
      </c>
      <c r="E31" s="16">
        <f t="shared" si="0"/>
        <v>7900.9769281069612</v>
      </c>
      <c r="F31">
        <f t="shared" si="1"/>
        <v>7901</v>
      </c>
      <c r="G31">
        <f t="shared" si="2"/>
        <v>-2.4662999996508006E-2</v>
      </c>
      <c r="I31">
        <f t="shared" si="5"/>
        <v>-2.4662999996508006E-2</v>
      </c>
      <c r="O31">
        <f t="shared" ca="1" si="3"/>
        <v>1.861297037984096E-2</v>
      </c>
      <c r="Q31" s="2">
        <f t="shared" si="4"/>
        <v>23747.040000000001</v>
      </c>
    </row>
    <row r="32" spans="1:21" x14ac:dyDescent="0.2">
      <c r="A32" s="63" t="s">
        <v>119</v>
      </c>
      <c r="B32" s="64" t="s">
        <v>53</v>
      </c>
      <c r="C32" s="65">
        <v>39059.535000000003</v>
      </c>
      <c r="D32" s="65" t="s">
        <v>99</v>
      </c>
      <c r="E32" s="16">
        <f t="shared" si="0"/>
        <v>8176.0051563992429</v>
      </c>
      <c r="F32">
        <f t="shared" si="1"/>
        <v>8176</v>
      </c>
      <c r="G32">
        <f t="shared" si="2"/>
        <v>5.5120000033639371E-3</v>
      </c>
      <c r="I32">
        <f t="shared" si="5"/>
        <v>5.5120000033639371E-3</v>
      </c>
      <c r="O32">
        <f t="shared" ca="1" si="3"/>
        <v>1.8507403370607568E-2</v>
      </c>
      <c r="Q32" s="2">
        <f t="shared" si="4"/>
        <v>24041.035000000003</v>
      </c>
    </row>
    <row r="33" spans="1:33" x14ac:dyDescent="0.2">
      <c r="A33" s="63" t="s">
        <v>119</v>
      </c>
      <c r="B33" s="64" t="s">
        <v>53</v>
      </c>
      <c r="C33" s="65">
        <v>39536.294999999998</v>
      </c>
      <c r="D33" s="65" t="s">
        <v>99</v>
      </c>
      <c r="E33" s="16">
        <f t="shared" si="0"/>
        <v>8622.0074969853958</v>
      </c>
      <c r="F33">
        <f t="shared" si="1"/>
        <v>8622</v>
      </c>
      <c r="G33">
        <f t="shared" si="2"/>
        <v>8.0139999990933575E-3</v>
      </c>
      <c r="I33">
        <f t="shared" si="5"/>
        <v>8.0139999990933575E-3</v>
      </c>
      <c r="O33">
        <f t="shared" ca="1" si="3"/>
        <v>1.8336192875632679E-2</v>
      </c>
      <c r="Q33" s="2">
        <f t="shared" si="4"/>
        <v>24517.794999999998</v>
      </c>
    </row>
    <row r="34" spans="1:33" x14ac:dyDescent="0.2">
      <c r="A34" t="s">
        <v>27</v>
      </c>
      <c r="C34" s="18">
        <v>41753.321000000004</v>
      </c>
      <c r="D34" s="18"/>
      <c r="E34">
        <f t="shared" si="0"/>
        <v>10696.004445429828</v>
      </c>
      <c r="F34">
        <f t="shared" si="1"/>
        <v>10696</v>
      </c>
      <c r="G34">
        <f t="shared" si="2"/>
        <v>4.7520000007352792E-3</v>
      </c>
      <c r="I34">
        <f t="shared" si="5"/>
        <v>4.7520000007352792E-3</v>
      </c>
      <c r="O34">
        <f t="shared" ca="1" si="3"/>
        <v>1.7540025685996097E-2</v>
      </c>
      <c r="Q34" s="2">
        <f t="shared" si="4"/>
        <v>26734.821000000004</v>
      </c>
      <c r="AC34">
        <v>10</v>
      </c>
      <c r="AE34" t="s">
        <v>26</v>
      </c>
      <c r="AG34" t="s">
        <v>28</v>
      </c>
    </row>
    <row r="35" spans="1:33" x14ac:dyDescent="0.2">
      <c r="A35" t="s">
        <v>30</v>
      </c>
      <c r="C35" s="18">
        <v>42450.279000000002</v>
      </c>
      <c r="D35" s="18"/>
      <c r="E35">
        <f t="shared" si="0"/>
        <v>11347.998948513656</v>
      </c>
      <c r="F35">
        <f t="shared" si="1"/>
        <v>11348</v>
      </c>
      <c r="G35">
        <f t="shared" si="2"/>
        <v>-1.123999994888436E-3</v>
      </c>
      <c r="I35">
        <f t="shared" si="5"/>
        <v>-1.123999994888436E-3</v>
      </c>
      <c r="O35">
        <f t="shared" ca="1" si="3"/>
        <v>1.7289735904104559E-2</v>
      </c>
      <c r="Q35" s="2">
        <f t="shared" si="4"/>
        <v>27431.779000000002</v>
      </c>
      <c r="AB35" t="s">
        <v>29</v>
      </c>
      <c r="AC35">
        <v>10</v>
      </c>
      <c r="AE35" t="s">
        <v>26</v>
      </c>
      <c r="AG35" t="s">
        <v>28</v>
      </c>
    </row>
    <row r="36" spans="1:33" x14ac:dyDescent="0.2">
      <c r="A36" s="63" t="s">
        <v>119</v>
      </c>
      <c r="B36" s="64" t="s">
        <v>53</v>
      </c>
      <c r="C36" s="65">
        <v>42839.362999999998</v>
      </c>
      <c r="D36" s="65" t="s">
        <v>99</v>
      </c>
      <c r="E36" s="16">
        <f t="shared" si="0"/>
        <v>11711.98161208573</v>
      </c>
      <c r="F36">
        <f t="shared" si="1"/>
        <v>11712</v>
      </c>
      <c r="G36">
        <f t="shared" si="2"/>
        <v>-1.9656000004033558E-2</v>
      </c>
      <c r="I36">
        <f t="shared" si="5"/>
        <v>-1.9656000004033558E-2</v>
      </c>
      <c r="O36">
        <f t="shared" ca="1" si="3"/>
        <v>1.7150003571882903E-2</v>
      </c>
      <c r="Q36" s="2">
        <f t="shared" si="4"/>
        <v>27820.862999999998</v>
      </c>
    </row>
    <row r="37" spans="1:33" x14ac:dyDescent="0.2">
      <c r="A37" t="s">
        <v>32</v>
      </c>
      <c r="C37" s="18">
        <v>42869.311999999998</v>
      </c>
      <c r="D37" s="18"/>
      <c r="E37">
        <f t="shared" si="0"/>
        <v>11739.998484512558</v>
      </c>
      <c r="F37">
        <f t="shared" si="1"/>
        <v>11740</v>
      </c>
      <c r="G37">
        <f t="shared" si="2"/>
        <v>-1.6200000027311035E-3</v>
      </c>
      <c r="I37">
        <f t="shared" ref="I37:I44" si="6">G37</f>
        <v>-1.6200000027311035E-3</v>
      </c>
      <c r="O37">
        <f t="shared" ca="1" si="3"/>
        <v>1.7139254930942774E-2</v>
      </c>
      <c r="Q37" s="2">
        <f t="shared" si="4"/>
        <v>27850.811999999998</v>
      </c>
      <c r="AB37" t="s">
        <v>29</v>
      </c>
      <c r="AC37">
        <v>10</v>
      </c>
      <c r="AE37" t="s">
        <v>31</v>
      </c>
      <c r="AG37" t="s">
        <v>28</v>
      </c>
    </row>
    <row r="38" spans="1:33" x14ac:dyDescent="0.2">
      <c r="A38" t="s">
        <v>32</v>
      </c>
      <c r="C38" s="18">
        <v>42869.33</v>
      </c>
      <c r="D38" s="18"/>
      <c r="E38">
        <f t="shared" si="0"/>
        <v>11740.015323261892</v>
      </c>
      <c r="F38">
        <f t="shared" si="1"/>
        <v>11740</v>
      </c>
      <c r="G38">
        <f t="shared" si="2"/>
        <v>1.6380000000935979E-2</v>
      </c>
      <c r="I38">
        <f t="shared" si="6"/>
        <v>1.6380000000935979E-2</v>
      </c>
      <c r="O38">
        <f t="shared" ca="1" si="3"/>
        <v>1.7139254930942774E-2</v>
      </c>
      <c r="Q38" s="2">
        <f t="shared" si="4"/>
        <v>27850.83</v>
      </c>
      <c r="AA38" t="s">
        <v>33</v>
      </c>
      <c r="AB38" t="s">
        <v>29</v>
      </c>
      <c r="AC38">
        <v>7</v>
      </c>
      <c r="AE38" t="s">
        <v>26</v>
      </c>
      <c r="AG38" t="s">
        <v>28</v>
      </c>
    </row>
    <row r="39" spans="1:33" x14ac:dyDescent="0.2">
      <c r="A39" t="s">
        <v>32</v>
      </c>
      <c r="C39" s="18">
        <v>42885.347999999998</v>
      </c>
      <c r="D39" s="18"/>
      <c r="E39">
        <f t="shared" si="0"/>
        <v>11754.999939193403</v>
      </c>
      <c r="F39">
        <f t="shared" si="1"/>
        <v>11755</v>
      </c>
      <c r="G39">
        <f t="shared" si="2"/>
        <v>-6.5000000176951289E-5</v>
      </c>
      <c r="I39">
        <f t="shared" si="6"/>
        <v>-6.5000000176951289E-5</v>
      </c>
      <c r="O39">
        <f t="shared" ca="1" si="3"/>
        <v>1.7133496730439134E-2</v>
      </c>
      <c r="Q39" s="2">
        <f t="shared" si="4"/>
        <v>27866.847999999998</v>
      </c>
      <c r="AB39" t="s">
        <v>29</v>
      </c>
      <c r="AC39">
        <v>10</v>
      </c>
      <c r="AE39" t="s">
        <v>31</v>
      </c>
      <c r="AG39" t="s">
        <v>28</v>
      </c>
    </row>
    <row r="40" spans="1:33" x14ac:dyDescent="0.2">
      <c r="A40" t="s">
        <v>34</v>
      </c>
      <c r="C40" s="18">
        <v>43028.595999999998</v>
      </c>
      <c r="D40" s="18"/>
      <c r="E40">
        <f t="shared" si="0"/>
        <v>11889.006448305505</v>
      </c>
      <c r="F40">
        <f t="shared" si="1"/>
        <v>11889</v>
      </c>
      <c r="G40">
        <f t="shared" si="2"/>
        <v>6.8929999979445711E-3</v>
      </c>
      <c r="I40">
        <f t="shared" si="6"/>
        <v>6.8929999979445711E-3</v>
      </c>
      <c r="O40">
        <f t="shared" ca="1" si="3"/>
        <v>1.7082056805939952E-2</v>
      </c>
      <c r="Q40" s="2">
        <f t="shared" si="4"/>
        <v>28010.095999999998</v>
      </c>
      <c r="AC40">
        <v>10</v>
      </c>
      <c r="AE40" t="s">
        <v>31</v>
      </c>
      <c r="AG40" t="s">
        <v>28</v>
      </c>
    </row>
    <row r="41" spans="1:33" x14ac:dyDescent="0.2">
      <c r="A41" t="s">
        <v>35</v>
      </c>
      <c r="C41" s="18">
        <v>43090.591999999997</v>
      </c>
      <c r="D41" s="18"/>
      <c r="E41">
        <f t="shared" si="0"/>
        <v>11947.002842942176</v>
      </c>
      <c r="F41">
        <f t="shared" si="1"/>
        <v>11947</v>
      </c>
      <c r="G41">
        <f t="shared" si="2"/>
        <v>3.0389999956241809E-3</v>
      </c>
      <c r="I41">
        <f t="shared" si="6"/>
        <v>3.0389999956241809E-3</v>
      </c>
      <c r="O41">
        <f t="shared" ca="1" si="3"/>
        <v>1.7059791763992548E-2</v>
      </c>
      <c r="Q41" s="2">
        <f t="shared" si="4"/>
        <v>28072.091999999997</v>
      </c>
      <c r="AB41" t="s">
        <v>29</v>
      </c>
      <c r="AC41">
        <v>6</v>
      </c>
      <c r="AE41" t="s">
        <v>31</v>
      </c>
      <c r="AG41" t="s">
        <v>28</v>
      </c>
    </row>
    <row r="42" spans="1:33" x14ac:dyDescent="0.2">
      <c r="A42" t="s">
        <v>36</v>
      </c>
      <c r="C42" s="18">
        <v>43773.661999999997</v>
      </c>
      <c r="D42" s="18"/>
      <c r="E42">
        <f t="shared" si="0"/>
        <v>12586.005315431868</v>
      </c>
      <c r="F42">
        <f t="shared" si="1"/>
        <v>12586</v>
      </c>
      <c r="G42">
        <f t="shared" si="2"/>
        <v>5.6819999954313971E-3</v>
      </c>
      <c r="I42">
        <f t="shared" si="6"/>
        <v>5.6819999954313971E-3</v>
      </c>
      <c r="O42">
        <f t="shared" ca="1" si="3"/>
        <v>1.6814492422537498E-2</v>
      </c>
      <c r="Q42" s="2">
        <f t="shared" si="4"/>
        <v>28755.161999999997</v>
      </c>
      <c r="AB42" t="s">
        <v>29</v>
      </c>
      <c r="AC42">
        <v>5</v>
      </c>
      <c r="AE42" t="s">
        <v>31</v>
      </c>
      <c r="AG42" t="s">
        <v>28</v>
      </c>
    </row>
    <row r="43" spans="1:33" x14ac:dyDescent="0.2">
      <c r="A43" t="s">
        <v>37</v>
      </c>
      <c r="C43" s="18">
        <v>43832.41</v>
      </c>
      <c r="D43" s="18"/>
      <c r="E43">
        <f t="shared" si="0"/>
        <v>12640.963251300564</v>
      </c>
      <c r="F43">
        <f t="shared" si="1"/>
        <v>12641</v>
      </c>
      <c r="G43">
        <f t="shared" si="2"/>
        <v>-3.9282999998249579E-2</v>
      </c>
      <c r="I43">
        <f t="shared" si="6"/>
        <v>-3.9282999998249579E-2</v>
      </c>
      <c r="O43">
        <f t="shared" ca="1" si="3"/>
        <v>1.6793379020690818E-2</v>
      </c>
      <c r="Q43" s="2">
        <f t="shared" si="4"/>
        <v>28813.910000000003</v>
      </c>
      <c r="AB43" t="s">
        <v>29</v>
      </c>
      <c r="AC43">
        <v>7</v>
      </c>
      <c r="AE43" t="s">
        <v>31</v>
      </c>
      <c r="AG43" t="s">
        <v>28</v>
      </c>
    </row>
    <row r="44" spans="1:33" x14ac:dyDescent="0.2">
      <c r="A44" t="s">
        <v>38</v>
      </c>
      <c r="C44" s="18">
        <v>46466.385999999999</v>
      </c>
      <c r="D44" s="18"/>
      <c r="E44">
        <f t="shared" si="0"/>
        <v>15105.011118251987</v>
      </c>
      <c r="F44">
        <f t="shared" si="1"/>
        <v>15105</v>
      </c>
      <c r="G44">
        <f t="shared" si="2"/>
        <v>1.1884999999892898E-2</v>
      </c>
      <c r="I44">
        <f t="shared" si="6"/>
        <v>1.1884999999892898E-2</v>
      </c>
      <c r="O44">
        <f t="shared" ca="1" si="3"/>
        <v>1.5847498617959602E-2</v>
      </c>
      <c r="Q44" s="2">
        <f t="shared" si="4"/>
        <v>31447.885999999999</v>
      </c>
      <c r="AB44" t="s">
        <v>29</v>
      </c>
      <c r="AG44" t="s">
        <v>39</v>
      </c>
    </row>
    <row r="45" spans="1:33" x14ac:dyDescent="0.2">
      <c r="A45" t="s">
        <v>41</v>
      </c>
      <c r="C45" s="18">
        <v>47211.46</v>
      </c>
      <c r="D45" s="18"/>
      <c r="E45">
        <f t="shared" si="0"/>
        <v>15802.017469266942</v>
      </c>
      <c r="F45">
        <f t="shared" si="1"/>
        <v>15802</v>
      </c>
      <c r="G45">
        <f t="shared" si="2"/>
        <v>1.8673999999009538E-2</v>
      </c>
      <c r="I45">
        <f>G45</f>
        <v>1.8673999999009538E-2</v>
      </c>
      <c r="O45">
        <f t="shared" ca="1" si="3"/>
        <v>1.5579934234557145E-2</v>
      </c>
      <c r="Q45" s="2">
        <f t="shared" si="4"/>
        <v>32192.959999999999</v>
      </c>
      <c r="AB45" t="s">
        <v>29</v>
      </c>
      <c r="AC45">
        <v>13</v>
      </c>
      <c r="AE45" t="s">
        <v>40</v>
      </c>
      <c r="AG45" t="s">
        <v>28</v>
      </c>
    </row>
    <row r="46" spans="1:33" x14ac:dyDescent="0.2">
      <c r="A46" t="s">
        <v>42</v>
      </c>
      <c r="C46" s="18">
        <v>47536.42</v>
      </c>
      <c r="D46" s="18"/>
      <c r="E46">
        <f t="shared" si="0"/>
        <v>16106.013023837118</v>
      </c>
      <c r="F46">
        <f t="shared" si="1"/>
        <v>16106</v>
      </c>
      <c r="G46">
        <f t="shared" si="2"/>
        <v>1.3921999998274259E-2</v>
      </c>
      <c r="I46">
        <f>G46</f>
        <v>1.3921999998274259E-2</v>
      </c>
      <c r="O46">
        <f t="shared" ca="1" si="3"/>
        <v>1.5463234704350048E-2</v>
      </c>
      <c r="Q46" s="2">
        <f t="shared" si="4"/>
        <v>32517.919999999998</v>
      </c>
      <c r="AB46" t="s">
        <v>29</v>
      </c>
      <c r="AG46" t="s">
        <v>39</v>
      </c>
    </row>
    <row r="47" spans="1:33" x14ac:dyDescent="0.2">
      <c r="A47" t="s">
        <v>42</v>
      </c>
      <c r="C47" s="18">
        <v>47613.372000000003</v>
      </c>
      <c r="D47" s="18"/>
      <c r="E47">
        <f t="shared" si="0"/>
        <v>16178.000548194843</v>
      </c>
      <c r="F47">
        <f t="shared" si="1"/>
        <v>16178</v>
      </c>
      <c r="O47">
        <f t="shared" ca="1" si="3"/>
        <v>1.5435595341932578E-2</v>
      </c>
      <c r="Q47" s="2">
        <f t="shared" si="4"/>
        <v>32594.872000000003</v>
      </c>
      <c r="U47" s="20">
        <v>5.8600000193109736E-4</v>
      </c>
      <c r="AB47" t="s">
        <v>29</v>
      </c>
      <c r="AG47" t="s">
        <v>39</v>
      </c>
    </row>
    <row r="48" spans="1:33" x14ac:dyDescent="0.2">
      <c r="A48" t="s">
        <v>42</v>
      </c>
      <c r="C48" s="18">
        <v>47613.383999999998</v>
      </c>
      <c r="D48" s="18"/>
      <c r="E48">
        <f t="shared" si="0"/>
        <v>16178.011774027724</v>
      </c>
      <c r="F48">
        <f t="shared" si="1"/>
        <v>16178</v>
      </c>
      <c r="O48">
        <f t="shared" ca="1" si="3"/>
        <v>1.5435595341932578E-2</v>
      </c>
      <c r="Q48" s="2">
        <f t="shared" si="4"/>
        <v>32594.883999999998</v>
      </c>
      <c r="U48" s="20">
        <v>1.2585999997099862E-2</v>
      </c>
      <c r="AB48" t="s">
        <v>29</v>
      </c>
      <c r="AG48" t="s">
        <v>39</v>
      </c>
    </row>
    <row r="49" spans="1:33" x14ac:dyDescent="0.2">
      <c r="A49" t="s">
        <v>43</v>
      </c>
      <c r="C49" s="18">
        <v>47922.317000000003</v>
      </c>
      <c r="D49" s="18"/>
      <c r="E49">
        <f t="shared" si="0"/>
        <v>16467.014293291726</v>
      </c>
      <c r="F49">
        <f t="shared" si="1"/>
        <v>16467</v>
      </c>
      <c r="G49">
        <f t="shared" ref="G49:G71" si="7">+C49-(C$7+F49*C$8)</f>
        <v>1.5279000006557908E-2</v>
      </c>
      <c r="I49">
        <f t="shared" ref="I49:I54" si="8">G49</f>
        <v>1.5279000006557908E-2</v>
      </c>
      <c r="O49">
        <f t="shared" ca="1" si="3"/>
        <v>1.5324654012229121E-2</v>
      </c>
      <c r="Q49" s="2">
        <f t="shared" si="4"/>
        <v>32903.817000000003</v>
      </c>
      <c r="AB49" t="s">
        <v>29</v>
      </c>
      <c r="AC49">
        <v>9</v>
      </c>
      <c r="AE49" t="s">
        <v>40</v>
      </c>
      <c r="AG49" t="s">
        <v>28</v>
      </c>
    </row>
    <row r="50" spans="1:33" x14ac:dyDescent="0.2">
      <c r="A50" t="s">
        <v>43</v>
      </c>
      <c r="C50" s="18">
        <v>47969.368000000002</v>
      </c>
      <c r="D50" s="18"/>
      <c r="E50">
        <f t="shared" si="0"/>
        <v>16511.029848554161</v>
      </c>
      <c r="F50">
        <f t="shared" si="1"/>
        <v>16511</v>
      </c>
      <c r="G50">
        <f t="shared" si="7"/>
        <v>3.1906999996863306E-2</v>
      </c>
      <c r="I50">
        <f t="shared" si="8"/>
        <v>3.1906999996863306E-2</v>
      </c>
      <c r="O50">
        <f t="shared" ca="1" si="3"/>
        <v>1.5307763290751775E-2</v>
      </c>
      <c r="Q50" s="2">
        <f t="shared" si="4"/>
        <v>32950.868000000002</v>
      </c>
      <c r="AB50" t="s">
        <v>29</v>
      </c>
      <c r="AC50">
        <v>11</v>
      </c>
      <c r="AE50" t="s">
        <v>40</v>
      </c>
      <c r="AG50" t="s">
        <v>28</v>
      </c>
    </row>
    <row r="51" spans="1:33" x14ac:dyDescent="0.2">
      <c r="A51" t="s">
        <v>44</v>
      </c>
      <c r="C51" s="18">
        <v>48651.351999999999</v>
      </c>
      <c r="D51" s="18">
        <v>5.0000000000000001E-3</v>
      </c>
      <c r="E51">
        <f t="shared" si="0"/>
        <v>17149.016383167611</v>
      </c>
      <c r="F51">
        <f t="shared" si="1"/>
        <v>17149</v>
      </c>
      <c r="G51">
        <f t="shared" si="7"/>
        <v>1.7512999998871237E-2</v>
      </c>
      <c r="I51">
        <f t="shared" si="8"/>
        <v>1.7512999998871237E-2</v>
      </c>
      <c r="O51">
        <f t="shared" ca="1" si="3"/>
        <v>1.5062847829330301E-2</v>
      </c>
      <c r="Q51" s="2">
        <f t="shared" si="4"/>
        <v>33632.851999999999</v>
      </c>
      <c r="AB51" t="s">
        <v>29</v>
      </c>
      <c r="AC51">
        <v>8</v>
      </c>
      <c r="AE51" t="s">
        <v>40</v>
      </c>
      <c r="AG51" t="s">
        <v>28</v>
      </c>
    </row>
    <row r="52" spans="1:33" x14ac:dyDescent="0.2">
      <c r="A52" t="s">
        <v>45</v>
      </c>
      <c r="C52" s="18">
        <v>49442.381000000001</v>
      </c>
      <c r="D52" s="18"/>
      <c r="E52">
        <f t="shared" si="0"/>
        <v>17889.012996708025</v>
      </c>
      <c r="F52">
        <f t="shared" si="1"/>
        <v>17889</v>
      </c>
      <c r="G52">
        <f t="shared" si="7"/>
        <v>1.3893000003008638E-2</v>
      </c>
      <c r="I52">
        <f t="shared" si="8"/>
        <v>1.3893000003008638E-2</v>
      </c>
      <c r="O52">
        <f t="shared" ca="1" si="3"/>
        <v>1.4778776604484076E-2</v>
      </c>
      <c r="Q52" s="2">
        <f t="shared" si="4"/>
        <v>34423.881000000001</v>
      </c>
      <c r="AB52" t="s">
        <v>29</v>
      </c>
      <c r="AC52">
        <v>9</v>
      </c>
      <c r="AE52" t="s">
        <v>40</v>
      </c>
      <c r="AG52" t="s">
        <v>28</v>
      </c>
    </row>
    <row r="53" spans="1:33" x14ac:dyDescent="0.2">
      <c r="A53" t="s">
        <v>48</v>
      </c>
      <c r="C53" s="18">
        <v>50851.276899999997</v>
      </c>
      <c r="D53" s="18">
        <v>5.0000000000000001E-4</v>
      </c>
      <c r="E53">
        <f t="shared" ref="E53:E71" si="9">+(C53-C$7)/C$8</f>
        <v>19207.015490713893</v>
      </c>
      <c r="F53">
        <f t="shared" ref="F53:F71" si="10">ROUND(2*E53,0)/2</f>
        <v>19207</v>
      </c>
      <c r="G53">
        <f t="shared" si="7"/>
        <v>1.6558999996050261E-2</v>
      </c>
      <c r="J53">
        <f>G53</f>
        <v>1.6558999996050261E-2</v>
      </c>
      <c r="O53">
        <f t="shared" ref="O53:O71" ca="1" si="11">+C$11+C$12*F53</f>
        <v>1.4272822720230935E-2</v>
      </c>
      <c r="Q53" s="2">
        <f t="shared" ref="Q53:Q71" si="12">+C53-15018.5</f>
        <v>35832.776899999997</v>
      </c>
      <c r="AB53" t="s">
        <v>46</v>
      </c>
      <c r="AC53">
        <v>31</v>
      </c>
      <c r="AE53" t="s">
        <v>47</v>
      </c>
      <c r="AG53" t="s">
        <v>28</v>
      </c>
    </row>
    <row r="54" spans="1:33" x14ac:dyDescent="0.2">
      <c r="A54" t="s">
        <v>48</v>
      </c>
      <c r="C54" s="18">
        <v>50898.311999999998</v>
      </c>
      <c r="D54" s="18">
        <v>7.0000000000000001E-3</v>
      </c>
      <c r="E54">
        <f t="shared" si="9"/>
        <v>19251.016171747757</v>
      </c>
      <c r="F54">
        <f t="shared" si="10"/>
        <v>19251</v>
      </c>
      <c r="G54">
        <f t="shared" si="7"/>
        <v>1.728700000239769E-2</v>
      </c>
      <c r="I54">
        <f t="shared" si="8"/>
        <v>1.728700000239769E-2</v>
      </c>
      <c r="O54">
        <f t="shared" ca="1" si="11"/>
        <v>1.4255931998753593E-2</v>
      </c>
      <c r="Q54" s="2">
        <f t="shared" si="12"/>
        <v>35879.811999999998</v>
      </c>
      <c r="AB54" t="s">
        <v>29</v>
      </c>
      <c r="AC54">
        <v>8</v>
      </c>
      <c r="AE54" t="s">
        <v>40</v>
      </c>
      <c r="AG54" t="s">
        <v>28</v>
      </c>
    </row>
    <row r="55" spans="1:33" x14ac:dyDescent="0.2">
      <c r="A55" t="s">
        <v>54</v>
      </c>
      <c r="C55" s="18">
        <v>50899.380899999996</v>
      </c>
      <c r="D55" s="18">
        <v>3.2000000000000002E-3</v>
      </c>
      <c r="E55">
        <f t="shared" si="9"/>
        <v>19252.016112812133</v>
      </c>
      <c r="F55">
        <f t="shared" si="10"/>
        <v>19252</v>
      </c>
      <c r="G55">
        <f t="shared" si="7"/>
        <v>1.7223999995621853E-2</v>
      </c>
      <c r="K55">
        <f>G55</f>
        <v>1.7223999995621853E-2</v>
      </c>
      <c r="O55">
        <f t="shared" ca="1" si="11"/>
        <v>1.4255548118720016E-2</v>
      </c>
      <c r="Q55" s="2">
        <f t="shared" si="12"/>
        <v>35880.880899999996</v>
      </c>
    </row>
    <row r="56" spans="1:33" x14ac:dyDescent="0.2">
      <c r="A56" t="s">
        <v>50</v>
      </c>
      <c r="B56" s="5" t="s">
        <v>51</v>
      </c>
      <c r="C56" s="18">
        <v>51185.321000000004</v>
      </c>
      <c r="D56" s="18">
        <v>3.0000000000000001E-3</v>
      </c>
      <c r="E56">
        <f t="shared" si="9"/>
        <v>19519.50909432787</v>
      </c>
      <c r="F56">
        <f t="shared" si="10"/>
        <v>19519.5</v>
      </c>
      <c r="G56">
        <f t="shared" si="7"/>
        <v>9.7215000059804879E-3</v>
      </c>
      <c r="I56">
        <f>G56</f>
        <v>9.7215000059804879E-3</v>
      </c>
      <c r="O56">
        <f t="shared" ca="1" si="11"/>
        <v>1.4152860209738442E-2</v>
      </c>
      <c r="Q56" s="2">
        <f t="shared" si="12"/>
        <v>36166.821000000004</v>
      </c>
      <c r="AB56" t="s">
        <v>46</v>
      </c>
      <c r="AC56">
        <v>22</v>
      </c>
      <c r="AE56" t="s">
        <v>49</v>
      </c>
      <c r="AG56" t="s">
        <v>39</v>
      </c>
    </row>
    <row r="57" spans="1:33" x14ac:dyDescent="0.2">
      <c r="A57" t="s">
        <v>50</v>
      </c>
      <c r="C57" s="18">
        <v>51194.412100000001</v>
      </c>
      <c r="D57" s="18">
        <v>1E-3</v>
      </c>
      <c r="E57">
        <f t="shared" si="9"/>
        <v>19528.013691774177</v>
      </c>
      <c r="F57">
        <f t="shared" si="10"/>
        <v>19528</v>
      </c>
      <c r="G57">
        <f t="shared" si="7"/>
        <v>1.4635999999882188E-2</v>
      </c>
      <c r="I57">
        <f>G57</f>
        <v>1.4635999999882188E-2</v>
      </c>
      <c r="O57">
        <f t="shared" ca="1" si="11"/>
        <v>1.4149597229453047E-2</v>
      </c>
      <c r="Q57" s="2">
        <f t="shared" si="12"/>
        <v>36175.912100000001</v>
      </c>
      <c r="AB57" t="s">
        <v>46</v>
      </c>
      <c r="AC57">
        <v>21</v>
      </c>
      <c r="AE57" t="s">
        <v>49</v>
      </c>
      <c r="AG57" t="s">
        <v>39</v>
      </c>
    </row>
    <row r="58" spans="1:33" x14ac:dyDescent="0.2">
      <c r="A58" t="s">
        <v>52</v>
      </c>
      <c r="B58" s="11" t="s">
        <v>53</v>
      </c>
      <c r="C58" s="19">
        <v>51195.483699999997</v>
      </c>
      <c r="D58" s="19">
        <v>2.2000000000000001E-3</v>
      </c>
      <c r="E58">
        <f t="shared" si="9"/>
        <v>19529.016158650949</v>
      </c>
      <c r="F58">
        <f t="shared" si="10"/>
        <v>19529</v>
      </c>
      <c r="G58">
        <f t="shared" si="7"/>
        <v>1.7272999997658189E-2</v>
      </c>
      <c r="H58" s="10"/>
      <c r="K58">
        <f>G58</f>
        <v>1.7272999997658189E-2</v>
      </c>
      <c r="O58">
        <f t="shared" ca="1" si="11"/>
        <v>1.414921334941947E-2</v>
      </c>
      <c r="Q58" s="2">
        <f t="shared" si="12"/>
        <v>36176.983699999997</v>
      </c>
    </row>
    <row r="59" spans="1:33" x14ac:dyDescent="0.2">
      <c r="A59" s="63" t="s">
        <v>225</v>
      </c>
      <c r="B59" s="64" t="s">
        <v>51</v>
      </c>
      <c r="C59" s="65">
        <v>51200.296000000002</v>
      </c>
      <c r="D59" s="65" t="s">
        <v>99</v>
      </c>
      <c r="E59" s="16">
        <f t="shared" si="9"/>
        <v>19533.517998284322</v>
      </c>
      <c r="F59">
        <f t="shared" si="10"/>
        <v>19533.5</v>
      </c>
      <c r="G59">
        <f t="shared" si="7"/>
        <v>1.9239500004914589E-2</v>
      </c>
      <c r="I59">
        <f>G59</f>
        <v>1.9239500004914589E-2</v>
      </c>
      <c r="O59">
        <f t="shared" ca="1" si="11"/>
        <v>1.4147485889268379E-2</v>
      </c>
      <c r="Q59" s="2">
        <f t="shared" si="12"/>
        <v>36181.796000000002</v>
      </c>
    </row>
    <row r="60" spans="1:33" x14ac:dyDescent="0.2">
      <c r="A60" s="16" t="s">
        <v>52</v>
      </c>
      <c r="B60" s="11" t="s">
        <v>53</v>
      </c>
      <c r="C60" s="19">
        <v>51241.448100000001</v>
      </c>
      <c r="D60" s="19">
        <v>1.6999999999999999E-3</v>
      </c>
      <c r="E60">
        <f t="shared" si="9"/>
        <v>19572.015214745508</v>
      </c>
      <c r="F60">
        <f t="shared" si="10"/>
        <v>19572</v>
      </c>
      <c r="G60">
        <f t="shared" si="7"/>
        <v>1.626399999804562E-2</v>
      </c>
      <c r="H60" s="10"/>
      <c r="K60">
        <f>G60</f>
        <v>1.626399999804562E-2</v>
      </c>
      <c r="O60">
        <f t="shared" ca="1" si="11"/>
        <v>1.4132706507975702E-2</v>
      </c>
      <c r="Q60" s="2">
        <f t="shared" si="12"/>
        <v>36222.948100000001</v>
      </c>
    </row>
    <row r="61" spans="1:33" x14ac:dyDescent="0.2">
      <c r="A61" s="63" t="s">
        <v>245</v>
      </c>
      <c r="B61" s="64" t="s">
        <v>51</v>
      </c>
      <c r="C61" s="65">
        <v>51308.271500000003</v>
      </c>
      <c r="D61" s="65" t="s">
        <v>99</v>
      </c>
      <c r="E61" s="16">
        <f t="shared" si="9"/>
        <v>19634.527574855259</v>
      </c>
      <c r="F61">
        <f t="shared" si="10"/>
        <v>19634.5</v>
      </c>
      <c r="G61">
        <f t="shared" si="7"/>
        <v>2.947649999987334E-2</v>
      </c>
      <c r="I61">
        <f>G61</f>
        <v>2.947649999987334E-2</v>
      </c>
      <c r="O61">
        <f t="shared" ca="1" si="11"/>
        <v>1.4108714005877203E-2</v>
      </c>
      <c r="Q61" s="2">
        <f t="shared" si="12"/>
        <v>36289.771500000003</v>
      </c>
    </row>
    <row r="62" spans="1:33" x14ac:dyDescent="0.2">
      <c r="A62" s="16" t="s">
        <v>25</v>
      </c>
      <c r="C62" s="18">
        <v>52308.271500000003</v>
      </c>
      <c r="D62" s="18">
        <v>1E-4</v>
      </c>
      <c r="E62">
        <f t="shared" si="9"/>
        <v>20570.01364874182</v>
      </c>
      <c r="F62">
        <f t="shared" si="10"/>
        <v>20570</v>
      </c>
      <c r="G62">
        <f t="shared" si="7"/>
        <v>1.4590000006137416E-2</v>
      </c>
      <c r="K62">
        <f t="shared" ref="K62:K69" si="13">G62</f>
        <v>1.4590000006137416E-2</v>
      </c>
      <c r="O62">
        <f t="shared" ca="1" si="11"/>
        <v>1.3749594234466875E-2</v>
      </c>
      <c r="Q62" s="2">
        <f t="shared" si="12"/>
        <v>37289.771500000003</v>
      </c>
    </row>
    <row r="63" spans="1:33" x14ac:dyDescent="0.2">
      <c r="A63" s="37" t="s">
        <v>80</v>
      </c>
      <c r="B63" s="38" t="s">
        <v>53</v>
      </c>
      <c r="C63" s="39">
        <v>52549.857100000001</v>
      </c>
      <c r="D63" s="39">
        <v>1E-4</v>
      </c>
      <c r="E63" s="16">
        <f t="shared" si="9"/>
        <v>20796.013613193347</v>
      </c>
      <c r="F63">
        <f t="shared" si="10"/>
        <v>20796</v>
      </c>
      <c r="G63">
        <f t="shared" si="7"/>
        <v>1.4552000000549015E-2</v>
      </c>
      <c r="K63">
        <f t="shared" si="13"/>
        <v>1.4552000000549015E-2</v>
      </c>
      <c r="O63">
        <f t="shared" ca="1" si="11"/>
        <v>1.3662837346878703E-2</v>
      </c>
      <c r="Q63" s="2">
        <f t="shared" si="12"/>
        <v>37531.357100000001</v>
      </c>
    </row>
    <row r="64" spans="1:33" x14ac:dyDescent="0.2">
      <c r="A64" s="37" t="s">
        <v>82</v>
      </c>
      <c r="B64" s="38" t="s">
        <v>53</v>
      </c>
      <c r="C64" s="39">
        <v>52549.857100000001</v>
      </c>
      <c r="D64" s="39">
        <v>1E-4</v>
      </c>
      <c r="E64" s="16">
        <f t="shared" si="9"/>
        <v>20796.013613193347</v>
      </c>
      <c r="F64">
        <f t="shared" si="10"/>
        <v>20796</v>
      </c>
      <c r="G64">
        <f t="shared" si="7"/>
        <v>1.4552000000549015E-2</v>
      </c>
      <c r="K64">
        <f t="shared" si="13"/>
        <v>1.4552000000549015E-2</v>
      </c>
      <c r="O64">
        <f t="shared" ca="1" si="11"/>
        <v>1.3662837346878703E-2</v>
      </c>
      <c r="Q64" s="2">
        <f t="shared" si="12"/>
        <v>37531.357100000001</v>
      </c>
    </row>
    <row r="65" spans="1:17" x14ac:dyDescent="0.2">
      <c r="A65" s="37" t="s">
        <v>80</v>
      </c>
      <c r="B65" s="38" t="s">
        <v>53</v>
      </c>
      <c r="C65" s="39">
        <v>52578.718999999997</v>
      </c>
      <c r="D65" s="39">
        <v>2.0000000000000001E-4</v>
      </c>
      <c r="E65" s="16">
        <f t="shared" si="9"/>
        <v>20823.013518709249</v>
      </c>
      <c r="F65">
        <f t="shared" si="10"/>
        <v>20823</v>
      </c>
      <c r="G65">
        <f t="shared" si="7"/>
        <v>1.4450999995460734E-2</v>
      </c>
      <c r="K65">
        <f t="shared" si="13"/>
        <v>1.4450999995460734E-2</v>
      </c>
      <c r="O65">
        <f t="shared" ca="1" si="11"/>
        <v>1.3652472585972152E-2</v>
      </c>
      <c r="Q65" s="2">
        <f t="shared" si="12"/>
        <v>37560.218999999997</v>
      </c>
    </row>
    <row r="66" spans="1:17" x14ac:dyDescent="0.2">
      <c r="A66" s="37" t="s">
        <v>82</v>
      </c>
      <c r="B66" s="38" t="s">
        <v>53</v>
      </c>
      <c r="C66" s="39">
        <v>52578.718999999997</v>
      </c>
      <c r="D66" s="39">
        <v>2.0000000000000001E-4</v>
      </c>
      <c r="E66" s="16">
        <f t="shared" si="9"/>
        <v>20823.013518709249</v>
      </c>
      <c r="F66">
        <f t="shared" si="10"/>
        <v>20823</v>
      </c>
      <c r="G66">
        <f t="shared" si="7"/>
        <v>1.4450999995460734E-2</v>
      </c>
      <c r="K66">
        <f t="shared" si="13"/>
        <v>1.4450999995460734E-2</v>
      </c>
      <c r="O66">
        <f t="shared" ca="1" si="11"/>
        <v>1.3652472585972152E-2</v>
      </c>
      <c r="Q66" s="2">
        <f t="shared" si="12"/>
        <v>37560.218999999997</v>
      </c>
    </row>
    <row r="67" spans="1:17" x14ac:dyDescent="0.2">
      <c r="A67" s="17" t="s">
        <v>59</v>
      </c>
      <c r="B67" s="13" t="s">
        <v>51</v>
      </c>
      <c r="C67" s="14">
        <v>52719.287100000001</v>
      </c>
      <c r="D67" s="14">
        <v>1.1999999999999999E-3</v>
      </c>
      <c r="E67">
        <f t="shared" si="9"/>
        <v>20954.513018691949</v>
      </c>
      <c r="F67">
        <f t="shared" si="10"/>
        <v>20954.5</v>
      </c>
      <c r="G67">
        <f t="shared" si="7"/>
        <v>1.3916500000050291E-2</v>
      </c>
      <c r="K67">
        <f t="shared" si="13"/>
        <v>1.3916500000050291E-2</v>
      </c>
      <c r="O67">
        <f t="shared" ca="1" si="11"/>
        <v>1.3601992361556911E-2</v>
      </c>
      <c r="Q67" s="2">
        <f t="shared" si="12"/>
        <v>37700.787100000001</v>
      </c>
    </row>
    <row r="68" spans="1:17" x14ac:dyDescent="0.2">
      <c r="A68" s="17" t="s">
        <v>60</v>
      </c>
      <c r="B68" s="40" t="s">
        <v>51</v>
      </c>
      <c r="C68" s="41">
        <v>53385.249100000001</v>
      </c>
      <c r="D68" s="41">
        <v>1.6000000000000001E-3</v>
      </c>
      <c r="E68" s="16">
        <f t="shared" si="9"/>
        <v>21577.51119542959</v>
      </c>
      <c r="F68">
        <f t="shared" si="10"/>
        <v>21577.5</v>
      </c>
      <c r="G68">
        <f t="shared" si="7"/>
        <v>1.1967500002356246E-2</v>
      </c>
      <c r="K68">
        <f t="shared" si="13"/>
        <v>1.1967500002356246E-2</v>
      </c>
      <c r="O68">
        <f t="shared" ca="1" si="11"/>
        <v>1.3362835100639075E-2</v>
      </c>
      <c r="Q68" s="2">
        <f t="shared" si="12"/>
        <v>38366.749100000001</v>
      </c>
    </row>
    <row r="69" spans="1:17" x14ac:dyDescent="0.2">
      <c r="A69" s="17" t="s">
        <v>60</v>
      </c>
      <c r="B69" s="40" t="s">
        <v>53</v>
      </c>
      <c r="C69" s="41">
        <v>53409.303099999997</v>
      </c>
      <c r="D69" s="41">
        <v>2.9999999999999997E-4</v>
      </c>
      <c r="E69" s="16">
        <f t="shared" si="9"/>
        <v>21600.013377450854</v>
      </c>
      <c r="F69">
        <f t="shared" si="10"/>
        <v>21600</v>
      </c>
      <c r="G69">
        <f t="shared" si="7"/>
        <v>1.4299999995273538E-2</v>
      </c>
      <c r="K69">
        <f t="shared" si="13"/>
        <v>1.4299999995273538E-2</v>
      </c>
      <c r="O69">
        <f t="shared" ca="1" si="11"/>
        <v>1.3354197799883616E-2</v>
      </c>
      <c r="Q69" s="2">
        <f t="shared" si="12"/>
        <v>38390.803099999997</v>
      </c>
    </row>
    <row r="70" spans="1:17" x14ac:dyDescent="0.2">
      <c r="A70" s="42" t="s">
        <v>79</v>
      </c>
      <c r="B70" s="43" t="s">
        <v>53</v>
      </c>
      <c r="C70" s="42">
        <v>53411.438999999998</v>
      </c>
      <c r="D70" s="42">
        <v>3.0000000000000001E-3</v>
      </c>
      <c r="E70" s="16">
        <f t="shared" si="9"/>
        <v>21602.011482156067</v>
      </c>
      <c r="F70">
        <f t="shared" si="10"/>
        <v>21602</v>
      </c>
      <c r="G70">
        <f t="shared" si="7"/>
        <v>1.2273999993340112E-2</v>
      </c>
      <c r="I70">
        <f>G70</f>
        <v>1.2273999993340112E-2</v>
      </c>
      <c r="O70">
        <f t="shared" ca="1" si="11"/>
        <v>1.3353430039816464E-2</v>
      </c>
      <c r="Q70" s="2">
        <f t="shared" si="12"/>
        <v>38392.938999999998</v>
      </c>
    </row>
    <row r="71" spans="1:17" x14ac:dyDescent="0.2">
      <c r="A71" s="17" t="s">
        <v>61</v>
      </c>
      <c r="B71" s="44" t="s">
        <v>53</v>
      </c>
      <c r="C71" s="45">
        <v>53705.406300000002</v>
      </c>
      <c r="D71" s="45">
        <v>2.9999999999999997E-4</v>
      </c>
      <c r="E71" s="16">
        <f t="shared" si="9"/>
        <v>21877.013797484105</v>
      </c>
      <c r="F71">
        <f t="shared" si="10"/>
        <v>21877</v>
      </c>
      <c r="G71">
        <f t="shared" si="7"/>
        <v>1.474900000175694E-2</v>
      </c>
      <c r="K71">
        <f>G71</f>
        <v>1.474900000175694E-2</v>
      </c>
      <c r="O71">
        <f t="shared" ca="1" si="11"/>
        <v>1.3247863030583069E-2</v>
      </c>
      <c r="Q71" s="2">
        <f t="shared" si="12"/>
        <v>38686.906300000002</v>
      </c>
    </row>
    <row r="72" spans="1:17" x14ac:dyDescent="0.2">
      <c r="A72" s="17" t="s">
        <v>58</v>
      </c>
      <c r="B72" s="46"/>
      <c r="C72" s="41">
        <v>53706.474199999997</v>
      </c>
      <c r="D72" s="41">
        <v>1E-4</v>
      </c>
      <c r="E72" s="16">
        <f t="shared" ref="E72:E98" si="14">+(C72-C$7)/C$8</f>
        <v>21878.012803062404</v>
      </c>
      <c r="F72">
        <f t="shared" ref="F72:F98" si="15">ROUND(2*E72,0)/2</f>
        <v>21878</v>
      </c>
      <c r="G72">
        <f t="shared" ref="G72:G98" si="16">+C72-(C$7+F72*C$8)</f>
        <v>1.3685999991139397E-2</v>
      </c>
      <c r="K72">
        <f>G72</f>
        <v>1.3685999991139397E-2</v>
      </c>
      <c r="O72">
        <f t="shared" ref="O72:O98" ca="1" si="17">+C$11+C$12*F72</f>
        <v>1.3247479150549494E-2</v>
      </c>
      <c r="Q72" s="2">
        <f t="shared" ref="Q72:Q98" si="18">+C72-15018.5</f>
        <v>38687.974199999997</v>
      </c>
    </row>
    <row r="73" spans="1:17" x14ac:dyDescent="0.2">
      <c r="A73" s="41" t="s">
        <v>62</v>
      </c>
      <c r="B73" s="44"/>
      <c r="C73" s="41">
        <v>54093.439599999998</v>
      </c>
      <c r="D73" s="41">
        <v>5.9999999999999995E-4</v>
      </c>
      <c r="E73" s="16">
        <f t="shared" si="14"/>
        <v>22240.013545838348</v>
      </c>
      <c r="F73">
        <f t="shared" si="15"/>
        <v>22240</v>
      </c>
      <c r="G73">
        <f t="shared" si="16"/>
        <v>1.4479999998002313E-2</v>
      </c>
      <c r="K73">
        <f>G73</f>
        <v>1.4479999998002313E-2</v>
      </c>
      <c r="O73">
        <f t="shared" ca="1" si="17"/>
        <v>1.3108514578394988E-2</v>
      </c>
      <c r="Q73" s="2">
        <f t="shared" si="18"/>
        <v>39074.939599999998</v>
      </c>
    </row>
    <row r="74" spans="1:17" x14ac:dyDescent="0.2">
      <c r="A74" s="72" t="s">
        <v>378</v>
      </c>
      <c r="B74" s="73" t="s">
        <v>53</v>
      </c>
      <c r="C74" s="74">
        <v>54143.680500000002</v>
      </c>
      <c r="D74" s="74">
        <v>2.9999999999999997E-4</v>
      </c>
      <c r="E74" s="16">
        <f t="shared" si="14"/>
        <v>22287.013208127879</v>
      </c>
      <c r="F74">
        <f t="shared" si="15"/>
        <v>22287</v>
      </c>
      <c r="G74">
        <f t="shared" si="16"/>
        <v>1.4118999999482185E-2</v>
      </c>
      <c r="K74">
        <f t="shared" ref="K74:K84" si="19">G74</f>
        <v>1.4118999999482185E-2</v>
      </c>
      <c r="O74">
        <f t="shared" ca="1" si="17"/>
        <v>1.3090472216816917E-2</v>
      </c>
      <c r="Q74" s="2">
        <f t="shared" si="18"/>
        <v>39125.180500000002</v>
      </c>
    </row>
    <row r="75" spans="1:17" x14ac:dyDescent="0.2">
      <c r="A75" s="63" t="s">
        <v>303</v>
      </c>
      <c r="B75" s="64" t="s">
        <v>51</v>
      </c>
      <c r="C75" s="65">
        <v>54829.416799999999</v>
      </c>
      <c r="D75" s="65" t="s">
        <v>99</v>
      </c>
      <c r="E75" s="16">
        <f t="shared" si="14"/>
        <v>22928.509967136371</v>
      </c>
      <c r="F75">
        <f t="shared" si="15"/>
        <v>22928.5</v>
      </c>
      <c r="G75">
        <f t="shared" si="16"/>
        <v>1.0654499994416256E-2</v>
      </c>
      <c r="K75">
        <f t="shared" si="19"/>
        <v>1.0654499994416256E-2</v>
      </c>
      <c r="O75">
        <f t="shared" ca="1" si="17"/>
        <v>1.2844213175277928E-2</v>
      </c>
      <c r="Q75" s="2">
        <f t="shared" si="18"/>
        <v>39810.916799999999</v>
      </c>
    </row>
    <row r="76" spans="1:17" x14ac:dyDescent="0.2">
      <c r="A76" s="17" t="s">
        <v>63</v>
      </c>
      <c r="B76" s="40" t="s">
        <v>51</v>
      </c>
      <c r="C76" s="41">
        <v>54829.416870000001</v>
      </c>
      <c r="D76" s="41">
        <v>2.9999999999999997E-4</v>
      </c>
      <c r="E76" s="16">
        <f t="shared" si="14"/>
        <v>22928.510032620401</v>
      </c>
      <c r="F76">
        <f t="shared" si="15"/>
        <v>22928.5</v>
      </c>
      <c r="G76">
        <f t="shared" si="16"/>
        <v>1.0724499996285886E-2</v>
      </c>
      <c r="K76">
        <f t="shared" si="19"/>
        <v>1.0724499996285886E-2</v>
      </c>
      <c r="O76">
        <f t="shared" ca="1" si="17"/>
        <v>1.2844213175277928E-2</v>
      </c>
      <c r="Q76" s="2">
        <f t="shared" si="18"/>
        <v>39810.916870000001</v>
      </c>
    </row>
    <row r="77" spans="1:17" x14ac:dyDescent="0.2">
      <c r="A77" s="42" t="s">
        <v>74</v>
      </c>
      <c r="B77" s="43" t="s">
        <v>51</v>
      </c>
      <c r="C77" s="42">
        <v>54829.4202</v>
      </c>
      <c r="D77" s="42" t="s">
        <v>75</v>
      </c>
      <c r="E77" s="16">
        <f t="shared" si="14"/>
        <v>22928.513147789025</v>
      </c>
      <c r="F77">
        <f t="shared" si="15"/>
        <v>22928.5</v>
      </c>
      <c r="G77">
        <f t="shared" si="16"/>
        <v>1.4054499995836522E-2</v>
      </c>
      <c r="K77">
        <f t="shared" si="19"/>
        <v>1.4054499995836522E-2</v>
      </c>
      <c r="O77">
        <f t="shared" ca="1" si="17"/>
        <v>1.2844213175277928E-2</v>
      </c>
      <c r="Q77" s="2">
        <f t="shared" si="18"/>
        <v>39810.9202</v>
      </c>
    </row>
    <row r="78" spans="1:17" x14ac:dyDescent="0.2">
      <c r="A78" s="42" t="s">
        <v>74</v>
      </c>
      <c r="B78" s="43" t="s">
        <v>53</v>
      </c>
      <c r="C78" s="42">
        <v>54835.297500000001</v>
      </c>
      <c r="D78" s="42" t="s">
        <v>76</v>
      </c>
      <c r="E78" s="16">
        <f t="shared" si="14"/>
        <v>22934.011280091079</v>
      </c>
      <c r="F78">
        <f t="shared" si="15"/>
        <v>22934</v>
      </c>
      <c r="G78">
        <f t="shared" si="16"/>
        <v>1.2058000000251923E-2</v>
      </c>
      <c r="K78">
        <f t="shared" si="19"/>
        <v>1.2058000000251923E-2</v>
      </c>
      <c r="O78">
        <f t="shared" ca="1" si="17"/>
        <v>1.2842101835093258E-2</v>
      </c>
      <c r="Q78" s="2">
        <f t="shared" si="18"/>
        <v>39816.797500000001</v>
      </c>
    </row>
    <row r="79" spans="1:17" x14ac:dyDescent="0.2">
      <c r="A79" s="17" t="s">
        <v>63</v>
      </c>
      <c r="B79" s="40" t="s">
        <v>53</v>
      </c>
      <c r="C79" s="41">
        <v>54835.2981</v>
      </c>
      <c r="D79" s="41">
        <v>2.9999999999999997E-4</v>
      </c>
      <c r="E79" s="16">
        <f t="shared" si="14"/>
        <v>22934.011841382722</v>
      </c>
      <c r="F79">
        <f t="shared" si="15"/>
        <v>22934</v>
      </c>
      <c r="G79">
        <f t="shared" si="16"/>
        <v>1.2657999999646563E-2</v>
      </c>
      <c r="K79">
        <f t="shared" si="19"/>
        <v>1.2657999999646563E-2</v>
      </c>
      <c r="O79">
        <f t="shared" ca="1" si="17"/>
        <v>1.2842101835093258E-2</v>
      </c>
      <c r="Q79" s="2">
        <f t="shared" si="18"/>
        <v>39816.7981</v>
      </c>
    </row>
    <row r="80" spans="1:17" x14ac:dyDescent="0.2">
      <c r="A80" s="17" t="s">
        <v>63</v>
      </c>
      <c r="B80" s="40" t="s">
        <v>53</v>
      </c>
      <c r="C80" s="41">
        <v>54835.298199999997</v>
      </c>
      <c r="D80" s="41">
        <v>4.0000000000000002E-4</v>
      </c>
      <c r="E80" s="16">
        <f t="shared" si="14"/>
        <v>22934.011934931328</v>
      </c>
      <c r="F80">
        <f t="shared" si="15"/>
        <v>22934</v>
      </c>
      <c r="G80">
        <f t="shared" si="16"/>
        <v>1.2757999997120351E-2</v>
      </c>
      <c r="K80">
        <f t="shared" si="19"/>
        <v>1.2757999997120351E-2</v>
      </c>
      <c r="O80">
        <f t="shared" ca="1" si="17"/>
        <v>1.2842101835093258E-2</v>
      </c>
      <c r="Q80" s="2">
        <f t="shared" si="18"/>
        <v>39816.798199999997</v>
      </c>
    </row>
    <row r="81" spans="1:17" x14ac:dyDescent="0.2">
      <c r="A81" s="42" t="s">
        <v>64</v>
      </c>
      <c r="B81" s="43" t="s">
        <v>53</v>
      </c>
      <c r="C81" s="42">
        <v>54854.539400000001</v>
      </c>
      <c r="D81" s="42">
        <v>1E-4</v>
      </c>
      <c r="E81" s="16">
        <f t="shared" si="14"/>
        <v>22952.011809576197</v>
      </c>
      <c r="F81">
        <f t="shared" si="15"/>
        <v>22952</v>
      </c>
      <c r="G81">
        <f t="shared" si="16"/>
        <v>1.2624000002688263E-2</v>
      </c>
      <c r="K81">
        <f t="shared" si="19"/>
        <v>1.2624000002688263E-2</v>
      </c>
      <c r="O81">
        <f t="shared" ca="1" si="17"/>
        <v>1.2835191994488892E-2</v>
      </c>
      <c r="Q81" s="2">
        <f t="shared" si="18"/>
        <v>39836.039400000001</v>
      </c>
    </row>
    <row r="82" spans="1:17" x14ac:dyDescent="0.2">
      <c r="A82" s="42" t="s">
        <v>77</v>
      </c>
      <c r="B82" s="43" t="s">
        <v>53</v>
      </c>
      <c r="C82" s="42">
        <v>54866.2978</v>
      </c>
      <c r="D82" s="76">
        <v>2.9999999999999997E-4</v>
      </c>
      <c r="E82" s="16">
        <f t="shared" si="14"/>
        <v>22963.011629027384</v>
      </c>
      <c r="F82">
        <f t="shared" si="15"/>
        <v>22963</v>
      </c>
      <c r="G82">
        <f t="shared" si="16"/>
        <v>1.2430999995558523E-2</v>
      </c>
      <c r="K82">
        <f t="shared" si="19"/>
        <v>1.2430999995558523E-2</v>
      </c>
      <c r="O82">
        <f t="shared" ca="1" si="17"/>
        <v>1.2830969314119556E-2</v>
      </c>
      <c r="Q82" s="2">
        <f t="shared" si="18"/>
        <v>39847.7978</v>
      </c>
    </row>
    <row r="83" spans="1:17" x14ac:dyDescent="0.2">
      <c r="A83" s="42" t="s">
        <v>74</v>
      </c>
      <c r="B83" s="43" t="s">
        <v>53</v>
      </c>
      <c r="C83" s="42">
        <v>54866.298000000003</v>
      </c>
      <c r="D83" s="76">
        <v>5.9999999999999995E-4</v>
      </c>
      <c r="E83" s="16">
        <f t="shared" si="14"/>
        <v>22963.011816124599</v>
      </c>
      <c r="F83">
        <f t="shared" si="15"/>
        <v>22963</v>
      </c>
      <c r="G83">
        <f t="shared" si="16"/>
        <v>1.2630999997782055E-2</v>
      </c>
      <c r="K83">
        <f t="shared" si="19"/>
        <v>1.2630999997782055E-2</v>
      </c>
      <c r="O83">
        <f t="shared" ca="1" si="17"/>
        <v>1.2830969314119556E-2</v>
      </c>
      <c r="Q83" s="2">
        <f t="shared" si="18"/>
        <v>39847.798000000003</v>
      </c>
    </row>
    <row r="84" spans="1:17" x14ac:dyDescent="0.2">
      <c r="A84" s="47" t="s">
        <v>85</v>
      </c>
      <c r="B84" s="47"/>
      <c r="C84" s="48">
        <v>55598.537700000001</v>
      </c>
      <c r="D84" s="48">
        <v>3.5999999999999999E-3</v>
      </c>
      <c r="E84" s="16">
        <f t="shared" si="14"/>
        <v>23648.011858221471</v>
      </c>
      <c r="F84">
        <f t="shared" si="15"/>
        <v>23648</v>
      </c>
      <c r="G84">
        <f t="shared" si="16"/>
        <v>1.2675999998464249E-2</v>
      </c>
      <c r="K84">
        <f t="shared" si="19"/>
        <v>1.2675999998464249E-2</v>
      </c>
      <c r="O84">
        <f t="shared" ca="1" si="17"/>
        <v>1.256801149112001E-2</v>
      </c>
      <c r="Q84" s="2">
        <f t="shared" si="18"/>
        <v>40580.037700000001</v>
      </c>
    </row>
    <row r="85" spans="1:17" x14ac:dyDescent="0.2">
      <c r="A85" s="42" t="s">
        <v>78</v>
      </c>
      <c r="B85" s="43" t="s">
        <v>53</v>
      </c>
      <c r="C85" s="42">
        <v>55600.674400000004</v>
      </c>
      <c r="D85" s="42">
        <v>2.0000000000000001E-4</v>
      </c>
      <c r="E85" s="16">
        <f t="shared" si="14"/>
        <v>23650.01071131555</v>
      </c>
      <c r="F85">
        <f t="shared" si="15"/>
        <v>23650</v>
      </c>
      <c r="G85">
        <f t="shared" si="16"/>
        <v>1.1450000005424954E-2</v>
      </c>
      <c r="K85">
        <f t="shared" ref="K85:K98" si="20">G85</f>
        <v>1.1450000005424954E-2</v>
      </c>
      <c r="O85">
        <f t="shared" ca="1" si="17"/>
        <v>1.2567243731052858E-2</v>
      </c>
      <c r="Q85" s="2">
        <f t="shared" si="18"/>
        <v>40582.174400000004</v>
      </c>
    </row>
    <row r="86" spans="1:17" x14ac:dyDescent="0.2">
      <c r="A86" s="17" t="s">
        <v>73</v>
      </c>
      <c r="B86" s="40" t="s">
        <v>53</v>
      </c>
      <c r="C86" s="41">
        <v>55625.260799999996</v>
      </c>
      <c r="D86" s="41">
        <v>6.9999999999999999E-4</v>
      </c>
      <c r="E86" s="16">
        <f t="shared" si="14"/>
        <v>23673.010946122547</v>
      </c>
      <c r="F86">
        <f t="shared" si="15"/>
        <v>23673</v>
      </c>
      <c r="G86">
        <f t="shared" si="16"/>
        <v>1.170099999580998E-2</v>
      </c>
      <c r="K86">
        <f t="shared" si="20"/>
        <v>1.170099999580998E-2</v>
      </c>
      <c r="O86">
        <f t="shared" ca="1" si="17"/>
        <v>1.255841449028061E-2</v>
      </c>
      <c r="Q86" s="2">
        <f t="shared" si="18"/>
        <v>40606.760799999996</v>
      </c>
    </row>
    <row r="87" spans="1:17" x14ac:dyDescent="0.2">
      <c r="A87" s="17" t="s">
        <v>73</v>
      </c>
      <c r="B87" s="40" t="s">
        <v>53</v>
      </c>
      <c r="C87" s="41">
        <v>55625.260900000001</v>
      </c>
      <c r="D87" s="41">
        <v>4.0000000000000002E-4</v>
      </c>
      <c r="E87" s="16">
        <f t="shared" si="14"/>
        <v>23673.011039671157</v>
      </c>
      <c r="F87">
        <f t="shared" si="15"/>
        <v>23673</v>
      </c>
      <c r="G87">
        <f t="shared" si="16"/>
        <v>1.1801000000559725E-2</v>
      </c>
      <c r="K87">
        <f t="shared" si="20"/>
        <v>1.1801000000559725E-2</v>
      </c>
      <c r="O87">
        <f t="shared" ca="1" si="17"/>
        <v>1.255841449028061E-2</v>
      </c>
      <c r="Q87" s="2">
        <f t="shared" si="18"/>
        <v>40606.760900000001</v>
      </c>
    </row>
    <row r="88" spans="1:17" x14ac:dyDescent="0.2">
      <c r="A88" s="17" t="s">
        <v>73</v>
      </c>
      <c r="B88" s="40" t="s">
        <v>53</v>
      </c>
      <c r="C88" s="41">
        <v>55625.261500000001</v>
      </c>
      <c r="D88" s="41">
        <v>2.9999999999999997E-4</v>
      </c>
      <c r="E88" s="16">
        <f t="shared" si="14"/>
        <v>23673.011600962804</v>
      </c>
      <c r="F88">
        <f t="shared" si="15"/>
        <v>23673</v>
      </c>
      <c r="G88">
        <f t="shared" si="16"/>
        <v>1.2400999999954365E-2</v>
      </c>
      <c r="K88">
        <f t="shared" si="20"/>
        <v>1.2400999999954365E-2</v>
      </c>
      <c r="O88">
        <f t="shared" ca="1" si="17"/>
        <v>1.255841449028061E-2</v>
      </c>
      <c r="Q88" s="2">
        <f t="shared" si="18"/>
        <v>40606.761500000001</v>
      </c>
    </row>
    <row r="89" spans="1:17" x14ac:dyDescent="0.2">
      <c r="A89" s="17" t="s">
        <v>73</v>
      </c>
      <c r="B89" s="40" t="s">
        <v>53</v>
      </c>
      <c r="C89" s="41">
        <v>55626.32935</v>
      </c>
      <c r="D89" s="41">
        <v>5.0000000000000001E-4</v>
      </c>
      <c r="E89" s="16">
        <f t="shared" si="14"/>
        <v>23674.010559766801</v>
      </c>
      <c r="F89">
        <f t="shared" si="15"/>
        <v>23674</v>
      </c>
      <c r="G89">
        <f t="shared" si="16"/>
        <v>1.1287999994237907E-2</v>
      </c>
      <c r="K89">
        <f t="shared" si="20"/>
        <v>1.1287999994237907E-2</v>
      </c>
      <c r="O89">
        <f t="shared" ca="1" si="17"/>
        <v>1.2558030610247035E-2</v>
      </c>
      <c r="Q89" s="2">
        <f t="shared" si="18"/>
        <v>40607.82935</v>
      </c>
    </row>
    <row r="90" spans="1:17" x14ac:dyDescent="0.2">
      <c r="A90" s="17" t="s">
        <v>73</v>
      </c>
      <c r="B90" s="40" t="s">
        <v>53</v>
      </c>
      <c r="C90" s="41">
        <v>55626.330650000004</v>
      </c>
      <c r="D90" s="41">
        <v>4.0000000000000002E-4</v>
      </c>
      <c r="E90" s="16">
        <f t="shared" si="14"/>
        <v>23674.0117758987</v>
      </c>
      <c r="F90">
        <f t="shared" si="15"/>
        <v>23674</v>
      </c>
      <c r="G90">
        <f t="shared" si="16"/>
        <v>1.2587999997776933E-2</v>
      </c>
      <c r="K90">
        <f t="shared" si="20"/>
        <v>1.2587999997776933E-2</v>
      </c>
      <c r="O90">
        <f t="shared" ca="1" si="17"/>
        <v>1.2558030610247035E-2</v>
      </c>
      <c r="Q90" s="2">
        <f t="shared" si="18"/>
        <v>40607.830650000004</v>
      </c>
    </row>
    <row r="91" spans="1:17" x14ac:dyDescent="0.2">
      <c r="A91" s="17" t="s">
        <v>73</v>
      </c>
      <c r="B91" s="40" t="s">
        <v>53</v>
      </c>
      <c r="C91" s="41">
        <v>55626.330750000001</v>
      </c>
      <c r="D91" s="41">
        <v>2.9999999999999997E-4</v>
      </c>
      <c r="E91" s="16">
        <f t="shared" si="14"/>
        <v>23674.011869447306</v>
      </c>
      <c r="F91">
        <f t="shared" si="15"/>
        <v>23674</v>
      </c>
      <c r="G91">
        <f t="shared" si="16"/>
        <v>1.2687999995250721E-2</v>
      </c>
      <c r="K91">
        <f t="shared" si="20"/>
        <v>1.2687999995250721E-2</v>
      </c>
      <c r="O91">
        <f t="shared" ca="1" si="17"/>
        <v>1.2558030610247035E-2</v>
      </c>
      <c r="Q91" s="2">
        <f t="shared" si="18"/>
        <v>40607.830750000001</v>
      </c>
    </row>
    <row r="92" spans="1:17" x14ac:dyDescent="0.2">
      <c r="A92" s="17" t="s">
        <v>73</v>
      </c>
      <c r="B92" s="40" t="s">
        <v>53</v>
      </c>
      <c r="C92" s="41">
        <v>55626.33165</v>
      </c>
      <c r="D92" s="41">
        <v>5.0000000000000001E-4</v>
      </c>
      <c r="E92" s="16">
        <f t="shared" si="14"/>
        <v>23674.01271138477</v>
      </c>
      <c r="F92">
        <f t="shared" si="15"/>
        <v>23674</v>
      </c>
      <c r="G92">
        <f t="shared" si="16"/>
        <v>1.3587999994342681E-2</v>
      </c>
      <c r="K92">
        <f t="shared" si="20"/>
        <v>1.3587999994342681E-2</v>
      </c>
      <c r="O92">
        <f t="shared" ca="1" si="17"/>
        <v>1.2558030610247035E-2</v>
      </c>
      <c r="Q92" s="2">
        <f t="shared" si="18"/>
        <v>40607.83165</v>
      </c>
    </row>
    <row r="93" spans="1:17" x14ac:dyDescent="0.2">
      <c r="A93" s="66" t="s">
        <v>81</v>
      </c>
      <c r="B93" s="67" t="s">
        <v>53</v>
      </c>
      <c r="C93" s="66">
        <v>55956.641100000001</v>
      </c>
      <c r="D93" s="66">
        <v>5.0000000000000001E-4</v>
      </c>
      <c r="E93" s="16">
        <f t="shared" si="14"/>
        <v>23983.0126019329</v>
      </c>
      <c r="F93">
        <f t="shared" si="15"/>
        <v>23983</v>
      </c>
      <c r="G93">
        <f t="shared" si="16"/>
        <v>1.3470999998389743E-2</v>
      </c>
      <c r="K93">
        <f t="shared" si="20"/>
        <v>1.3470999998389743E-2</v>
      </c>
      <c r="O93">
        <f t="shared" ca="1" si="17"/>
        <v>1.2439411679872057E-2</v>
      </c>
      <c r="Q93" s="2">
        <f t="shared" si="18"/>
        <v>40938.141100000001</v>
      </c>
    </row>
    <row r="94" spans="1:17" x14ac:dyDescent="0.2">
      <c r="A94" s="68" t="s">
        <v>83</v>
      </c>
      <c r="B94" s="67" t="s">
        <v>53</v>
      </c>
      <c r="C94" s="66">
        <v>55969.469830000002</v>
      </c>
      <c r="D94" s="66">
        <v>1E-4</v>
      </c>
      <c r="E94" s="16">
        <f t="shared" si="14"/>
        <v>23995.013700193555</v>
      </c>
      <c r="F94">
        <f t="shared" si="15"/>
        <v>23995</v>
      </c>
      <c r="G94">
        <f t="shared" si="16"/>
        <v>1.4645000002929009E-2</v>
      </c>
      <c r="K94">
        <f t="shared" si="20"/>
        <v>1.4645000002929009E-2</v>
      </c>
      <c r="O94">
        <f t="shared" ca="1" si="17"/>
        <v>1.2434805119469145E-2</v>
      </c>
      <c r="Q94" s="2">
        <f t="shared" si="18"/>
        <v>40950.969830000002</v>
      </c>
    </row>
    <row r="95" spans="1:17" x14ac:dyDescent="0.2">
      <c r="A95" s="66" t="s">
        <v>88</v>
      </c>
      <c r="B95" s="67"/>
      <c r="C95" s="66">
        <v>55969.47</v>
      </c>
      <c r="D95" s="69">
        <v>8.3999999999999995E-5</v>
      </c>
      <c r="E95" s="16">
        <f t="shared" si="14"/>
        <v>23995.013859226186</v>
      </c>
      <c r="F95">
        <f t="shared" si="15"/>
        <v>23995</v>
      </c>
      <c r="G95">
        <f t="shared" si="16"/>
        <v>1.4815000002272427E-2</v>
      </c>
      <c r="K95">
        <f t="shared" si="20"/>
        <v>1.4815000002272427E-2</v>
      </c>
      <c r="O95">
        <f t="shared" ca="1" si="17"/>
        <v>1.2434805119469145E-2</v>
      </c>
      <c r="Q95" s="2">
        <f t="shared" si="18"/>
        <v>40950.97</v>
      </c>
    </row>
    <row r="96" spans="1:17" x14ac:dyDescent="0.2">
      <c r="A96" s="68" t="s">
        <v>84</v>
      </c>
      <c r="B96" s="67" t="s">
        <v>53</v>
      </c>
      <c r="C96" s="66">
        <v>56329.709699999999</v>
      </c>
      <c r="D96" s="66">
        <v>1.8000000000000001E-4</v>
      </c>
      <c r="E96" s="16">
        <f t="shared" si="14"/>
        <v>24332.013081837256</v>
      </c>
      <c r="F96">
        <f t="shared" si="15"/>
        <v>24332</v>
      </c>
      <c r="G96">
        <f t="shared" si="16"/>
        <v>1.3983999997435603E-2</v>
      </c>
      <c r="K96">
        <f t="shared" si="20"/>
        <v>1.3983999997435603E-2</v>
      </c>
      <c r="O96">
        <f t="shared" ca="1" si="17"/>
        <v>1.230543754815404E-2</v>
      </c>
      <c r="Q96" s="2">
        <f t="shared" si="18"/>
        <v>41311.209699999999</v>
      </c>
    </row>
    <row r="97" spans="1:17" x14ac:dyDescent="0.2">
      <c r="A97" s="70" t="s">
        <v>86</v>
      </c>
      <c r="B97" s="71" t="s">
        <v>53</v>
      </c>
      <c r="C97" s="70">
        <v>56734.310599999997</v>
      </c>
      <c r="D97" s="70">
        <v>2.5000000000000001E-3</v>
      </c>
      <c r="E97" s="16">
        <f t="shared" si="14"/>
        <v>24710.511589269223</v>
      </c>
      <c r="F97">
        <f t="shared" si="15"/>
        <v>24710.5</v>
      </c>
      <c r="G97">
        <f t="shared" si="16"/>
        <v>1.2388499992084689E-2</v>
      </c>
      <c r="K97">
        <f t="shared" si="20"/>
        <v>1.2388499992084689E-2</v>
      </c>
      <c r="O97">
        <f t="shared" ca="1" si="17"/>
        <v>1.2160138955445531E-2</v>
      </c>
      <c r="Q97" s="2">
        <f t="shared" si="18"/>
        <v>41715.810599999997</v>
      </c>
    </row>
    <row r="98" spans="1:17" x14ac:dyDescent="0.2">
      <c r="A98" s="70" t="s">
        <v>87</v>
      </c>
      <c r="B98" s="67"/>
      <c r="C98" s="70">
        <v>56964.669300000001</v>
      </c>
      <c r="D98" s="70">
        <v>2.2000000000000001E-3</v>
      </c>
      <c r="E98" s="16">
        <f t="shared" si="14"/>
        <v>24926.008945117839</v>
      </c>
      <c r="F98">
        <f t="shared" si="15"/>
        <v>24926</v>
      </c>
      <c r="G98">
        <f t="shared" si="16"/>
        <v>9.5619999992777593E-3</v>
      </c>
      <c r="K98">
        <f t="shared" si="20"/>
        <v>9.5619999992777593E-3</v>
      </c>
      <c r="O98">
        <f t="shared" ca="1" si="17"/>
        <v>1.2077412808209908E-2</v>
      </c>
      <c r="Q98" s="2">
        <f t="shared" si="18"/>
        <v>41946.169300000001</v>
      </c>
    </row>
    <row r="99" spans="1:17" x14ac:dyDescent="0.2">
      <c r="A99" s="63"/>
      <c r="B99" s="64"/>
      <c r="C99" s="65"/>
      <c r="D99" s="65"/>
      <c r="E99" s="16"/>
      <c r="Q99" s="2"/>
    </row>
    <row r="100" spans="1:17" x14ac:dyDescent="0.2">
      <c r="A100" s="63"/>
      <c r="B100" s="64"/>
      <c r="C100" s="65"/>
      <c r="D100" s="65"/>
      <c r="E100" s="16"/>
      <c r="Q100" s="2"/>
    </row>
    <row r="101" spans="1:17" x14ac:dyDescent="0.2">
      <c r="A101" s="63"/>
      <c r="B101" s="64"/>
      <c r="C101" s="65"/>
      <c r="D101" s="65"/>
      <c r="E101" s="16"/>
      <c r="Q101" s="2"/>
    </row>
    <row r="102" spans="1:17" x14ac:dyDescent="0.2">
      <c r="A102" s="63"/>
      <c r="B102" s="64"/>
      <c r="C102" s="65"/>
      <c r="D102" s="65"/>
      <c r="E102" s="16"/>
      <c r="Q102" s="2"/>
    </row>
    <row r="103" spans="1:17" x14ac:dyDescent="0.2">
      <c r="C103" s="18"/>
      <c r="D103" s="18"/>
    </row>
    <row r="104" spans="1:17" x14ac:dyDescent="0.2">
      <c r="C104" s="18"/>
      <c r="D104" s="18"/>
    </row>
    <row r="105" spans="1:17" x14ac:dyDescent="0.2">
      <c r="C105" s="18"/>
      <c r="D105" s="18"/>
    </row>
    <row r="106" spans="1:17" x14ac:dyDescent="0.2">
      <c r="C106" s="18"/>
      <c r="D106" s="18"/>
    </row>
    <row r="107" spans="1:17" x14ac:dyDescent="0.2">
      <c r="C107" s="18"/>
      <c r="D107" s="18"/>
    </row>
    <row r="108" spans="1:17" x14ac:dyDescent="0.2">
      <c r="C108" s="18"/>
      <c r="D108" s="18"/>
    </row>
    <row r="109" spans="1:17" x14ac:dyDescent="0.2">
      <c r="C109" s="18"/>
      <c r="D109" s="18"/>
    </row>
    <row r="110" spans="1:17" x14ac:dyDescent="0.2">
      <c r="C110" s="18"/>
      <c r="D110" s="18"/>
    </row>
    <row r="111" spans="1:17" x14ac:dyDescent="0.2">
      <c r="C111" s="18"/>
      <c r="D111" s="18"/>
    </row>
    <row r="112" spans="1:17" x14ac:dyDescent="0.2">
      <c r="C112" s="18"/>
      <c r="D112" s="18"/>
    </row>
    <row r="113" spans="3:4" x14ac:dyDescent="0.2">
      <c r="C113" s="18"/>
      <c r="D113" s="18"/>
    </row>
    <row r="114" spans="3:4" x14ac:dyDescent="0.2">
      <c r="C114" s="18"/>
      <c r="D114" s="18"/>
    </row>
    <row r="115" spans="3:4" x14ac:dyDescent="0.2">
      <c r="C115" s="18"/>
      <c r="D115" s="18"/>
    </row>
    <row r="116" spans="3:4" x14ac:dyDescent="0.2">
      <c r="C116" s="18"/>
      <c r="D116" s="18"/>
    </row>
    <row r="117" spans="3:4" x14ac:dyDescent="0.2">
      <c r="C117" s="18"/>
      <c r="D117" s="18"/>
    </row>
    <row r="118" spans="3:4" x14ac:dyDescent="0.2">
      <c r="C118" s="18"/>
      <c r="D118" s="18"/>
    </row>
    <row r="119" spans="3:4" x14ac:dyDescent="0.2">
      <c r="C119" s="18"/>
      <c r="D119" s="18"/>
    </row>
    <row r="120" spans="3:4" x14ac:dyDescent="0.2">
      <c r="C120" s="18"/>
      <c r="D120" s="18"/>
    </row>
    <row r="121" spans="3:4" x14ac:dyDescent="0.2">
      <c r="C121" s="18"/>
      <c r="D121" s="18"/>
    </row>
    <row r="122" spans="3:4" x14ac:dyDescent="0.2">
      <c r="C122" s="18"/>
      <c r="D122" s="18"/>
    </row>
    <row r="123" spans="3:4" x14ac:dyDescent="0.2">
      <c r="C123" s="18"/>
      <c r="D123" s="18"/>
    </row>
    <row r="124" spans="3:4" x14ac:dyDescent="0.2">
      <c r="C124" s="18"/>
      <c r="D124" s="18"/>
    </row>
    <row r="125" spans="3:4" x14ac:dyDescent="0.2">
      <c r="C125" s="18"/>
      <c r="D125" s="18"/>
    </row>
    <row r="126" spans="3:4" x14ac:dyDescent="0.2">
      <c r="C126" s="18"/>
      <c r="D126" s="18"/>
    </row>
    <row r="127" spans="3:4" x14ac:dyDescent="0.2">
      <c r="C127" s="18"/>
      <c r="D127" s="18"/>
    </row>
    <row r="128" spans="3:4" x14ac:dyDescent="0.2">
      <c r="C128" s="18"/>
      <c r="D128" s="18"/>
    </row>
    <row r="129" spans="3:4" x14ac:dyDescent="0.2">
      <c r="C129" s="18"/>
      <c r="D129" s="18"/>
    </row>
    <row r="130" spans="3:4" x14ac:dyDescent="0.2">
      <c r="C130" s="18"/>
      <c r="D130" s="18"/>
    </row>
    <row r="131" spans="3:4" x14ac:dyDescent="0.2">
      <c r="C131" s="18"/>
      <c r="D131" s="18"/>
    </row>
    <row r="132" spans="3:4" x14ac:dyDescent="0.2">
      <c r="C132" s="18"/>
      <c r="D132" s="18"/>
    </row>
    <row r="133" spans="3:4" x14ac:dyDescent="0.2">
      <c r="C133" s="18"/>
      <c r="D133" s="18"/>
    </row>
    <row r="134" spans="3:4" x14ac:dyDescent="0.2">
      <c r="C134" s="18"/>
      <c r="D134" s="18"/>
    </row>
    <row r="135" spans="3:4" x14ac:dyDescent="0.2">
      <c r="C135" s="18"/>
      <c r="D135" s="18"/>
    </row>
    <row r="136" spans="3:4" x14ac:dyDescent="0.2">
      <c r="C136" s="18"/>
      <c r="D136" s="18"/>
    </row>
    <row r="137" spans="3:4" x14ac:dyDescent="0.2">
      <c r="C137" s="18"/>
      <c r="D137" s="18"/>
    </row>
    <row r="138" spans="3:4" x14ac:dyDescent="0.2">
      <c r="C138" s="18"/>
      <c r="D138" s="18"/>
    </row>
    <row r="139" spans="3:4" x14ac:dyDescent="0.2">
      <c r="C139" s="18"/>
      <c r="D139" s="18"/>
    </row>
    <row r="140" spans="3:4" x14ac:dyDescent="0.2">
      <c r="C140" s="18"/>
      <c r="D140" s="18"/>
    </row>
    <row r="141" spans="3:4" x14ac:dyDescent="0.2">
      <c r="C141" s="18"/>
      <c r="D141" s="18"/>
    </row>
    <row r="142" spans="3:4" x14ac:dyDescent="0.2">
      <c r="C142" s="18"/>
      <c r="D142" s="18"/>
    </row>
    <row r="143" spans="3:4" x14ac:dyDescent="0.2">
      <c r="C143" s="18"/>
      <c r="D143" s="18"/>
    </row>
    <row r="144" spans="3:4" x14ac:dyDescent="0.2">
      <c r="C144" s="18"/>
      <c r="D144" s="18"/>
    </row>
    <row r="145" spans="3:4" x14ac:dyDescent="0.2">
      <c r="C145" s="18"/>
      <c r="D145" s="18"/>
    </row>
    <row r="146" spans="3:4" x14ac:dyDescent="0.2">
      <c r="C146" s="18"/>
      <c r="D146" s="18"/>
    </row>
    <row r="147" spans="3:4" x14ac:dyDescent="0.2">
      <c r="C147" s="18"/>
      <c r="D147" s="18"/>
    </row>
    <row r="148" spans="3:4" x14ac:dyDescent="0.2">
      <c r="C148" s="18"/>
      <c r="D148" s="18"/>
    </row>
    <row r="149" spans="3:4" x14ac:dyDescent="0.2">
      <c r="C149" s="18"/>
      <c r="D149" s="18"/>
    </row>
    <row r="150" spans="3:4" x14ac:dyDescent="0.2">
      <c r="C150" s="18"/>
      <c r="D150" s="18"/>
    </row>
    <row r="151" spans="3:4" x14ac:dyDescent="0.2">
      <c r="C151" s="18"/>
      <c r="D151" s="18"/>
    </row>
    <row r="152" spans="3:4" x14ac:dyDescent="0.2">
      <c r="C152" s="18"/>
      <c r="D152" s="18"/>
    </row>
    <row r="153" spans="3:4" x14ac:dyDescent="0.2">
      <c r="C153" s="18"/>
      <c r="D153" s="18"/>
    </row>
    <row r="154" spans="3:4" x14ac:dyDescent="0.2">
      <c r="C154" s="18"/>
      <c r="D154" s="18"/>
    </row>
    <row r="155" spans="3:4" x14ac:dyDescent="0.2">
      <c r="C155" s="18"/>
      <c r="D155" s="18"/>
    </row>
    <row r="156" spans="3:4" x14ac:dyDescent="0.2">
      <c r="C156" s="18"/>
      <c r="D156" s="18"/>
    </row>
    <row r="157" spans="3:4" x14ac:dyDescent="0.2">
      <c r="C157" s="18"/>
      <c r="D157" s="18"/>
    </row>
    <row r="158" spans="3:4" x14ac:dyDescent="0.2">
      <c r="C158" s="18"/>
      <c r="D158" s="18"/>
    </row>
    <row r="159" spans="3:4" x14ac:dyDescent="0.2">
      <c r="C159" s="18"/>
      <c r="D159" s="18"/>
    </row>
    <row r="160" spans="3:4" x14ac:dyDescent="0.2">
      <c r="C160" s="18"/>
      <c r="D160" s="18"/>
    </row>
    <row r="161" spans="3:4" x14ac:dyDescent="0.2">
      <c r="C161" s="18"/>
      <c r="D161" s="18"/>
    </row>
    <row r="162" spans="3:4" x14ac:dyDescent="0.2">
      <c r="C162" s="18"/>
      <c r="D162" s="18"/>
    </row>
    <row r="163" spans="3:4" x14ac:dyDescent="0.2">
      <c r="C163" s="18"/>
      <c r="D163" s="18"/>
    </row>
    <row r="164" spans="3:4" x14ac:dyDescent="0.2">
      <c r="C164" s="18"/>
      <c r="D164" s="18"/>
    </row>
    <row r="165" spans="3:4" x14ac:dyDescent="0.2">
      <c r="C165" s="18"/>
      <c r="D165" s="18"/>
    </row>
    <row r="166" spans="3:4" x14ac:dyDescent="0.2">
      <c r="C166" s="18"/>
      <c r="D166" s="18"/>
    </row>
    <row r="167" spans="3:4" x14ac:dyDescent="0.2">
      <c r="C167" s="18"/>
      <c r="D167" s="18"/>
    </row>
    <row r="168" spans="3:4" x14ac:dyDescent="0.2">
      <c r="C168" s="18"/>
      <c r="D168" s="18"/>
    </row>
    <row r="169" spans="3:4" x14ac:dyDescent="0.2">
      <c r="C169" s="18"/>
      <c r="D169" s="18"/>
    </row>
    <row r="170" spans="3:4" x14ac:dyDescent="0.2">
      <c r="C170" s="18"/>
      <c r="D170" s="18"/>
    </row>
    <row r="171" spans="3:4" x14ac:dyDescent="0.2">
      <c r="C171" s="18"/>
      <c r="D171" s="18"/>
    </row>
    <row r="172" spans="3:4" x14ac:dyDescent="0.2">
      <c r="C172" s="18"/>
      <c r="D172" s="18"/>
    </row>
    <row r="173" spans="3:4" x14ac:dyDescent="0.2">
      <c r="C173" s="18"/>
      <c r="D173" s="18"/>
    </row>
    <row r="174" spans="3:4" x14ac:dyDescent="0.2">
      <c r="C174" s="18"/>
      <c r="D174" s="18"/>
    </row>
    <row r="175" spans="3:4" x14ac:dyDescent="0.2">
      <c r="C175" s="18"/>
      <c r="D175" s="18"/>
    </row>
    <row r="176" spans="3:4" x14ac:dyDescent="0.2">
      <c r="C176" s="18"/>
      <c r="D176" s="18"/>
    </row>
    <row r="177" spans="3:4" x14ac:dyDescent="0.2">
      <c r="C177" s="18"/>
      <c r="D177" s="18"/>
    </row>
    <row r="178" spans="3:4" x14ac:dyDescent="0.2">
      <c r="C178" s="18"/>
      <c r="D178" s="18"/>
    </row>
    <row r="179" spans="3:4" x14ac:dyDescent="0.2">
      <c r="C179" s="18"/>
      <c r="D179" s="18"/>
    </row>
    <row r="180" spans="3:4" x14ac:dyDescent="0.2">
      <c r="C180" s="18"/>
      <c r="D180" s="18"/>
    </row>
    <row r="181" spans="3:4" x14ac:dyDescent="0.2">
      <c r="C181" s="18"/>
      <c r="D181" s="18"/>
    </row>
    <row r="182" spans="3:4" x14ac:dyDescent="0.2">
      <c r="C182" s="18"/>
      <c r="D182" s="18"/>
    </row>
    <row r="183" spans="3:4" x14ac:dyDescent="0.2">
      <c r="C183" s="18"/>
      <c r="D183" s="18"/>
    </row>
    <row r="184" spans="3:4" x14ac:dyDescent="0.2">
      <c r="C184" s="18"/>
      <c r="D184" s="18"/>
    </row>
    <row r="185" spans="3:4" x14ac:dyDescent="0.2">
      <c r="C185" s="18"/>
      <c r="D185" s="18"/>
    </row>
    <row r="186" spans="3:4" x14ac:dyDescent="0.2">
      <c r="C186" s="18"/>
      <c r="D186" s="18"/>
    </row>
    <row r="187" spans="3:4" x14ac:dyDescent="0.2">
      <c r="C187" s="18"/>
      <c r="D187" s="18"/>
    </row>
    <row r="188" spans="3:4" x14ac:dyDescent="0.2">
      <c r="C188" s="18"/>
      <c r="D188" s="18"/>
    </row>
    <row r="189" spans="3:4" x14ac:dyDescent="0.2">
      <c r="C189" s="18"/>
      <c r="D189" s="18"/>
    </row>
    <row r="190" spans="3:4" x14ac:dyDescent="0.2">
      <c r="C190" s="18"/>
      <c r="D190" s="18"/>
    </row>
    <row r="191" spans="3:4" x14ac:dyDescent="0.2">
      <c r="C191" s="18"/>
      <c r="D191" s="18"/>
    </row>
    <row r="192" spans="3:4" x14ac:dyDescent="0.2">
      <c r="C192" s="18"/>
      <c r="D192" s="18"/>
    </row>
    <row r="193" spans="3:4" x14ac:dyDescent="0.2">
      <c r="C193" s="18"/>
      <c r="D193" s="18"/>
    </row>
    <row r="194" spans="3:4" x14ac:dyDescent="0.2">
      <c r="C194" s="18"/>
      <c r="D194" s="18"/>
    </row>
    <row r="195" spans="3:4" x14ac:dyDescent="0.2">
      <c r="C195" s="18"/>
      <c r="D195" s="18"/>
    </row>
    <row r="196" spans="3:4" x14ac:dyDescent="0.2">
      <c r="C196" s="18"/>
      <c r="D196" s="18"/>
    </row>
    <row r="197" spans="3:4" x14ac:dyDescent="0.2">
      <c r="C197" s="18"/>
      <c r="D197" s="18"/>
    </row>
    <row r="198" spans="3:4" x14ac:dyDescent="0.2">
      <c r="C198" s="18"/>
      <c r="D198" s="18"/>
    </row>
    <row r="199" spans="3:4" x14ac:dyDescent="0.2">
      <c r="C199" s="18"/>
      <c r="D199" s="18"/>
    </row>
    <row r="200" spans="3:4" x14ac:dyDescent="0.2">
      <c r="C200" s="18"/>
      <c r="D200" s="18"/>
    </row>
    <row r="201" spans="3:4" x14ac:dyDescent="0.2">
      <c r="C201" s="18"/>
      <c r="D201" s="18"/>
    </row>
    <row r="202" spans="3:4" x14ac:dyDescent="0.2">
      <c r="C202" s="18"/>
      <c r="D202" s="18"/>
    </row>
    <row r="203" spans="3:4" x14ac:dyDescent="0.2">
      <c r="C203" s="18"/>
      <c r="D203" s="18"/>
    </row>
    <row r="204" spans="3:4" x14ac:dyDescent="0.2">
      <c r="C204" s="18"/>
      <c r="D204" s="18"/>
    </row>
    <row r="205" spans="3:4" x14ac:dyDescent="0.2">
      <c r="C205" s="18"/>
      <c r="D205" s="18"/>
    </row>
    <row r="206" spans="3:4" x14ac:dyDescent="0.2">
      <c r="C206" s="18"/>
      <c r="D206" s="18"/>
    </row>
    <row r="207" spans="3:4" x14ac:dyDescent="0.2">
      <c r="C207" s="18"/>
      <c r="D207" s="18"/>
    </row>
    <row r="208" spans="3:4" x14ac:dyDescent="0.2">
      <c r="C208" s="18"/>
      <c r="D208" s="18"/>
    </row>
    <row r="209" spans="3:4" x14ac:dyDescent="0.2">
      <c r="C209" s="18"/>
      <c r="D209" s="18"/>
    </row>
    <row r="210" spans="3:4" x14ac:dyDescent="0.2">
      <c r="C210" s="18"/>
      <c r="D210" s="18"/>
    </row>
    <row r="211" spans="3:4" x14ac:dyDescent="0.2">
      <c r="C211" s="18"/>
      <c r="D211" s="18"/>
    </row>
    <row r="212" spans="3:4" x14ac:dyDescent="0.2">
      <c r="C212" s="18"/>
      <c r="D212" s="18"/>
    </row>
    <row r="213" spans="3:4" x14ac:dyDescent="0.2">
      <c r="C213" s="18"/>
      <c r="D213" s="18"/>
    </row>
    <row r="214" spans="3:4" x14ac:dyDescent="0.2">
      <c r="C214" s="18"/>
      <c r="D214" s="18"/>
    </row>
    <row r="215" spans="3:4" x14ac:dyDescent="0.2">
      <c r="C215" s="18"/>
      <c r="D215" s="18"/>
    </row>
    <row r="216" spans="3:4" x14ac:dyDescent="0.2">
      <c r="C216" s="18"/>
      <c r="D216" s="18"/>
    </row>
    <row r="217" spans="3:4" x14ac:dyDescent="0.2">
      <c r="C217" s="18"/>
      <c r="D217" s="18"/>
    </row>
    <row r="218" spans="3:4" x14ac:dyDescent="0.2">
      <c r="C218" s="18"/>
      <c r="D218" s="18"/>
    </row>
    <row r="219" spans="3:4" x14ac:dyDescent="0.2">
      <c r="C219" s="18"/>
      <c r="D219" s="18"/>
    </row>
    <row r="220" spans="3:4" x14ac:dyDescent="0.2">
      <c r="C220" s="18"/>
      <c r="D220" s="18"/>
    </row>
    <row r="221" spans="3:4" x14ac:dyDescent="0.2">
      <c r="C221" s="18"/>
      <c r="D221" s="18"/>
    </row>
    <row r="222" spans="3:4" x14ac:dyDescent="0.2">
      <c r="C222" s="18"/>
      <c r="D222" s="18"/>
    </row>
    <row r="223" spans="3:4" x14ac:dyDescent="0.2">
      <c r="C223" s="18"/>
      <c r="D223" s="18"/>
    </row>
    <row r="224" spans="3:4" x14ac:dyDescent="0.2">
      <c r="C224" s="18"/>
      <c r="D224" s="18"/>
    </row>
    <row r="225" spans="3:4" x14ac:dyDescent="0.2">
      <c r="C225" s="18"/>
      <c r="D225" s="18"/>
    </row>
    <row r="226" spans="3:4" x14ac:dyDescent="0.2">
      <c r="C226" s="18"/>
      <c r="D226" s="18"/>
    </row>
    <row r="227" spans="3:4" x14ac:dyDescent="0.2">
      <c r="C227" s="18"/>
      <c r="D227" s="18"/>
    </row>
    <row r="228" spans="3:4" x14ac:dyDescent="0.2">
      <c r="C228" s="18"/>
      <c r="D228" s="18"/>
    </row>
    <row r="229" spans="3:4" x14ac:dyDescent="0.2">
      <c r="C229" s="18"/>
      <c r="D229" s="18"/>
    </row>
    <row r="230" spans="3:4" x14ac:dyDescent="0.2">
      <c r="C230" s="18"/>
      <c r="D230" s="18"/>
    </row>
    <row r="231" spans="3:4" x14ac:dyDescent="0.2">
      <c r="C231" s="18"/>
      <c r="D231" s="18"/>
    </row>
    <row r="232" spans="3:4" x14ac:dyDescent="0.2">
      <c r="C232" s="18"/>
      <c r="D232" s="18"/>
    </row>
    <row r="233" spans="3:4" x14ac:dyDescent="0.2">
      <c r="C233" s="18"/>
      <c r="D233" s="18"/>
    </row>
    <row r="234" spans="3:4" x14ac:dyDescent="0.2">
      <c r="C234" s="18"/>
      <c r="D234" s="18"/>
    </row>
    <row r="235" spans="3:4" x14ac:dyDescent="0.2">
      <c r="C235" s="18"/>
      <c r="D235" s="18"/>
    </row>
    <row r="236" spans="3:4" x14ac:dyDescent="0.2">
      <c r="C236" s="18"/>
      <c r="D236" s="18"/>
    </row>
    <row r="237" spans="3:4" x14ac:dyDescent="0.2">
      <c r="C237" s="18"/>
      <c r="D237" s="18"/>
    </row>
    <row r="238" spans="3:4" x14ac:dyDescent="0.2">
      <c r="C238" s="18"/>
      <c r="D238" s="18"/>
    </row>
    <row r="239" spans="3:4" x14ac:dyDescent="0.2">
      <c r="C239" s="18"/>
      <c r="D239" s="18"/>
    </row>
    <row r="240" spans="3:4" x14ac:dyDescent="0.2">
      <c r="C240" s="18"/>
      <c r="D240" s="18"/>
    </row>
    <row r="241" spans="3:4" x14ac:dyDescent="0.2">
      <c r="C241" s="18"/>
      <c r="D241" s="18"/>
    </row>
    <row r="242" spans="3:4" x14ac:dyDescent="0.2">
      <c r="C242" s="18"/>
      <c r="D242" s="18"/>
    </row>
    <row r="243" spans="3:4" x14ac:dyDescent="0.2">
      <c r="C243" s="18"/>
      <c r="D243" s="18"/>
    </row>
    <row r="244" spans="3:4" x14ac:dyDescent="0.2">
      <c r="C244" s="18"/>
      <c r="D244" s="18"/>
    </row>
    <row r="245" spans="3:4" x14ac:dyDescent="0.2">
      <c r="C245" s="18"/>
      <c r="D245" s="18"/>
    </row>
    <row r="246" spans="3:4" x14ac:dyDescent="0.2">
      <c r="C246" s="18"/>
      <c r="D246" s="18"/>
    </row>
    <row r="247" spans="3:4" x14ac:dyDescent="0.2">
      <c r="C247" s="18"/>
      <c r="D247" s="18"/>
    </row>
    <row r="248" spans="3:4" x14ac:dyDescent="0.2">
      <c r="C248" s="18"/>
      <c r="D248" s="18"/>
    </row>
    <row r="249" spans="3:4" x14ac:dyDescent="0.2">
      <c r="C249" s="18"/>
      <c r="D249" s="18"/>
    </row>
    <row r="250" spans="3:4" x14ac:dyDescent="0.2">
      <c r="C250" s="18"/>
      <c r="D250" s="18"/>
    </row>
    <row r="251" spans="3:4" x14ac:dyDescent="0.2">
      <c r="C251" s="18"/>
      <c r="D251" s="18"/>
    </row>
    <row r="252" spans="3:4" x14ac:dyDescent="0.2">
      <c r="C252" s="18"/>
      <c r="D252" s="18"/>
    </row>
    <row r="253" spans="3:4" x14ac:dyDescent="0.2">
      <c r="C253" s="18"/>
      <c r="D253" s="18"/>
    </row>
    <row r="254" spans="3:4" x14ac:dyDescent="0.2">
      <c r="C254" s="18"/>
      <c r="D254" s="18"/>
    </row>
    <row r="255" spans="3:4" x14ac:dyDescent="0.2">
      <c r="C255" s="18"/>
      <c r="D255" s="18"/>
    </row>
    <row r="256" spans="3:4" x14ac:dyDescent="0.2">
      <c r="C256" s="18"/>
      <c r="D256" s="18"/>
    </row>
    <row r="257" spans="3:4" x14ac:dyDescent="0.2">
      <c r="C257" s="18"/>
      <c r="D257" s="18"/>
    </row>
    <row r="258" spans="3:4" x14ac:dyDescent="0.2">
      <c r="C258" s="18"/>
      <c r="D258" s="18"/>
    </row>
    <row r="259" spans="3:4" x14ac:dyDescent="0.2">
      <c r="C259" s="18"/>
      <c r="D259" s="18"/>
    </row>
    <row r="260" spans="3:4" x14ac:dyDescent="0.2">
      <c r="C260" s="18"/>
      <c r="D260" s="18"/>
    </row>
    <row r="261" spans="3:4" x14ac:dyDescent="0.2">
      <c r="C261" s="18"/>
      <c r="D261" s="18"/>
    </row>
    <row r="262" spans="3:4" x14ac:dyDescent="0.2">
      <c r="C262" s="18"/>
      <c r="D262" s="18"/>
    </row>
    <row r="263" spans="3:4" x14ac:dyDescent="0.2">
      <c r="C263" s="18"/>
      <c r="D263" s="18"/>
    </row>
    <row r="264" spans="3:4" x14ac:dyDescent="0.2">
      <c r="C264" s="18"/>
      <c r="D264" s="18"/>
    </row>
    <row r="265" spans="3:4" x14ac:dyDescent="0.2">
      <c r="C265" s="18"/>
      <c r="D265" s="18"/>
    </row>
    <row r="266" spans="3:4" x14ac:dyDescent="0.2">
      <c r="C266" s="18"/>
      <c r="D266" s="18"/>
    </row>
    <row r="267" spans="3:4" x14ac:dyDescent="0.2">
      <c r="C267" s="18"/>
      <c r="D267" s="18"/>
    </row>
    <row r="268" spans="3:4" x14ac:dyDescent="0.2">
      <c r="C268" s="18"/>
      <c r="D268" s="18"/>
    </row>
    <row r="269" spans="3:4" x14ac:dyDescent="0.2">
      <c r="C269" s="18"/>
      <c r="D269" s="18"/>
    </row>
    <row r="270" spans="3:4" x14ac:dyDescent="0.2">
      <c r="C270" s="18"/>
      <c r="D270" s="18"/>
    </row>
    <row r="271" spans="3:4" x14ac:dyDescent="0.2">
      <c r="C271" s="18"/>
      <c r="D271" s="18"/>
    </row>
    <row r="272" spans="3:4" x14ac:dyDescent="0.2">
      <c r="C272" s="18"/>
      <c r="D272" s="18"/>
    </row>
    <row r="273" spans="3:4" x14ac:dyDescent="0.2">
      <c r="C273" s="18"/>
      <c r="D273" s="18"/>
    </row>
    <row r="274" spans="3:4" x14ac:dyDescent="0.2">
      <c r="C274" s="18"/>
      <c r="D274" s="18"/>
    </row>
    <row r="275" spans="3:4" x14ac:dyDescent="0.2">
      <c r="C275" s="18"/>
      <c r="D275" s="18"/>
    </row>
    <row r="276" spans="3:4" x14ac:dyDescent="0.2">
      <c r="C276" s="18"/>
      <c r="D276" s="18"/>
    </row>
    <row r="277" spans="3:4" x14ac:dyDescent="0.2">
      <c r="C277" s="18"/>
      <c r="D277" s="18"/>
    </row>
    <row r="278" spans="3:4" x14ac:dyDescent="0.2">
      <c r="C278" s="18"/>
      <c r="D278" s="18"/>
    </row>
    <row r="279" spans="3:4" x14ac:dyDescent="0.2">
      <c r="C279" s="18"/>
      <c r="D279" s="18"/>
    </row>
    <row r="280" spans="3:4" x14ac:dyDescent="0.2">
      <c r="C280" s="18"/>
      <c r="D280" s="18"/>
    </row>
    <row r="281" spans="3:4" x14ac:dyDescent="0.2">
      <c r="C281" s="18"/>
      <c r="D281" s="18"/>
    </row>
    <row r="282" spans="3:4" x14ac:dyDescent="0.2">
      <c r="C282" s="18"/>
      <c r="D282" s="18"/>
    </row>
    <row r="283" spans="3:4" x14ac:dyDescent="0.2">
      <c r="C283" s="18"/>
      <c r="D283" s="18"/>
    </row>
    <row r="284" spans="3:4" x14ac:dyDescent="0.2">
      <c r="C284" s="18"/>
      <c r="D284" s="18"/>
    </row>
    <row r="285" spans="3:4" x14ac:dyDescent="0.2">
      <c r="C285" s="18"/>
      <c r="D285" s="18"/>
    </row>
    <row r="286" spans="3:4" x14ac:dyDescent="0.2">
      <c r="C286" s="18"/>
      <c r="D286" s="18"/>
    </row>
    <row r="287" spans="3:4" x14ac:dyDescent="0.2">
      <c r="C287" s="18"/>
      <c r="D287" s="18"/>
    </row>
    <row r="288" spans="3:4" x14ac:dyDescent="0.2">
      <c r="C288" s="18"/>
      <c r="D288" s="18"/>
    </row>
    <row r="289" spans="3:4" x14ac:dyDescent="0.2">
      <c r="C289" s="18"/>
      <c r="D289" s="18"/>
    </row>
    <row r="290" spans="3:4" x14ac:dyDescent="0.2">
      <c r="C290" s="18"/>
      <c r="D290" s="18"/>
    </row>
    <row r="291" spans="3:4" x14ac:dyDescent="0.2">
      <c r="C291" s="18"/>
      <c r="D291" s="18"/>
    </row>
    <row r="292" spans="3:4" x14ac:dyDescent="0.2">
      <c r="C292" s="18"/>
      <c r="D292" s="18"/>
    </row>
    <row r="293" spans="3:4" x14ac:dyDescent="0.2">
      <c r="C293" s="18"/>
      <c r="D293" s="18"/>
    </row>
    <row r="294" spans="3:4" x14ac:dyDescent="0.2">
      <c r="C294" s="18"/>
      <c r="D294" s="18"/>
    </row>
    <row r="295" spans="3:4" x14ac:dyDescent="0.2">
      <c r="C295" s="18"/>
      <c r="D295" s="18"/>
    </row>
    <row r="296" spans="3:4" x14ac:dyDescent="0.2">
      <c r="C296" s="18"/>
      <c r="D296" s="18"/>
    </row>
    <row r="297" spans="3:4" x14ac:dyDescent="0.2">
      <c r="C297" s="18"/>
      <c r="D297" s="18"/>
    </row>
    <row r="298" spans="3:4" x14ac:dyDescent="0.2">
      <c r="C298" s="18"/>
      <c r="D298" s="18"/>
    </row>
    <row r="299" spans="3:4" x14ac:dyDescent="0.2">
      <c r="C299" s="18"/>
      <c r="D299" s="18"/>
    </row>
    <row r="300" spans="3:4" x14ac:dyDescent="0.2">
      <c r="C300" s="18"/>
      <c r="D300" s="18"/>
    </row>
    <row r="301" spans="3:4" x14ac:dyDescent="0.2">
      <c r="C301" s="18"/>
      <c r="D301" s="18"/>
    </row>
    <row r="302" spans="3:4" x14ac:dyDescent="0.2">
      <c r="C302" s="18"/>
      <c r="D302" s="18"/>
    </row>
    <row r="303" spans="3:4" x14ac:dyDescent="0.2">
      <c r="C303" s="18"/>
      <c r="D303" s="18"/>
    </row>
    <row r="304" spans="3:4" x14ac:dyDescent="0.2">
      <c r="C304" s="18"/>
      <c r="D304" s="18"/>
    </row>
    <row r="305" spans="3:4" x14ac:dyDescent="0.2">
      <c r="C305" s="18"/>
      <c r="D305" s="18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topLeftCell="A43" workbookViewId="0">
      <selection activeCell="A63" sqref="A63:D82"/>
    </sheetView>
  </sheetViews>
  <sheetFormatPr defaultRowHeight="12.75" x14ac:dyDescent="0.2"/>
  <cols>
    <col min="1" max="1" width="19.7109375" style="15" customWidth="1"/>
    <col min="2" max="2" width="4.42578125" style="22" customWidth="1"/>
    <col min="3" max="3" width="12.7109375" style="15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15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 x14ac:dyDescent="0.25">
      <c r="A1" s="49" t="s">
        <v>89</v>
      </c>
      <c r="I1" s="50" t="s">
        <v>90</v>
      </c>
      <c r="J1" s="51" t="s">
        <v>91</v>
      </c>
    </row>
    <row r="2" spans="1:16" x14ac:dyDescent="0.2">
      <c r="I2" s="52" t="s">
        <v>92</v>
      </c>
      <c r="J2" s="53" t="s">
        <v>93</v>
      </c>
    </row>
    <row r="3" spans="1:16" x14ac:dyDescent="0.2">
      <c r="A3" s="54" t="s">
        <v>94</v>
      </c>
      <c r="I3" s="52" t="s">
        <v>95</v>
      </c>
      <c r="J3" s="53" t="s">
        <v>96</v>
      </c>
    </row>
    <row r="4" spans="1:16" x14ac:dyDescent="0.2">
      <c r="I4" s="52" t="s">
        <v>97</v>
      </c>
      <c r="J4" s="53" t="s">
        <v>96</v>
      </c>
    </row>
    <row r="5" spans="1:16" ht="13.5" thickBot="1" x14ac:dyDescent="0.25">
      <c r="I5" s="55" t="s">
        <v>98</v>
      </c>
      <c r="J5" s="56" t="s">
        <v>99</v>
      </c>
    </row>
    <row r="10" spans="1:16" ht="13.5" thickBot="1" x14ac:dyDescent="0.25"/>
    <row r="11" spans="1:16" ht="12.75" customHeight="1" thickBot="1" x14ac:dyDescent="0.25">
      <c r="A11" s="15" t="str">
        <f t="shared" ref="A11:A42" si="0">P11</f>
        <v> BBS 8 </v>
      </c>
      <c r="B11" s="5" t="str">
        <f t="shared" ref="B11:B42" si="1">IF(H11=INT(H11),"I","II")</f>
        <v>I</v>
      </c>
      <c r="C11" s="15">
        <f t="shared" ref="C11:C42" si="2">1*G11</f>
        <v>41753.321000000004</v>
      </c>
      <c r="D11" s="22" t="str">
        <f t="shared" ref="D11:D42" si="3">VLOOKUP(F11,I$1:J$5,2,FALSE)</f>
        <v>vis</v>
      </c>
      <c r="E11" s="57">
        <f>VLOOKUP(C11,Active!C$21:E$973,3,FALSE)</f>
        <v>10696.004445429828</v>
      </c>
      <c r="F11" s="5" t="s">
        <v>98</v>
      </c>
      <c r="G11" s="22" t="str">
        <f t="shared" ref="G11:G42" si="4">MID(I11,3,LEN(I11)-3)</f>
        <v>41753.321</v>
      </c>
      <c r="H11" s="15">
        <f t="shared" ref="H11:H42" si="5">1*K11</f>
        <v>10691</v>
      </c>
      <c r="I11" s="58" t="s">
        <v>141</v>
      </c>
      <c r="J11" s="59" t="s">
        <v>142</v>
      </c>
      <c r="K11" s="58">
        <v>10691</v>
      </c>
      <c r="L11" s="58" t="s">
        <v>137</v>
      </c>
      <c r="M11" s="59" t="s">
        <v>143</v>
      </c>
      <c r="N11" s="59"/>
      <c r="O11" s="60" t="s">
        <v>144</v>
      </c>
      <c r="P11" s="60" t="s">
        <v>145</v>
      </c>
    </row>
    <row r="12" spans="1:16" ht="12.75" customHeight="1" thickBot="1" x14ac:dyDescent="0.25">
      <c r="A12" s="15" t="str">
        <f t="shared" si="0"/>
        <v> BBS 21 </v>
      </c>
      <c r="B12" s="5" t="str">
        <f t="shared" si="1"/>
        <v>I</v>
      </c>
      <c r="C12" s="15">
        <f t="shared" si="2"/>
        <v>42450.279000000002</v>
      </c>
      <c r="D12" s="22" t="str">
        <f t="shared" si="3"/>
        <v>vis</v>
      </c>
      <c r="E12" s="57">
        <f>VLOOKUP(C12,Active!C$21:E$973,3,FALSE)</f>
        <v>11347.998948513656</v>
      </c>
      <c r="F12" s="5" t="s">
        <v>98</v>
      </c>
      <c r="G12" s="22" t="str">
        <f t="shared" si="4"/>
        <v>42450.279</v>
      </c>
      <c r="H12" s="15">
        <f t="shared" si="5"/>
        <v>11343</v>
      </c>
      <c r="I12" s="58" t="s">
        <v>146</v>
      </c>
      <c r="J12" s="59" t="s">
        <v>147</v>
      </c>
      <c r="K12" s="58">
        <v>11343</v>
      </c>
      <c r="L12" s="58" t="s">
        <v>148</v>
      </c>
      <c r="M12" s="59" t="s">
        <v>143</v>
      </c>
      <c r="N12" s="59"/>
      <c r="O12" s="60" t="s">
        <v>144</v>
      </c>
      <c r="P12" s="60" t="s">
        <v>149</v>
      </c>
    </row>
    <row r="13" spans="1:16" ht="12.75" customHeight="1" thickBot="1" x14ac:dyDescent="0.25">
      <c r="A13" s="15" t="str">
        <f t="shared" si="0"/>
        <v> BBS 27 </v>
      </c>
      <c r="B13" s="5" t="str">
        <f t="shared" si="1"/>
        <v>I</v>
      </c>
      <c r="C13" s="15">
        <f t="shared" si="2"/>
        <v>42869.311999999998</v>
      </c>
      <c r="D13" s="22" t="str">
        <f t="shared" si="3"/>
        <v>vis</v>
      </c>
      <c r="E13" s="57">
        <f>VLOOKUP(C13,Active!C$21:E$973,3,FALSE)</f>
        <v>11739.998484512558</v>
      </c>
      <c r="F13" s="5" t="s">
        <v>98</v>
      </c>
      <c r="G13" s="22" t="str">
        <f t="shared" si="4"/>
        <v>42869.312</v>
      </c>
      <c r="H13" s="15">
        <f t="shared" si="5"/>
        <v>11735</v>
      </c>
      <c r="I13" s="58" t="s">
        <v>153</v>
      </c>
      <c r="J13" s="59" t="s">
        <v>154</v>
      </c>
      <c r="K13" s="58">
        <v>11735</v>
      </c>
      <c r="L13" s="58" t="s">
        <v>122</v>
      </c>
      <c r="M13" s="59" t="s">
        <v>143</v>
      </c>
      <c r="N13" s="59"/>
      <c r="O13" s="60" t="s">
        <v>155</v>
      </c>
      <c r="P13" s="60" t="s">
        <v>156</v>
      </c>
    </row>
    <row r="14" spans="1:16" ht="12.75" customHeight="1" thickBot="1" x14ac:dyDescent="0.25">
      <c r="A14" s="15" t="str">
        <f t="shared" si="0"/>
        <v> BBS 27 </v>
      </c>
      <c r="B14" s="5" t="str">
        <f t="shared" si="1"/>
        <v>I</v>
      </c>
      <c r="C14" s="15">
        <f t="shared" si="2"/>
        <v>42869.33</v>
      </c>
      <c r="D14" s="22" t="str">
        <f t="shared" si="3"/>
        <v>vis</v>
      </c>
      <c r="E14" s="57">
        <f>VLOOKUP(C14,Active!C$21:E$973,3,FALSE)</f>
        <v>11740.015323261892</v>
      </c>
      <c r="F14" s="5" t="s">
        <v>98</v>
      </c>
      <c r="G14" s="22" t="str">
        <f t="shared" si="4"/>
        <v>42869.330</v>
      </c>
      <c r="H14" s="15">
        <f t="shared" si="5"/>
        <v>11735</v>
      </c>
      <c r="I14" s="58" t="s">
        <v>157</v>
      </c>
      <c r="J14" s="59" t="s">
        <v>158</v>
      </c>
      <c r="K14" s="58">
        <v>11735</v>
      </c>
      <c r="L14" s="58" t="s">
        <v>159</v>
      </c>
      <c r="M14" s="59" t="s">
        <v>143</v>
      </c>
      <c r="N14" s="59"/>
      <c r="O14" s="60" t="s">
        <v>144</v>
      </c>
      <c r="P14" s="60" t="s">
        <v>156</v>
      </c>
    </row>
    <row r="15" spans="1:16" ht="12.75" customHeight="1" thickBot="1" x14ac:dyDescent="0.25">
      <c r="A15" s="15" t="str">
        <f t="shared" si="0"/>
        <v> BBS 27 </v>
      </c>
      <c r="B15" s="5" t="str">
        <f t="shared" si="1"/>
        <v>I</v>
      </c>
      <c r="C15" s="15">
        <f t="shared" si="2"/>
        <v>42885.347999999998</v>
      </c>
      <c r="D15" s="22" t="str">
        <f t="shared" si="3"/>
        <v>vis</v>
      </c>
      <c r="E15" s="57">
        <f>VLOOKUP(C15,Active!C$21:E$973,3,FALSE)</f>
        <v>11754.999939193403</v>
      </c>
      <c r="F15" s="5" t="s">
        <v>98</v>
      </c>
      <c r="G15" s="22" t="str">
        <f t="shared" si="4"/>
        <v>42885.348</v>
      </c>
      <c r="H15" s="15">
        <f t="shared" si="5"/>
        <v>11750</v>
      </c>
      <c r="I15" s="58" t="s">
        <v>160</v>
      </c>
      <c r="J15" s="59" t="s">
        <v>161</v>
      </c>
      <c r="K15" s="58">
        <v>11750</v>
      </c>
      <c r="L15" s="58" t="s">
        <v>131</v>
      </c>
      <c r="M15" s="59" t="s">
        <v>143</v>
      </c>
      <c r="N15" s="59"/>
      <c r="O15" s="60" t="s">
        <v>155</v>
      </c>
      <c r="P15" s="60" t="s">
        <v>156</v>
      </c>
    </row>
    <row r="16" spans="1:16" ht="12.75" customHeight="1" thickBot="1" x14ac:dyDescent="0.25">
      <c r="A16" s="15" t="str">
        <f t="shared" si="0"/>
        <v> BBS 30 </v>
      </c>
      <c r="B16" s="5" t="str">
        <f t="shared" si="1"/>
        <v>I</v>
      </c>
      <c r="C16" s="15">
        <f t="shared" si="2"/>
        <v>43028.595999999998</v>
      </c>
      <c r="D16" s="22" t="str">
        <f t="shared" si="3"/>
        <v>vis</v>
      </c>
      <c r="E16" s="57">
        <f>VLOOKUP(C16,Active!C$21:E$973,3,FALSE)</f>
        <v>11889.006448305505</v>
      </c>
      <c r="F16" s="5" t="s">
        <v>98</v>
      </c>
      <c r="G16" s="22" t="str">
        <f t="shared" si="4"/>
        <v>43028.596</v>
      </c>
      <c r="H16" s="15">
        <f t="shared" si="5"/>
        <v>11884</v>
      </c>
      <c r="I16" s="58" t="s">
        <v>162</v>
      </c>
      <c r="J16" s="59" t="s">
        <v>163</v>
      </c>
      <c r="K16" s="58">
        <v>11884</v>
      </c>
      <c r="L16" s="58" t="s">
        <v>125</v>
      </c>
      <c r="M16" s="59" t="s">
        <v>143</v>
      </c>
      <c r="N16" s="59"/>
      <c r="O16" s="60" t="s">
        <v>155</v>
      </c>
      <c r="P16" s="60" t="s">
        <v>164</v>
      </c>
    </row>
    <row r="17" spans="1:16" ht="12.75" customHeight="1" thickBot="1" x14ac:dyDescent="0.25">
      <c r="A17" s="15" t="str">
        <f t="shared" si="0"/>
        <v> BBS 31 </v>
      </c>
      <c r="B17" s="5" t="str">
        <f t="shared" si="1"/>
        <v>I</v>
      </c>
      <c r="C17" s="15">
        <f t="shared" si="2"/>
        <v>43090.591999999997</v>
      </c>
      <c r="D17" s="22" t="str">
        <f t="shared" si="3"/>
        <v>vis</v>
      </c>
      <c r="E17" s="57">
        <f>VLOOKUP(C17,Active!C$21:E$973,3,FALSE)</f>
        <v>11947.002842942176</v>
      </c>
      <c r="F17" s="5" t="s">
        <v>98</v>
      </c>
      <c r="G17" s="22" t="str">
        <f t="shared" si="4"/>
        <v>43090.592</v>
      </c>
      <c r="H17" s="15">
        <f t="shared" si="5"/>
        <v>11942</v>
      </c>
      <c r="I17" s="58" t="s">
        <v>165</v>
      </c>
      <c r="J17" s="59" t="s">
        <v>166</v>
      </c>
      <c r="K17" s="58">
        <v>11942</v>
      </c>
      <c r="L17" s="58" t="s">
        <v>167</v>
      </c>
      <c r="M17" s="59" t="s">
        <v>143</v>
      </c>
      <c r="N17" s="59"/>
      <c r="O17" s="60" t="s">
        <v>155</v>
      </c>
      <c r="P17" s="60" t="s">
        <v>168</v>
      </c>
    </row>
    <row r="18" spans="1:16" ht="12.75" customHeight="1" thickBot="1" x14ac:dyDescent="0.25">
      <c r="A18" s="15" t="str">
        <f t="shared" si="0"/>
        <v> BBS 39 </v>
      </c>
      <c r="B18" s="5" t="str">
        <f t="shared" si="1"/>
        <v>I</v>
      </c>
      <c r="C18" s="15">
        <f t="shared" si="2"/>
        <v>43773.661999999997</v>
      </c>
      <c r="D18" s="22" t="str">
        <f t="shared" si="3"/>
        <v>vis</v>
      </c>
      <c r="E18" s="57">
        <f>VLOOKUP(C18,Active!C$21:E$973,3,FALSE)</f>
        <v>12586.005315431868</v>
      </c>
      <c r="F18" s="5" t="s">
        <v>98</v>
      </c>
      <c r="G18" s="22" t="str">
        <f t="shared" si="4"/>
        <v>43773.662</v>
      </c>
      <c r="H18" s="15">
        <f t="shared" si="5"/>
        <v>12581</v>
      </c>
      <c r="I18" s="58" t="s">
        <v>169</v>
      </c>
      <c r="J18" s="59" t="s">
        <v>170</v>
      </c>
      <c r="K18" s="58">
        <v>12581</v>
      </c>
      <c r="L18" s="58" t="s">
        <v>137</v>
      </c>
      <c r="M18" s="59" t="s">
        <v>143</v>
      </c>
      <c r="N18" s="59"/>
      <c r="O18" s="60" t="s">
        <v>155</v>
      </c>
      <c r="P18" s="60" t="s">
        <v>171</v>
      </c>
    </row>
    <row r="19" spans="1:16" ht="12.75" customHeight="1" thickBot="1" x14ac:dyDescent="0.25">
      <c r="A19" s="15" t="str">
        <f t="shared" si="0"/>
        <v> BBS 40 </v>
      </c>
      <c r="B19" s="5" t="str">
        <f t="shared" si="1"/>
        <v>I</v>
      </c>
      <c r="C19" s="15">
        <f t="shared" si="2"/>
        <v>43832.41</v>
      </c>
      <c r="D19" s="22" t="str">
        <f t="shared" si="3"/>
        <v>vis</v>
      </c>
      <c r="E19" s="57">
        <f>VLOOKUP(C19,Active!C$21:E$973,3,FALSE)</f>
        <v>12640.963251300564</v>
      </c>
      <c r="F19" s="5" t="s">
        <v>98</v>
      </c>
      <c r="G19" s="22" t="str">
        <f t="shared" si="4"/>
        <v>43832.410</v>
      </c>
      <c r="H19" s="15">
        <f t="shared" si="5"/>
        <v>12636</v>
      </c>
      <c r="I19" s="58" t="s">
        <v>172</v>
      </c>
      <c r="J19" s="59" t="s">
        <v>173</v>
      </c>
      <c r="K19" s="58">
        <v>12636</v>
      </c>
      <c r="L19" s="58" t="s">
        <v>174</v>
      </c>
      <c r="M19" s="59" t="s">
        <v>143</v>
      </c>
      <c r="N19" s="59"/>
      <c r="O19" s="60" t="s">
        <v>155</v>
      </c>
      <c r="P19" s="60" t="s">
        <v>175</v>
      </c>
    </row>
    <row r="20" spans="1:16" ht="12.75" customHeight="1" thickBot="1" x14ac:dyDescent="0.25">
      <c r="A20" s="15" t="str">
        <f t="shared" si="0"/>
        <v> BRNO 28 </v>
      </c>
      <c r="B20" s="5" t="str">
        <f t="shared" si="1"/>
        <v>I</v>
      </c>
      <c r="C20" s="15">
        <f t="shared" si="2"/>
        <v>46466.385999999999</v>
      </c>
      <c r="D20" s="22" t="str">
        <f t="shared" si="3"/>
        <v>vis</v>
      </c>
      <c r="E20" s="57">
        <f>VLOOKUP(C20,Active!C$21:E$973,3,FALSE)</f>
        <v>15105.011118251987</v>
      </c>
      <c r="F20" s="5" t="s">
        <v>98</v>
      </c>
      <c r="G20" s="22" t="str">
        <f t="shared" si="4"/>
        <v>46466.386</v>
      </c>
      <c r="H20" s="15">
        <f t="shared" si="5"/>
        <v>15100</v>
      </c>
      <c r="I20" s="58" t="s">
        <v>176</v>
      </c>
      <c r="J20" s="59" t="s">
        <v>177</v>
      </c>
      <c r="K20" s="58">
        <v>15100</v>
      </c>
      <c r="L20" s="58" t="s">
        <v>178</v>
      </c>
      <c r="M20" s="59" t="s">
        <v>143</v>
      </c>
      <c r="N20" s="59"/>
      <c r="O20" s="60" t="s">
        <v>179</v>
      </c>
      <c r="P20" s="60" t="s">
        <v>180</v>
      </c>
    </row>
    <row r="21" spans="1:16" ht="12.75" customHeight="1" thickBot="1" x14ac:dyDescent="0.25">
      <c r="A21" s="15" t="str">
        <f t="shared" si="0"/>
        <v> BBS 87 </v>
      </c>
      <c r="B21" s="5" t="str">
        <f t="shared" si="1"/>
        <v>I</v>
      </c>
      <c r="C21" s="15">
        <f t="shared" si="2"/>
        <v>47211.46</v>
      </c>
      <c r="D21" s="22" t="str">
        <f t="shared" si="3"/>
        <v>vis</v>
      </c>
      <c r="E21" s="57">
        <f>VLOOKUP(C21,Active!C$21:E$973,3,FALSE)</f>
        <v>15802.017469266942</v>
      </c>
      <c r="F21" s="5" t="s">
        <v>98</v>
      </c>
      <c r="G21" s="22" t="str">
        <f t="shared" si="4"/>
        <v>47211.460</v>
      </c>
      <c r="H21" s="15">
        <f t="shared" si="5"/>
        <v>15797</v>
      </c>
      <c r="I21" s="58" t="s">
        <v>181</v>
      </c>
      <c r="J21" s="59" t="s">
        <v>182</v>
      </c>
      <c r="K21" s="58">
        <v>15797</v>
      </c>
      <c r="L21" s="58" t="s">
        <v>183</v>
      </c>
      <c r="M21" s="59" t="s">
        <v>143</v>
      </c>
      <c r="N21" s="59"/>
      <c r="O21" s="60" t="s">
        <v>184</v>
      </c>
      <c r="P21" s="60" t="s">
        <v>185</v>
      </c>
    </row>
    <row r="22" spans="1:16" ht="12.75" customHeight="1" thickBot="1" x14ac:dyDescent="0.25">
      <c r="A22" s="15" t="str">
        <f t="shared" si="0"/>
        <v> BRNO 30 </v>
      </c>
      <c r="B22" s="5" t="str">
        <f t="shared" si="1"/>
        <v>I</v>
      </c>
      <c r="C22" s="15">
        <f t="shared" si="2"/>
        <v>47536.42</v>
      </c>
      <c r="D22" s="22" t="str">
        <f t="shared" si="3"/>
        <v>vis</v>
      </c>
      <c r="E22" s="57">
        <f>VLOOKUP(C22,Active!C$21:E$973,3,FALSE)</f>
        <v>16106.013023837118</v>
      </c>
      <c r="F22" s="5" t="s">
        <v>98</v>
      </c>
      <c r="G22" s="22" t="str">
        <f t="shared" si="4"/>
        <v>47536.420</v>
      </c>
      <c r="H22" s="15">
        <f t="shared" si="5"/>
        <v>16101</v>
      </c>
      <c r="I22" s="58" t="s">
        <v>186</v>
      </c>
      <c r="J22" s="59" t="s">
        <v>187</v>
      </c>
      <c r="K22" s="58">
        <v>16101</v>
      </c>
      <c r="L22" s="58" t="s">
        <v>188</v>
      </c>
      <c r="M22" s="59" t="s">
        <v>143</v>
      </c>
      <c r="N22" s="59"/>
      <c r="O22" s="60" t="s">
        <v>179</v>
      </c>
      <c r="P22" s="60" t="s">
        <v>189</v>
      </c>
    </row>
    <row r="23" spans="1:16" ht="12.75" customHeight="1" thickBot="1" x14ac:dyDescent="0.25">
      <c r="A23" s="15" t="str">
        <f t="shared" si="0"/>
        <v> BRNO 30 </v>
      </c>
      <c r="B23" s="5" t="str">
        <f t="shared" si="1"/>
        <v>I</v>
      </c>
      <c r="C23" s="15">
        <f t="shared" si="2"/>
        <v>47613.372000000003</v>
      </c>
      <c r="D23" s="22" t="str">
        <f t="shared" si="3"/>
        <v>vis</v>
      </c>
      <c r="E23" s="57">
        <f>VLOOKUP(C23,Active!C$21:E$973,3,FALSE)</f>
        <v>16178.000548194843</v>
      </c>
      <c r="F23" s="5" t="s">
        <v>98</v>
      </c>
      <c r="G23" s="22" t="str">
        <f t="shared" si="4"/>
        <v>47613.372</v>
      </c>
      <c r="H23" s="15">
        <f t="shared" si="5"/>
        <v>16173</v>
      </c>
      <c r="I23" s="58" t="s">
        <v>190</v>
      </c>
      <c r="J23" s="59" t="s">
        <v>191</v>
      </c>
      <c r="K23" s="58">
        <v>16173</v>
      </c>
      <c r="L23" s="58" t="s">
        <v>131</v>
      </c>
      <c r="M23" s="59" t="s">
        <v>143</v>
      </c>
      <c r="N23" s="59"/>
      <c r="O23" s="60" t="s">
        <v>192</v>
      </c>
      <c r="P23" s="60" t="s">
        <v>189</v>
      </c>
    </row>
    <row r="24" spans="1:16" ht="12.75" customHeight="1" thickBot="1" x14ac:dyDescent="0.25">
      <c r="A24" s="15" t="str">
        <f t="shared" si="0"/>
        <v> BRNO 30 </v>
      </c>
      <c r="B24" s="5" t="str">
        <f t="shared" si="1"/>
        <v>I</v>
      </c>
      <c r="C24" s="15">
        <f t="shared" si="2"/>
        <v>47613.383999999998</v>
      </c>
      <c r="D24" s="22" t="str">
        <f t="shared" si="3"/>
        <v>vis</v>
      </c>
      <c r="E24" s="57">
        <f>VLOOKUP(C24,Active!C$21:E$973,3,FALSE)</f>
        <v>16178.011774027724</v>
      </c>
      <c r="F24" s="5" t="s">
        <v>98</v>
      </c>
      <c r="G24" s="22" t="str">
        <f t="shared" si="4"/>
        <v>47613.384</v>
      </c>
      <c r="H24" s="15">
        <f t="shared" si="5"/>
        <v>16173</v>
      </c>
      <c r="I24" s="58" t="s">
        <v>193</v>
      </c>
      <c r="J24" s="59" t="s">
        <v>194</v>
      </c>
      <c r="K24" s="58">
        <v>16173</v>
      </c>
      <c r="L24" s="58" t="s">
        <v>178</v>
      </c>
      <c r="M24" s="59" t="s">
        <v>143</v>
      </c>
      <c r="N24" s="59"/>
      <c r="O24" s="60" t="s">
        <v>179</v>
      </c>
      <c r="P24" s="60" t="s">
        <v>189</v>
      </c>
    </row>
    <row r="25" spans="1:16" ht="12.75" customHeight="1" thickBot="1" x14ac:dyDescent="0.25">
      <c r="A25" s="15" t="str">
        <f t="shared" si="0"/>
        <v> BBS 94 </v>
      </c>
      <c r="B25" s="5" t="str">
        <f t="shared" si="1"/>
        <v>I</v>
      </c>
      <c r="C25" s="15">
        <f t="shared" si="2"/>
        <v>47922.317000000003</v>
      </c>
      <c r="D25" s="22" t="str">
        <f t="shared" si="3"/>
        <v>vis</v>
      </c>
      <c r="E25" s="57">
        <f>VLOOKUP(C25,Active!C$21:E$973,3,FALSE)</f>
        <v>16467.014293291726</v>
      </c>
      <c r="F25" s="5" t="s">
        <v>98</v>
      </c>
      <c r="G25" s="22" t="str">
        <f t="shared" si="4"/>
        <v>47922.317</v>
      </c>
      <c r="H25" s="15">
        <f t="shared" si="5"/>
        <v>16462</v>
      </c>
      <c r="I25" s="58" t="s">
        <v>195</v>
      </c>
      <c r="J25" s="59" t="s">
        <v>196</v>
      </c>
      <c r="K25" s="58">
        <v>16462</v>
      </c>
      <c r="L25" s="58" t="s">
        <v>128</v>
      </c>
      <c r="M25" s="59" t="s">
        <v>143</v>
      </c>
      <c r="N25" s="59"/>
      <c r="O25" s="60" t="s">
        <v>184</v>
      </c>
      <c r="P25" s="60" t="s">
        <v>197</v>
      </c>
    </row>
    <row r="26" spans="1:16" ht="12.75" customHeight="1" thickBot="1" x14ac:dyDescent="0.25">
      <c r="A26" s="15" t="str">
        <f t="shared" si="0"/>
        <v> BBS 94 </v>
      </c>
      <c r="B26" s="5" t="str">
        <f t="shared" si="1"/>
        <v>I</v>
      </c>
      <c r="C26" s="15">
        <f t="shared" si="2"/>
        <v>47969.368000000002</v>
      </c>
      <c r="D26" s="22" t="str">
        <f t="shared" si="3"/>
        <v>vis</v>
      </c>
      <c r="E26" s="57">
        <f>VLOOKUP(C26,Active!C$21:E$973,3,FALSE)</f>
        <v>16511.029848554161</v>
      </c>
      <c r="F26" s="5" t="s">
        <v>98</v>
      </c>
      <c r="G26" s="22" t="str">
        <f t="shared" si="4"/>
        <v>47969.368</v>
      </c>
      <c r="H26" s="15">
        <f t="shared" si="5"/>
        <v>16506</v>
      </c>
      <c r="I26" s="58" t="s">
        <v>198</v>
      </c>
      <c r="J26" s="59" t="s">
        <v>199</v>
      </c>
      <c r="K26" s="58">
        <v>16506</v>
      </c>
      <c r="L26" s="58" t="s">
        <v>200</v>
      </c>
      <c r="M26" s="59" t="s">
        <v>143</v>
      </c>
      <c r="N26" s="59"/>
      <c r="O26" s="60" t="s">
        <v>184</v>
      </c>
      <c r="P26" s="60" t="s">
        <v>197</v>
      </c>
    </row>
    <row r="27" spans="1:16" ht="12.75" customHeight="1" thickBot="1" x14ac:dyDescent="0.25">
      <c r="A27" s="15" t="str">
        <f t="shared" si="0"/>
        <v> BBS 100 </v>
      </c>
      <c r="B27" s="5" t="str">
        <f t="shared" si="1"/>
        <v>I</v>
      </c>
      <c r="C27" s="15">
        <f t="shared" si="2"/>
        <v>48651.351999999999</v>
      </c>
      <c r="D27" s="22" t="str">
        <f t="shared" si="3"/>
        <v>vis</v>
      </c>
      <c r="E27" s="57">
        <f>VLOOKUP(C27,Active!C$21:E$973,3,FALSE)</f>
        <v>17149.016383167611</v>
      </c>
      <c r="F27" s="5" t="s">
        <v>98</v>
      </c>
      <c r="G27" s="22" t="str">
        <f t="shared" si="4"/>
        <v>48651.352</v>
      </c>
      <c r="H27" s="15">
        <f t="shared" si="5"/>
        <v>17144</v>
      </c>
      <c r="I27" s="58" t="s">
        <v>201</v>
      </c>
      <c r="J27" s="59" t="s">
        <v>202</v>
      </c>
      <c r="K27" s="58">
        <v>17144</v>
      </c>
      <c r="L27" s="58" t="s">
        <v>203</v>
      </c>
      <c r="M27" s="59" t="s">
        <v>143</v>
      </c>
      <c r="N27" s="59"/>
      <c r="O27" s="60" t="s">
        <v>184</v>
      </c>
      <c r="P27" s="60" t="s">
        <v>204</v>
      </c>
    </row>
    <row r="28" spans="1:16" ht="12.75" customHeight="1" thickBot="1" x14ac:dyDescent="0.25">
      <c r="A28" s="15" t="str">
        <f t="shared" si="0"/>
        <v> BBS 106 </v>
      </c>
      <c r="B28" s="5" t="str">
        <f t="shared" si="1"/>
        <v>I</v>
      </c>
      <c r="C28" s="15">
        <f t="shared" si="2"/>
        <v>49442.381000000001</v>
      </c>
      <c r="D28" s="22" t="str">
        <f t="shared" si="3"/>
        <v>vis</v>
      </c>
      <c r="E28" s="57">
        <f>VLOOKUP(C28,Active!C$21:E$973,3,FALSE)</f>
        <v>17889.012996708025</v>
      </c>
      <c r="F28" s="5" t="s">
        <v>98</v>
      </c>
      <c r="G28" s="22" t="str">
        <f t="shared" si="4"/>
        <v>49442.381</v>
      </c>
      <c r="H28" s="15">
        <f t="shared" si="5"/>
        <v>17884</v>
      </c>
      <c r="I28" s="58" t="s">
        <v>205</v>
      </c>
      <c r="J28" s="59" t="s">
        <v>206</v>
      </c>
      <c r="K28" s="58">
        <v>17884</v>
      </c>
      <c r="L28" s="58" t="s">
        <v>188</v>
      </c>
      <c r="M28" s="59" t="s">
        <v>143</v>
      </c>
      <c r="N28" s="59"/>
      <c r="O28" s="60" t="s">
        <v>184</v>
      </c>
      <c r="P28" s="60" t="s">
        <v>207</v>
      </c>
    </row>
    <row r="29" spans="1:16" ht="12.75" customHeight="1" thickBot="1" x14ac:dyDescent="0.25">
      <c r="A29" s="15" t="str">
        <f t="shared" si="0"/>
        <v> BBS 117 </v>
      </c>
      <c r="B29" s="5" t="str">
        <f t="shared" si="1"/>
        <v>I</v>
      </c>
      <c r="C29" s="15">
        <f t="shared" si="2"/>
        <v>50851.276899999997</v>
      </c>
      <c r="D29" s="22" t="str">
        <f t="shared" si="3"/>
        <v>vis</v>
      </c>
      <c r="E29" s="57">
        <f>VLOOKUP(C29,Active!C$21:E$973,3,FALSE)</f>
        <v>19207.015490713893</v>
      </c>
      <c r="F29" s="5" t="s">
        <v>98</v>
      </c>
      <c r="G29" s="22" t="str">
        <f t="shared" si="4"/>
        <v>50851.2769</v>
      </c>
      <c r="H29" s="15">
        <f t="shared" si="5"/>
        <v>19202</v>
      </c>
      <c r="I29" s="58" t="s">
        <v>208</v>
      </c>
      <c r="J29" s="59" t="s">
        <v>209</v>
      </c>
      <c r="K29" s="58">
        <v>19202</v>
      </c>
      <c r="L29" s="58" t="s">
        <v>210</v>
      </c>
      <c r="M29" s="59" t="s">
        <v>211</v>
      </c>
      <c r="N29" s="59" t="s">
        <v>212</v>
      </c>
      <c r="O29" s="60" t="s">
        <v>213</v>
      </c>
      <c r="P29" s="60" t="s">
        <v>214</v>
      </c>
    </row>
    <row r="30" spans="1:16" ht="12.75" customHeight="1" thickBot="1" x14ac:dyDescent="0.25">
      <c r="A30" s="15" t="str">
        <f t="shared" si="0"/>
        <v> BBS 117 </v>
      </c>
      <c r="B30" s="5" t="str">
        <f t="shared" si="1"/>
        <v>I</v>
      </c>
      <c r="C30" s="15">
        <f t="shared" si="2"/>
        <v>50898.311999999998</v>
      </c>
      <c r="D30" s="22" t="str">
        <f t="shared" si="3"/>
        <v>vis</v>
      </c>
      <c r="E30" s="57">
        <f>VLOOKUP(C30,Active!C$21:E$973,3,FALSE)</f>
        <v>19251.016171747757</v>
      </c>
      <c r="F30" s="5" t="s">
        <v>98</v>
      </c>
      <c r="G30" s="22" t="str">
        <f t="shared" si="4"/>
        <v>50898.312</v>
      </c>
      <c r="H30" s="15">
        <f t="shared" si="5"/>
        <v>19246</v>
      </c>
      <c r="I30" s="58" t="s">
        <v>215</v>
      </c>
      <c r="J30" s="59" t="s">
        <v>216</v>
      </c>
      <c r="K30" s="58">
        <v>19246</v>
      </c>
      <c r="L30" s="58" t="s">
        <v>203</v>
      </c>
      <c r="M30" s="59" t="s">
        <v>143</v>
      </c>
      <c r="N30" s="59"/>
      <c r="O30" s="60" t="s">
        <v>184</v>
      </c>
      <c r="P30" s="60" t="s">
        <v>214</v>
      </c>
    </row>
    <row r="31" spans="1:16" ht="12.75" customHeight="1" thickBot="1" x14ac:dyDescent="0.25">
      <c r="A31" s="15" t="str">
        <f t="shared" si="0"/>
        <v>IBVS 4888 </v>
      </c>
      <c r="B31" s="5" t="str">
        <f t="shared" si="1"/>
        <v>I</v>
      </c>
      <c r="C31" s="15">
        <f t="shared" si="2"/>
        <v>50899.380899999996</v>
      </c>
      <c r="D31" s="22" t="str">
        <f t="shared" si="3"/>
        <v>vis</v>
      </c>
      <c r="E31" s="57">
        <f>VLOOKUP(C31,Active!C$21:E$973,3,FALSE)</f>
        <v>19252.016112812133</v>
      </c>
      <c r="F31" s="5" t="s">
        <v>98</v>
      </c>
      <c r="G31" s="22" t="str">
        <f t="shared" si="4"/>
        <v>50899.3809</v>
      </c>
      <c r="H31" s="15">
        <f t="shared" si="5"/>
        <v>19247</v>
      </c>
      <c r="I31" s="58" t="s">
        <v>217</v>
      </c>
      <c r="J31" s="59" t="s">
        <v>218</v>
      </c>
      <c r="K31" s="58">
        <v>19247</v>
      </c>
      <c r="L31" s="58" t="s">
        <v>219</v>
      </c>
      <c r="M31" s="59" t="s">
        <v>211</v>
      </c>
      <c r="N31" s="59" t="s">
        <v>212</v>
      </c>
      <c r="O31" s="60" t="s">
        <v>220</v>
      </c>
      <c r="P31" s="61" t="s">
        <v>221</v>
      </c>
    </row>
    <row r="32" spans="1:16" ht="12.75" customHeight="1" thickBot="1" x14ac:dyDescent="0.25">
      <c r="A32" s="15" t="str">
        <f t="shared" si="0"/>
        <v> BBS 119 </v>
      </c>
      <c r="B32" s="5" t="str">
        <f t="shared" si="1"/>
        <v>II</v>
      </c>
      <c r="C32" s="15">
        <f t="shared" si="2"/>
        <v>51185.321000000004</v>
      </c>
      <c r="D32" s="22" t="str">
        <f t="shared" si="3"/>
        <v>vis</v>
      </c>
      <c r="E32" s="57">
        <f>VLOOKUP(C32,Active!C$21:E$973,3,FALSE)</f>
        <v>19519.50909432787</v>
      </c>
      <c r="F32" s="5" t="s">
        <v>98</v>
      </c>
      <c r="G32" s="22" t="str">
        <f t="shared" si="4"/>
        <v>51185.321</v>
      </c>
      <c r="H32" s="15">
        <f t="shared" si="5"/>
        <v>19514.5</v>
      </c>
      <c r="I32" s="58" t="s">
        <v>222</v>
      </c>
      <c r="J32" s="59" t="s">
        <v>223</v>
      </c>
      <c r="K32" s="58">
        <v>19514.5</v>
      </c>
      <c r="L32" s="58" t="s">
        <v>224</v>
      </c>
      <c r="M32" s="59" t="s">
        <v>211</v>
      </c>
      <c r="N32" s="59" t="s">
        <v>212</v>
      </c>
      <c r="O32" s="60" t="s">
        <v>213</v>
      </c>
      <c r="P32" s="60" t="s">
        <v>225</v>
      </c>
    </row>
    <row r="33" spans="1:16" ht="12.75" customHeight="1" thickBot="1" x14ac:dyDescent="0.25">
      <c r="A33" s="15" t="str">
        <f t="shared" si="0"/>
        <v> BBS 119 </v>
      </c>
      <c r="B33" s="5" t="str">
        <f t="shared" si="1"/>
        <v>I</v>
      </c>
      <c r="C33" s="15">
        <f t="shared" si="2"/>
        <v>51194.412100000001</v>
      </c>
      <c r="D33" s="22" t="str">
        <f t="shared" si="3"/>
        <v>vis</v>
      </c>
      <c r="E33" s="57">
        <f>VLOOKUP(C33,Active!C$21:E$973,3,FALSE)</f>
        <v>19528.013691774177</v>
      </c>
      <c r="F33" s="5" t="s">
        <v>98</v>
      </c>
      <c r="G33" s="22" t="str">
        <f t="shared" si="4"/>
        <v>51194.4121</v>
      </c>
      <c r="H33" s="15">
        <f t="shared" si="5"/>
        <v>19523</v>
      </c>
      <c r="I33" s="58" t="s">
        <v>226</v>
      </c>
      <c r="J33" s="59" t="s">
        <v>227</v>
      </c>
      <c r="K33" s="58">
        <v>19523</v>
      </c>
      <c r="L33" s="58" t="s">
        <v>228</v>
      </c>
      <c r="M33" s="59" t="s">
        <v>211</v>
      </c>
      <c r="N33" s="59" t="s">
        <v>212</v>
      </c>
      <c r="O33" s="60" t="s">
        <v>213</v>
      </c>
      <c r="P33" s="60" t="s">
        <v>225</v>
      </c>
    </row>
    <row r="34" spans="1:16" ht="12.75" customHeight="1" thickBot="1" x14ac:dyDescent="0.25">
      <c r="A34" s="15" t="str">
        <f t="shared" si="0"/>
        <v>IBVS 5263 </v>
      </c>
      <c r="B34" s="5" t="str">
        <f t="shared" si="1"/>
        <v>I</v>
      </c>
      <c r="C34" s="15">
        <f t="shared" si="2"/>
        <v>51195.483699999997</v>
      </c>
      <c r="D34" s="22" t="str">
        <f t="shared" si="3"/>
        <v>vis</v>
      </c>
      <c r="E34" s="57">
        <f>VLOOKUP(C34,Active!C$21:E$973,3,FALSE)</f>
        <v>19529.016158650949</v>
      </c>
      <c r="F34" s="5" t="s">
        <v>98</v>
      </c>
      <c r="G34" s="22" t="str">
        <f t="shared" si="4"/>
        <v>51195.4837</v>
      </c>
      <c r="H34" s="15">
        <f t="shared" si="5"/>
        <v>19524</v>
      </c>
      <c r="I34" s="58" t="s">
        <v>229</v>
      </c>
      <c r="J34" s="59" t="s">
        <v>230</v>
      </c>
      <c r="K34" s="58">
        <v>19524</v>
      </c>
      <c r="L34" s="58" t="s">
        <v>231</v>
      </c>
      <c r="M34" s="59" t="s">
        <v>211</v>
      </c>
      <c r="N34" s="59" t="s">
        <v>212</v>
      </c>
      <c r="O34" s="60" t="s">
        <v>232</v>
      </c>
      <c r="P34" s="61" t="s">
        <v>233</v>
      </c>
    </row>
    <row r="35" spans="1:16" ht="12.75" customHeight="1" thickBot="1" x14ac:dyDescent="0.25">
      <c r="A35" s="15" t="str">
        <f t="shared" si="0"/>
        <v>IBVS 5263 </v>
      </c>
      <c r="B35" s="5" t="str">
        <f t="shared" si="1"/>
        <v>I</v>
      </c>
      <c r="C35" s="15">
        <f t="shared" si="2"/>
        <v>51241.448100000001</v>
      </c>
      <c r="D35" s="22" t="str">
        <f t="shared" si="3"/>
        <v>vis</v>
      </c>
      <c r="E35" s="57">
        <f>VLOOKUP(C35,Active!C$21:E$973,3,FALSE)</f>
        <v>19572.015214745508</v>
      </c>
      <c r="F35" s="5" t="s">
        <v>98</v>
      </c>
      <c r="G35" s="22" t="str">
        <f t="shared" si="4"/>
        <v>51241.4481</v>
      </c>
      <c r="H35" s="15">
        <f t="shared" si="5"/>
        <v>19567</v>
      </c>
      <c r="I35" s="58" t="s">
        <v>237</v>
      </c>
      <c r="J35" s="59" t="s">
        <v>238</v>
      </c>
      <c r="K35" s="58">
        <v>19567</v>
      </c>
      <c r="L35" s="58" t="s">
        <v>239</v>
      </c>
      <c r="M35" s="59" t="s">
        <v>211</v>
      </c>
      <c r="N35" s="59" t="s">
        <v>212</v>
      </c>
      <c r="O35" s="60" t="s">
        <v>220</v>
      </c>
      <c r="P35" s="61" t="s">
        <v>233</v>
      </c>
    </row>
    <row r="36" spans="1:16" ht="12.75" customHeight="1" thickBot="1" x14ac:dyDescent="0.25">
      <c r="A36" s="15" t="str">
        <f t="shared" si="0"/>
        <v>BAVM 158 </v>
      </c>
      <c r="B36" s="5" t="str">
        <f t="shared" si="1"/>
        <v>I</v>
      </c>
      <c r="C36" s="15">
        <f t="shared" si="2"/>
        <v>52308.271500000003</v>
      </c>
      <c r="D36" s="22" t="str">
        <f t="shared" si="3"/>
        <v>vis</v>
      </c>
      <c r="E36" s="57">
        <f>VLOOKUP(C36,Active!C$21:E$973,3,FALSE)</f>
        <v>20570.01364874182</v>
      </c>
      <c r="F36" s="5" t="s">
        <v>98</v>
      </c>
      <c r="G36" s="22" t="str">
        <f t="shared" si="4"/>
        <v>52308.2715</v>
      </c>
      <c r="H36" s="15">
        <f t="shared" si="5"/>
        <v>20565</v>
      </c>
      <c r="I36" s="58" t="s">
        <v>246</v>
      </c>
      <c r="J36" s="59" t="s">
        <v>247</v>
      </c>
      <c r="K36" s="58">
        <v>20565</v>
      </c>
      <c r="L36" s="58" t="s">
        <v>248</v>
      </c>
      <c r="M36" s="59" t="s">
        <v>211</v>
      </c>
      <c r="N36" s="59" t="s">
        <v>249</v>
      </c>
      <c r="O36" s="60" t="s">
        <v>250</v>
      </c>
      <c r="P36" s="61" t="s">
        <v>245</v>
      </c>
    </row>
    <row r="37" spans="1:16" ht="12.75" customHeight="1" thickBot="1" x14ac:dyDescent="0.25">
      <c r="A37" s="15" t="str">
        <f t="shared" si="0"/>
        <v> JAAVSO 40;975 </v>
      </c>
      <c r="B37" s="5" t="str">
        <f t="shared" si="1"/>
        <v>I</v>
      </c>
      <c r="C37" s="15">
        <f t="shared" si="2"/>
        <v>52549.857100000001</v>
      </c>
      <c r="D37" s="22" t="str">
        <f t="shared" si="3"/>
        <v>vis</v>
      </c>
      <c r="E37" s="57">
        <f>VLOOKUP(C37,Active!C$21:E$973,3,FALSE)</f>
        <v>20796.013613193347</v>
      </c>
      <c r="F37" s="5" t="s">
        <v>98</v>
      </c>
      <c r="G37" s="22" t="str">
        <f t="shared" si="4"/>
        <v>52549.8571</v>
      </c>
      <c r="H37" s="15">
        <f t="shared" si="5"/>
        <v>20791</v>
      </c>
      <c r="I37" s="58" t="s">
        <v>251</v>
      </c>
      <c r="J37" s="59" t="s">
        <v>252</v>
      </c>
      <c r="K37" s="58" t="s">
        <v>253</v>
      </c>
      <c r="L37" s="58" t="s">
        <v>248</v>
      </c>
      <c r="M37" s="59" t="s">
        <v>254</v>
      </c>
      <c r="N37" s="59" t="s">
        <v>98</v>
      </c>
      <c r="O37" s="60" t="s">
        <v>255</v>
      </c>
      <c r="P37" s="60" t="s">
        <v>256</v>
      </c>
    </row>
    <row r="38" spans="1:16" ht="12.75" customHeight="1" thickBot="1" x14ac:dyDescent="0.25">
      <c r="A38" s="15" t="str">
        <f t="shared" si="0"/>
        <v> JAAVSO 40;975 </v>
      </c>
      <c r="B38" s="5" t="str">
        <f t="shared" si="1"/>
        <v>I</v>
      </c>
      <c r="C38" s="15">
        <f t="shared" si="2"/>
        <v>52578.718999999997</v>
      </c>
      <c r="D38" s="22" t="str">
        <f t="shared" si="3"/>
        <v>vis</v>
      </c>
      <c r="E38" s="57">
        <f>VLOOKUP(C38,Active!C$21:E$973,3,FALSE)</f>
        <v>20823.013518709249</v>
      </c>
      <c r="F38" s="5" t="s">
        <v>98</v>
      </c>
      <c r="G38" s="22" t="str">
        <f t="shared" si="4"/>
        <v>52578.7190</v>
      </c>
      <c r="H38" s="15">
        <f t="shared" si="5"/>
        <v>20818</v>
      </c>
      <c r="I38" s="58" t="s">
        <v>257</v>
      </c>
      <c r="J38" s="59" t="s">
        <v>258</v>
      </c>
      <c r="K38" s="58" t="s">
        <v>259</v>
      </c>
      <c r="L38" s="58" t="s">
        <v>260</v>
      </c>
      <c r="M38" s="59" t="s">
        <v>254</v>
      </c>
      <c r="N38" s="59" t="s">
        <v>98</v>
      </c>
      <c r="O38" s="60" t="s">
        <v>255</v>
      </c>
      <c r="P38" s="60" t="s">
        <v>256</v>
      </c>
    </row>
    <row r="39" spans="1:16" ht="12.75" customHeight="1" thickBot="1" x14ac:dyDescent="0.25">
      <c r="A39" s="15" t="str">
        <f t="shared" si="0"/>
        <v> BBS 129 </v>
      </c>
      <c r="B39" s="5" t="str">
        <f t="shared" si="1"/>
        <v>II</v>
      </c>
      <c r="C39" s="15">
        <f t="shared" si="2"/>
        <v>52719.287100000001</v>
      </c>
      <c r="D39" s="22" t="str">
        <f t="shared" si="3"/>
        <v>vis</v>
      </c>
      <c r="E39" s="57">
        <f>VLOOKUP(C39,Active!C$21:E$973,3,FALSE)</f>
        <v>20954.513018691949</v>
      </c>
      <c r="F39" s="5" t="s">
        <v>98</v>
      </c>
      <c r="G39" s="22" t="str">
        <f t="shared" si="4"/>
        <v>52719.2871</v>
      </c>
      <c r="H39" s="15">
        <f t="shared" si="5"/>
        <v>20949.5</v>
      </c>
      <c r="I39" s="58" t="s">
        <v>261</v>
      </c>
      <c r="J39" s="59" t="s">
        <v>262</v>
      </c>
      <c r="K39" s="58" t="s">
        <v>263</v>
      </c>
      <c r="L39" s="58" t="s">
        <v>264</v>
      </c>
      <c r="M39" s="59" t="s">
        <v>211</v>
      </c>
      <c r="N39" s="59" t="s">
        <v>212</v>
      </c>
      <c r="O39" s="60" t="s">
        <v>213</v>
      </c>
      <c r="P39" s="60" t="s">
        <v>265</v>
      </c>
    </row>
    <row r="40" spans="1:16" ht="12.75" customHeight="1" thickBot="1" x14ac:dyDescent="0.25">
      <c r="A40" s="15" t="str">
        <f t="shared" si="0"/>
        <v>IBVS 5653 </v>
      </c>
      <c r="B40" s="5" t="str">
        <f t="shared" si="1"/>
        <v>II</v>
      </c>
      <c r="C40" s="15">
        <f t="shared" si="2"/>
        <v>53385.249100000001</v>
      </c>
      <c r="D40" s="22" t="str">
        <f t="shared" si="3"/>
        <v>vis</v>
      </c>
      <c r="E40" s="57">
        <f>VLOOKUP(C40,Active!C$21:E$973,3,FALSE)</f>
        <v>21577.51119542959</v>
      </c>
      <c r="F40" s="5" t="s">
        <v>98</v>
      </c>
      <c r="G40" s="22" t="str">
        <f t="shared" si="4"/>
        <v>53385.2491</v>
      </c>
      <c r="H40" s="15">
        <f t="shared" si="5"/>
        <v>21572.5</v>
      </c>
      <c r="I40" s="58" t="s">
        <v>266</v>
      </c>
      <c r="J40" s="59" t="s">
        <v>267</v>
      </c>
      <c r="K40" s="58" t="s">
        <v>268</v>
      </c>
      <c r="L40" s="58" t="s">
        <v>269</v>
      </c>
      <c r="M40" s="59" t="s">
        <v>211</v>
      </c>
      <c r="N40" s="59" t="s">
        <v>212</v>
      </c>
      <c r="O40" s="60" t="s">
        <v>270</v>
      </c>
      <c r="P40" s="61" t="s">
        <v>271</v>
      </c>
    </row>
    <row r="41" spans="1:16" ht="12.75" customHeight="1" thickBot="1" x14ac:dyDescent="0.25">
      <c r="A41" s="15" t="str">
        <f t="shared" si="0"/>
        <v>IBVS 5653 </v>
      </c>
      <c r="B41" s="5" t="str">
        <f t="shared" si="1"/>
        <v>I</v>
      </c>
      <c r="C41" s="15">
        <f t="shared" si="2"/>
        <v>53409.303099999997</v>
      </c>
      <c r="D41" s="22" t="str">
        <f t="shared" si="3"/>
        <v>vis</v>
      </c>
      <c r="E41" s="57">
        <f>VLOOKUP(C41,Active!C$21:E$973,3,FALSE)</f>
        <v>21600.013377450854</v>
      </c>
      <c r="F41" s="5" t="s">
        <v>98</v>
      </c>
      <c r="G41" s="22" t="str">
        <f t="shared" si="4"/>
        <v>53409.3031</v>
      </c>
      <c r="H41" s="15">
        <f t="shared" si="5"/>
        <v>21595</v>
      </c>
      <c r="I41" s="58" t="s">
        <v>272</v>
      </c>
      <c r="J41" s="59" t="s">
        <v>273</v>
      </c>
      <c r="K41" s="58" t="s">
        <v>274</v>
      </c>
      <c r="L41" s="58" t="s">
        <v>275</v>
      </c>
      <c r="M41" s="59" t="s">
        <v>211</v>
      </c>
      <c r="N41" s="59" t="s">
        <v>212</v>
      </c>
      <c r="O41" s="60" t="s">
        <v>276</v>
      </c>
      <c r="P41" s="61" t="s">
        <v>271</v>
      </c>
    </row>
    <row r="42" spans="1:16" ht="12.75" customHeight="1" thickBot="1" x14ac:dyDescent="0.25">
      <c r="A42" s="15" t="str">
        <f t="shared" si="0"/>
        <v>OEJV 0003 </v>
      </c>
      <c r="B42" s="5" t="str">
        <f t="shared" si="1"/>
        <v>I</v>
      </c>
      <c r="C42" s="15">
        <f t="shared" si="2"/>
        <v>53411.438999999998</v>
      </c>
      <c r="D42" s="22" t="str">
        <f t="shared" si="3"/>
        <v>vis</v>
      </c>
      <c r="E42" s="57">
        <f>VLOOKUP(C42,Active!C$21:E$973,3,FALSE)</f>
        <v>21602.011482156067</v>
      </c>
      <c r="F42" s="5" t="s">
        <v>98</v>
      </c>
      <c r="G42" s="22" t="str">
        <f t="shared" si="4"/>
        <v>53411.439</v>
      </c>
      <c r="H42" s="15">
        <f t="shared" si="5"/>
        <v>21597</v>
      </c>
      <c r="I42" s="58" t="s">
        <v>277</v>
      </c>
      <c r="J42" s="59" t="s">
        <v>278</v>
      </c>
      <c r="K42" s="58" t="s">
        <v>279</v>
      </c>
      <c r="L42" s="58" t="s">
        <v>178</v>
      </c>
      <c r="M42" s="59" t="s">
        <v>143</v>
      </c>
      <c r="N42" s="59"/>
      <c r="O42" s="60" t="s">
        <v>155</v>
      </c>
      <c r="P42" s="61" t="s">
        <v>280</v>
      </c>
    </row>
    <row r="43" spans="1:16" ht="12.75" customHeight="1" thickBot="1" x14ac:dyDescent="0.25">
      <c r="A43" s="15" t="str">
        <f t="shared" ref="A43:A74" si="6">P43</f>
        <v>IBVS 5741 </v>
      </c>
      <c r="B43" s="5" t="str">
        <f t="shared" ref="B43:B74" si="7">IF(H43=INT(H43),"I","II")</f>
        <v>I</v>
      </c>
      <c r="C43" s="15">
        <f t="shared" ref="C43:C74" si="8">1*G43</f>
        <v>53705.406300000002</v>
      </c>
      <c r="D43" s="22" t="str">
        <f t="shared" ref="D43:D74" si="9">VLOOKUP(F43,I$1:J$5,2,FALSE)</f>
        <v>vis</v>
      </c>
      <c r="E43" s="57">
        <f>VLOOKUP(C43,Active!C$21:E$973,3,FALSE)</f>
        <v>21877.013797484105</v>
      </c>
      <c r="F43" s="5" t="s">
        <v>98</v>
      </c>
      <c r="G43" s="22" t="str">
        <f t="shared" ref="G43:G74" si="10">MID(I43,3,LEN(I43)-3)</f>
        <v>53705.4063</v>
      </c>
      <c r="H43" s="15">
        <f t="shared" ref="H43:H74" si="11">1*K43</f>
        <v>21872</v>
      </c>
      <c r="I43" s="58" t="s">
        <v>281</v>
      </c>
      <c r="J43" s="59" t="s">
        <v>282</v>
      </c>
      <c r="K43" s="58" t="s">
        <v>283</v>
      </c>
      <c r="L43" s="58" t="s">
        <v>284</v>
      </c>
      <c r="M43" s="59" t="s">
        <v>211</v>
      </c>
      <c r="N43" s="59" t="s">
        <v>212</v>
      </c>
      <c r="O43" s="60" t="s">
        <v>285</v>
      </c>
      <c r="P43" s="61" t="s">
        <v>286</v>
      </c>
    </row>
    <row r="44" spans="1:16" ht="12.75" customHeight="1" thickBot="1" x14ac:dyDescent="0.25">
      <c r="A44" s="15" t="str">
        <f t="shared" si="6"/>
        <v>BAVM 178 </v>
      </c>
      <c r="B44" s="5" t="str">
        <f t="shared" si="7"/>
        <v>I</v>
      </c>
      <c r="C44" s="15">
        <f t="shared" si="8"/>
        <v>53706.474199999997</v>
      </c>
      <c r="D44" s="22" t="str">
        <f t="shared" si="9"/>
        <v>vis</v>
      </c>
      <c r="E44" s="57">
        <f>VLOOKUP(C44,Active!C$21:E$973,3,FALSE)</f>
        <v>21878.012803062404</v>
      </c>
      <c r="F44" s="5" t="s">
        <v>98</v>
      </c>
      <c r="G44" s="22" t="str">
        <f t="shared" si="10"/>
        <v>53706.4742</v>
      </c>
      <c r="H44" s="15">
        <f t="shared" si="11"/>
        <v>21873</v>
      </c>
      <c r="I44" s="58" t="s">
        <v>287</v>
      </c>
      <c r="J44" s="59" t="s">
        <v>288</v>
      </c>
      <c r="K44" s="58" t="s">
        <v>289</v>
      </c>
      <c r="L44" s="58" t="s">
        <v>290</v>
      </c>
      <c r="M44" s="59" t="s">
        <v>254</v>
      </c>
      <c r="N44" s="59" t="s">
        <v>243</v>
      </c>
      <c r="O44" s="60" t="s">
        <v>291</v>
      </c>
      <c r="P44" s="61" t="s">
        <v>292</v>
      </c>
    </row>
    <row r="45" spans="1:16" ht="12.75" customHeight="1" thickBot="1" x14ac:dyDescent="0.25">
      <c r="A45" s="15" t="str">
        <f t="shared" si="6"/>
        <v>BAVM 186 </v>
      </c>
      <c r="B45" s="5" t="str">
        <f t="shared" si="7"/>
        <v>I</v>
      </c>
      <c r="C45" s="15">
        <f t="shared" si="8"/>
        <v>54093.439599999998</v>
      </c>
      <c r="D45" s="22" t="str">
        <f t="shared" si="9"/>
        <v>vis</v>
      </c>
      <c r="E45" s="57">
        <f>VLOOKUP(C45,Active!C$21:E$973,3,FALSE)</f>
        <v>22240.013545838348</v>
      </c>
      <c r="F45" s="5" t="s">
        <v>98</v>
      </c>
      <c r="G45" s="22" t="str">
        <f t="shared" si="10"/>
        <v>54093.4396</v>
      </c>
      <c r="H45" s="15">
        <f t="shared" si="11"/>
        <v>22235</v>
      </c>
      <c r="I45" s="58" t="s">
        <v>293</v>
      </c>
      <c r="J45" s="59" t="s">
        <v>294</v>
      </c>
      <c r="K45" s="58" t="s">
        <v>295</v>
      </c>
      <c r="L45" s="58" t="s">
        <v>260</v>
      </c>
      <c r="M45" s="59" t="s">
        <v>254</v>
      </c>
      <c r="N45" s="59" t="s">
        <v>249</v>
      </c>
      <c r="O45" s="60" t="s">
        <v>244</v>
      </c>
      <c r="P45" s="61" t="s">
        <v>296</v>
      </c>
    </row>
    <row r="46" spans="1:16" ht="12.75" customHeight="1" thickBot="1" x14ac:dyDescent="0.25">
      <c r="A46" s="15" t="str">
        <f t="shared" si="6"/>
        <v>BAVM 209 </v>
      </c>
      <c r="B46" s="5" t="str">
        <f t="shared" si="7"/>
        <v>II</v>
      </c>
      <c r="C46" s="15">
        <f t="shared" si="8"/>
        <v>54829.4202</v>
      </c>
      <c r="D46" s="22" t="str">
        <f t="shared" si="9"/>
        <v>vis</v>
      </c>
      <c r="E46" s="57">
        <f>VLOOKUP(C46,Active!C$21:E$973,3,FALSE)</f>
        <v>22928.513147789025</v>
      </c>
      <c r="F46" s="5" t="s">
        <v>98</v>
      </c>
      <c r="G46" s="22" t="str">
        <f t="shared" si="10"/>
        <v>54829.4202</v>
      </c>
      <c r="H46" s="15">
        <f t="shared" si="11"/>
        <v>22923.5</v>
      </c>
      <c r="I46" s="58" t="s">
        <v>304</v>
      </c>
      <c r="J46" s="59" t="s">
        <v>305</v>
      </c>
      <c r="K46" s="58" t="s">
        <v>299</v>
      </c>
      <c r="L46" s="58" t="s">
        <v>306</v>
      </c>
      <c r="M46" s="59" t="s">
        <v>254</v>
      </c>
      <c r="N46" s="59" t="s">
        <v>98</v>
      </c>
      <c r="O46" s="60" t="s">
        <v>307</v>
      </c>
      <c r="P46" s="61" t="s">
        <v>308</v>
      </c>
    </row>
    <row r="47" spans="1:16" ht="12.75" customHeight="1" thickBot="1" x14ac:dyDescent="0.25">
      <c r="A47" s="15" t="str">
        <f t="shared" si="6"/>
        <v>BAVM 209 </v>
      </c>
      <c r="B47" s="5" t="str">
        <f t="shared" si="7"/>
        <v>I</v>
      </c>
      <c r="C47" s="15">
        <f t="shared" si="8"/>
        <v>54835.297500000001</v>
      </c>
      <c r="D47" s="22" t="str">
        <f t="shared" si="9"/>
        <v>vis</v>
      </c>
      <c r="E47" s="57">
        <f>VLOOKUP(C47,Active!C$21:E$973,3,FALSE)</f>
        <v>22934.011280091079</v>
      </c>
      <c r="F47" s="5" t="s">
        <v>98</v>
      </c>
      <c r="G47" s="22" t="str">
        <f t="shared" si="10"/>
        <v>54835.2975</v>
      </c>
      <c r="H47" s="15">
        <f t="shared" si="11"/>
        <v>22929</v>
      </c>
      <c r="I47" s="58" t="s">
        <v>309</v>
      </c>
      <c r="J47" s="59" t="s">
        <v>310</v>
      </c>
      <c r="K47" s="58" t="s">
        <v>311</v>
      </c>
      <c r="L47" s="58" t="s">
        <v>312</v>
      </c>
      <c r="M47" s="59" t="s">
        <v>254</v>
      </c>
      <c r="N47" s="59" t="s">
        <v>249</v>
      </c>
      <c r="O47" s="60" t="s">
        <v>307</v>
      </c>
      <c r="P47" s="61" t="s">
        <v>308</v>
      </c>
    </row>
    <row r="48" spans="1:16" ht="12.75" customHeight="1" thickBot="1" x14ac:dyDescent="0.25">
      <c r="A48" s="15" t="str">
        <f t="shared" si="6"/>
        <v>OEJV 0107 </v>
      </c>
      <c r="B48" s="5" t="str">
        <f t="shared" si="7"/>
        <v>I</v>
      </c>
      <c r="C48" s="15">
        <f t="shared" si="8"/>
        <v>54835.2981</v>
      </c>
      <c r="D48" s="22" t="str">
        <f t="shared" si="9"/>
        <v>vis</v>
      </c>
      <c r="E48" s="57">
        <f>VLOOKUP(C48,Active!C$21:E$973,3,FALSE)</f>
        <v>22934.011841382722</v>
      </c>
      <c r="F48" s="5" t="s">
        <v>98</v>
      </c>
      <c r="G48" s="22" t="str">
        <f t="shared" si="10"/>
        <v>54835.2981</v>
      </c>
      <c r="H48" s="15">
        <f t="shared" si="11"/>
        <v>22929</v>
      </c>
      <c r="I48" s="58" t="s">
        <v>313</v>
      </c>
      <c r="J48" s="59" t="s">
        <v>314</v>
      </c>
      <c r="K48" s="58" t="s">
        <v>311</v>
      </c>
      <c r="L48" s="58" t="s">
        <v>315</v>
      </c>
      <c r="M48" s="59" t="s">
        <v>254</v>
      </c>
      <c r="N48" s="59" t="s">
        <v>301</v>
      </c>
      <c r="O48" s="60" t="s">
        <v>316</v>
      </c>
      <c r="P48" s="61" t="s">
        <v>303</v>
      </c>
    </row>
    <row r="49" spans="1:16" ht="12.75" customHeight="1" thickBot="1" x14ac:dyDescent="0.25">
      <c r="A49" s="15" t="str">
        <f t="shared" si="6"/>
        <v>OEJV 0107 </v>
      </c>
      <c r="B49" s="5" t="str">
        <f t="shared" si="7"/>
        <v>I</v>
      </c>
      <c r="C49" s="15">
        <f t="shared" si="8"/>
        <v>54835.298199999997</v>
      </c>
      <c r="D49" s="22" t="str">
        <f t="shared" si="9"/>
        <v>vis</v>
      </c>
      <c r="E49" s="57">
        <f>VLOOKUP(C49,Active!C$21:E$973,3,FALSE)</f>
        <v>22934.011934931328</v>
      </c>
      <c r="F49" s="5" t="s">
        <v>98</v>
      </c>
      <c r="G49" s="22" t="str">
        <f t="shared" si="10"/>
        <v>54835.2982</v>
      </c>
      <c r="H49" s="15">
        <f t="shared" si="11"/>
        <v>22929</v>
      </c>
      <c r="I49" s="58" t="s">
        <v>317</v>
      </c>
      <c r="J49" s="59" t="s">
        <v>314</v>
      </c>
      <c r="K49" s="58" t="s">
        <v>311</v>
      </c>
      <c r="L49" s="58" t="s">
        <v>318</v>
      </c>
      <c r="M49" s="59" t="s">
        <v>254</v>
      </c>
      <c r="N49" s="59" t="s">
        <v>53</v>
      </c>
      <c r="O49" s="60" t="s">
        <v>316</v>
      </c>
      <c r="P49" s="61" t="s">
        <v>303</v>
      </c>
    </row>
    <row r="50" spans="1:16" ht="12.75" customHeight="1" thickBot="1" x14ac:dyDescent="0.25">
      <c r="A50" s="15" t="str">
        <f t="shared" si="6"/>
        <v>IBVS 5938 </v>
      </c>
      <c r="B50" s="5" t="str">
        <f t="shared" si="7"/>
        <v>I</v>
      </c>
      <c r="C50" s="15">
        <f t="shared" si="8"/>
        <v>54854.539400000001</v>
      </c>
      <c r="D50" s="22" t="str">
        <f t="shared" si="9"/>
        <v>vis</v>
      </c>
      <c r="E50" s="57">
        <f>VLOOKUP(C50,Active!C$21:E$973,3,FALSE)</f>
        <v>22952.011809576197</v>
      </c>
      <c r="F50" s="5" t="s">
        <v>98</v>
      </c>
      <c r="G50" s="22" t="str">
        <f t="shared" si="10"/>
        <v>54854.5394</v>
      </c>
      <c r="H50" s="15">
        <f t="shared" si="11"/>
        <v>22947</v>
      </c>
      <c r="I50" s="58" t="s">
        <v>319</v>
      </c>
      <c r="J50" s="59" t="s">
        <v>320</v>
      </c>
      <c r="K50" s="58" t="s">
        <v>321</v>
      </c>
      <c r="L50" s="58" t="s">
        <v>322</v>
      </c>
      <c r="M50" s="59" t="s">
        <v>254</v>
      </c>
      <c r="N50" s="59" t="s">
        <v>98</v>
      </c>
      <c r="O50" s="60" t="s">
        <v>255</v>
      </c>
      <c r="P50" s="61" t="s">
        <v>323</v>
      </c>
    </row>
    <row r="51" spans="1:16" ht="12.75" customHeight="1" thickBot="1" x14ac:dyDescent="0.25">
      <c r="A51" s="15" t="str">
        <f t="shared" si="6"/>
        <v>BAVM 214 </v>
      </c>
      <c r="B51" s="5" t="str">
        <f t="shared" si="7"/>
        <v>I</v>
      </c>
      <c r="C51" s="15">
        <f t="shared" si="8"/>
        <v>54866.2978</v>
      </c>
      <c r="D51" s="22" t="str">
        <f t="shared" si="9"/>
        <v>vis</v>
      </c>
      <c r="E51" s="57">
        <f>VLOOKUP(C51,Active!C$21:E$973,3,FALSE)</f>
        <v>22963.011629027384</v>
      </c>
      <c r="F51" s="5" t="s">
        <v>98</v>
      </c>
      <c r="G51" s="22" t="str">
        <f t="shared" si="10"/>
        <v>54866.2978</v>
      </c>
      <c r="H51" s="15">
        <f t="shared" si="11"/>
        <v>22958</v>
      </c>
      <c r="I51" s="58" t="s">
        <v>324</v>
      </c>
      <c r="J51" s="59" t="s">
        <v>325</v>
      </c>
      <c r="K51" s="58" t="s">
        <v>326</v>
      </c>
      <c r="L51" s="58" t="s">
        <v>327</v>
      </c>
      <c r="M51" s="59" t="s">
        <v>254</v>
      </c>
      <c r="N51" s="59" t="s">
        <v>328</v>
      </c>
      <c r="O51" s="60" t="s">
        <v>329</v>
      </c>
      <c r="P51" s="61" t="s">
        <v>330</v>
      </c>
    </row>
    <row r="52" spans="1:16" ht="12.75" customHeight="1" thickBot="1" x14ac:dyDescent="0.25">
      <c r="A52" s="15" t="str">
        <f t="shared" si="6"/>
        <v>BAVM 209 </v>
      </c>
      <c r="B52" s="5" t="str">
        <f t="shared" si="7"/>
        <v>I</v>
      </c>
      <c r="C52" s="15">
        <f t="shared" si="8"/>
        <v>54866.298000000003</v>
      </c>
      <c r="D52" s="22" t="str">
        <f t="shared" si="9"/>
        <v>vis</v>
      </c>
      <c r="E52" s="57">
        <f>VLOOKUP(C52,Active!C$21:E$973,3,FALSE)</f>
        <v>22963.011816124599</v>
      </c>
      <c r="F52" s="5" t="s">
        <v>98</v>
      </c>
      <c r="G52" s="22" t="str">
        <f t="shared" si="10"/>
        <v>54866.2980</v>
      </c>
      <c r="H52" s="15">
        <f t="shared" si="11"/>
        <v>22958</v>
      </c>
      <c r="I52" s="58" t="s">
        <v>331</v>
      </c>
      <c r="J52" s="59" t="s">
        <v>332</v>
      </c>
      <c r="K52" s="58" t="s">
        <v>326</v>
      </c>
      <c r="L52" s="58" t="s">
        <v>322</v>
      </c>
      <c r="M52" s="59" t="s">
        <v>254</v>
      </c>
      <c r="N52" s="59">
        <v>0</v>
      </c>
      <c r="O52" s="60" t="s">
        <v>307</v>
      </c>
      <c r="P52" s="61" t="s">
        <v>308</v>
      </c>
    </row>
    <row r="53" spans="1:16" ht="12.75" customHeight="1" thickBot="1" x14ac:dyDescent="0.25">
      <c r="A53" s="15" t="str">
        <f t="shared" si="6"/>
        <v>BAVM 215 </v>
      </c>
      <c r="B53" s="5" t="str">
        <f t="shared" si="7"/>
        <v>I</v>
      </c>
      <c r="C53" s="15">
        <f t="shared" si="8"/>
        <v>55598.537700000001</v>
      </c>
      <c r="D53" s="22" t="str">
        <f t="shared" si="9"/>
        <v>vis</v>
      </c>
      <c r="E53" s="57">
        <f>VLOOKUP(C53,Active!C$21:E$973,3,FALSE)</f>
        <v>23648.011858221471</v>
      </c>
      <c r="F53" s="5" t="s">
        <v>98</v>
      </c>
      <c r="G53" s="22" t="str">
        <f t="shared" si="10"/>
        <v>55598.5377</v>
      </c>
      <c r="H53" s="15">
        <f t="shared" si="11"/>
        <v>23643</v>
      </c>
      <c r="I53" s="58" t="s">
        <v>333</v>
      </c>
      <c r="J53" s="59" t="s">
        <v>334</v>
      </c>
      <c r="K53" s="58">
        <v>23643</v>
      </c>
      <c r="L53" s="58" t="s">
        <v>315</v>
      </c>
      <c r="M53" s="59" t="s">
        <v>254</v>
      </c>
      <c r="N53" s="59">
        <v>0</v>
      </c>
      <c r="O53" s="60" t="s">
        <v>307</v>
      </c>
      <c r="P53" s="61" t="s">
        <v>335</v>
      </c>
    </row>
    <row r="54" spans="1:16" ht="12.75" customHeight="1" thickBot="1" x14ac:dyDescent="0.25">
      <c r="A54" s="15" t="str">
        <f t="shared" si="6"/>
        <v>IBVS 5992 </v>
      </c>
      <c r="B54" s="5" t="str">
        <f t="shared" si="7"/>
        <v>I</v>
      </c>
      <c r="C54" s="15">
        <f t="shared" si="8"/>
        <v>55600.674400000004</v>
      </c>
      <c r="D54" s="22" t="str">
        <f t="shared" si="9"/>
        <v>vis</v>
      </c>
      <c r="E54" s="57">
        <f>VLOOKUP(C54,Active!C$21:E$973,3,FALSE)</f>
        <v>23650.01071131555</v>
      </c>
      <c r="F54" s="5" t="s">
        <v>98</v>
      </c>
      <c r="G54" s="22" t="str">
        <f t="shared" si="10"/>
        <v>55600.6744</v>
      </c>
      <c r="H54" s="15">
        <f t="shared" si="11"/>
        <v>23645</v>
      </c>
      <c r="I54" s="58" t="s">
        <v>336</v>
      </c>
      <c r="J54" s="59" t="s">
        <v>337</v>
      </c>
      <c r="K54" s="58">
        <v>23645</v>
      </c>
      <c r="L54" s="58" t="s">
        <v>338</v>
      </c>
      <c r="M54" s="59" t="s">
        <v>254</v>
      </c>
      <c r="N54" s="59" t="s">
        <v>98</v>
      </c>
      <c r="O54" s="60" t="s">
        <v>144</v>
      </c>
      <c r="P54" s="61" t="s">
        <v>339</v>
      </c>
    </row>
    <row r="55" spans="1:16" ht="12.75" customHeight="1" thickBot="1" x14ac:dyDescent="0.25">
      <c r="A55" s="15" t="str">
        <f t="shared" si="6"/>
        <v>OEJV 0137 </v>
      </c>
      <c r="B55" s="5" t="str">
        <f t="shared" si="7"/>
        <v>I</v>
      </c>
      <c r="C55" s="15">
        <f t="shared" si="8"/>
        <v>55625.260799999996</v>
      </c>
      <c r="D55" s="22" t="str">
        <f t="shared" si="9"/>
        <v>vis</v>
      </c>
      <c r="E55" s="57">
        <f>VLOOKUP(C55,Active!C$21:E$973,3,FALSE)</f>
        <v>23673.010946122547</v>
      </c>
      <c r="F55" s="5" t="s">
        <v>98</v>
      </c>
      <c r="G55" s="22" t="str">
        <f t="shared" si="10"/>
        <v>55625.2608</v>
      </c>
      <c r="H55" s="15">
        <f t="shared" si="11"/>
        <v>23668</v>
      </c>
      <c r="I55" s="58" t="s">
        <v>340</v>
      </c>
      <c r="J55" s="59" t="s">
        <v>341</v>
      </c>
      <c r="K55" s="58">
        <v>23668</v>
      </c>
      <c r="L55" s="58" t="s">
        <v>342</v>
      </c>
      <c r="M55" s="59" t="s">
        <v>254</v>
      </c>
      <c r="N55" s="59" t="s">
        <v>98</v>
      </c>
      <c r="O55" s="60" t="s">
        <v>316</v>
      </c>
      <c r="P55" s="61" t="s">
        <v>343</v>
      </c>
    </row>
    <row r="56" spans="1:16" ht="12.75" customHeight="1" thickBot="1" x14ac:dyDescent="0.25">
      <c r="A56" s="15" t="str">
        <f t="shared" si="6"/>
        <v>OEJV 0137 </v>
      </c>
      <c r="B56" s="5" t="str">
        <f t="shared" si="7"/>
        <v>I</v>
      </c>
      <c r="C56" s="15">
        <f t="shared" si="8"/>
        <v>55625.260900000001</v>
      </c>
      <c r="D56" s="22" t="str">
        <f t="shared" si="9"/>
        <v>vis</v>
      </c>
      <c r="E56" s="57">
        <f>VLOOKUP(C56,Active!C$21:E$973,3,FALSE)</f>
        <v>23673.011039671157</v>
      </c>
      <c r="F56" s="5" t="s">
        <v>98</v>
      </c>
      <c r="G56" s="22" t="str">
        <f t="shared" si="10"/>
        <v>55625.2609</v>
      </c>
      <c r="H56" s="15">
        <f t="shared" si="11"/>
        <v>23668</v>
      </c>
      <c r="I56" s="58" t="s">
        <v>344</v>
      </c>
      <c r="J56" s="59" t="s">
        <v>341</v>
      </c>
      <c r="K56" s="58">
        <v>23668</v>
      </c>
      <c r="L56" s="58" t="s">
        <v>345</v>
      </c>
      <c r="M56" s="59" t="s">
        <v>254</v>
      </c>
      <c r="N56" s="59" t="s">
        <v>53</v>
      </c>
      <c r="O56" s="60" t="s">
        <v>316</v>
      </c>
      <c r="P56" s="61" t="s">
        <v>343</v>
      </c>
    </row>
    <row r="57" spans="1:16" ht="12.75" customHeight="1" thickBot="1" x14ac:dyDescent="0.25">
      <c r="A57" s="15" t="str">
        <f t="shared" si="6"/>
        <v>OEJV 0137 </v>
      </c>
      <c r="B57" s="5" t="str">
        <f t="shared" si="7"/>
        <v>I</v>
      </c>
      <c r="C57" s="15">
        <f t="shared" si="8"/>
        <v>55625.261500000001</v>
      </c>
      <c r="D57" s="22" t="str">
        <f t="shared" si="9"/>
        <v>vis</v>
      </c>
      <c r="E57" s="57">
        <f>VLOOKUP(C57,Active!C$21:E$973,3,FALSE)</f>
        <v>23673.011600962804</v>
      </c>
      <c r="F57" s="5" t="s">
        <v>98</v>
      </c>
      <c r="G57" s="22" t="str">
        <f t="shared" si="10"/>
        <v>55625.2615</v>
      </c>
      <c r="H57" s="15">
        <f t="shared" si="11"/>
        <v>23668</v>
      </c>
      <c r="I57" s="58" t="s">
        <v>346</v>
      </c>
      <c r="J57" s="59" t="s">
        <v>347</v>
      </c>
      <c r="K57" s="58">
        <v>23668</v>
      </c>
      <c r="L57" s="58" t="s">
        <v>327</v>
      </c>
      <c r="M57" s="59" t="s">
        <v>254</v>
      </c>
      <c r="N57" s="59" t="s">
        <v>301</v>
      </c>
      <c r="O57" s="60" t="s">
        <v>316</v>
      </c>
      <c r="P57" s="61" t="s">
        <v>343</v>
      </c>
    </row>
    <row r="58" spans="1:16" ht="12.75" customHeight="1" thickBot="1" x14ac:dyDescent="0.25">
      <c r="A58" s="15" t="str">
        <f t="shared" si="6"/>
        <v>IBVS 6029 </v>
      </c>
      <c r="B58" s="5" t="str">
        <f t="shared" si="7"/>
        <v>I</v>
      </c>
      <c r="C58" s="15">
        <f t="shared" si="8"/>
        <v>55956.641100000001</v>
      </c>
      <c r="D58" s="22" t="str">
        <f t="shared" si="9"/>
        <v>CCD</v>
      </c>
      <c r="E58" s="57">
        <f>VLOOKUP(C58,Active!C$21:E$973,3,FALSE)</f>
        <v>23983.0126019329</v>
      </c>
      <c r="F58" s="5" t="str">
        <f>LEFT(M58,1)</f>
        <v>C</v>
      </c>
      <c r="G58" s="22" t="str">
        <f t="shared" si="10"/>
        <v>55956.6411</v>
      </c>
      <c r="H58" s="15">
        <f t="shared" si="11"/>
        <v>23978</v>
      </c>
      <c r="I58" s="58" t="s">
        <v>358</v>
      </c>
      <c r="J58" s="59" t="s">
        <v>359</v>
      </c>
      <c r="K58" s="58">
        <v>23978</v>
      </c>
      <c r="L58" s="58" t="s">
        <v>360</v>
      </c>
      <c r="M58" s="59" t="s">
        <v>254</v>
      </c>
      <c r="N58" s="59" t="s">
        <v>98</v>
      </c>
      <c r="O58" s="60" t="s">
        <v>144</v>
      </c>
      <c r="P58" s="61" t="s">
        <v>361</v>
      </c>
    </row>
    <row r="59" spans="1:16" ht="12.75" customHeight="1" thickBot="1" x14ac:dyDescent="0.25">
      <c r="A59" s="15" t="str">
        <f t="shared" si="6"/>
        <v>OEJV 0160 </v>
      </c>
      <c r="B59" s="5" t="str">
        <f t="shared" si="7"/>
        <v>I</v>
      </c>
      <c r="C59" s="15">
        <f t="shared" si="8"/>
        <v>55969.469830000002</v>
      </c>
      <c r="D59" s="22" t="str">
        <f t="shared" si="9"/>
        <v>CCD</v>
      </c>
      <c r="E59" s="57">
        <f>VLOOKUP(C59,Active!C$21:E$973,3,FALSE)</f>
        <v>23995.013700193555</v>
      </c>
      <c r="F59" s="5" t="str">
        <f>LEFT(M59,1)</f>
        <v>C</v>
      </c>
      <c r="G59" s="22" t="str">
        <f t="shared" si="10"/>
        <v>55969.46983</v>
      </c>
      <c r="H59" s="15">
        <f t="shared" si="11"/>
        <v>23990</v>
      </c>
      <c r="I59" s="58" t="s">
        <v>362</v>
      </c>
      <c r="J59" s="59" t="s">
        <v>363</v>
      </c>
      <c r="K59" s="58">
        <v>23990</v>
      </c>
      <c r="L59" s="58" t="s">
        <v>364</v>
      </c>
      <c r="M59" s="59" t="s">
        <v>254</v>
      </c>
      <c r="N59" s="59" t="s">
        <v>365</v>
      </c>
      <c r="O59" s="60" t="s">
        <v>351</v>
      </c>
      <c r="P59" s="61" t="s">
        <v>366</v>
      </c>
    </row>
    <row r="60" spans="1:16" ht="12.75" customHeight="1" thickBot="1" x14ac:dyDescent="0.25">
      <c r="A60" s="15" t="str">
        <f t="shared" si="6"/>
        <v>IBVS 6063 </v>
      </c>
      <c r="B60" s="5" t="str">
        <f t="shared" si="7"/>
        <v>I</v>
      </c>
      <c r="C60" s="15">
        <f t="shared" si="8"/>
        <v>56329.709699999999</v>
      </c>
      <c r="D60" s="22" t="str">
        <f t="shared" si="9"/>
        <v>CCD</v>
      </c>
      <c r="E60" s="57">
        <f>VLOOKUP(C60,Active!C$21:E$973,3,FALSE)</f>
        <v>24332.013081837256</v>
      </c>
      <c r="F60" s="5" t="str">
        <f>LEFT(M60,1)</f>
        <v>C</v>
      </c>
      <c r="G60" s="22" t="str">
        <f t="shared" si="10"/>
        <v>56329.7097</v>
      </c>
      <c r="H60" s="15">
        <f t="shared" si="11"/>
        <v>24327</v>
      </c>
      <c r="I60" s="58" t="s">
        <v>367</v>
      </c>
      <c r="J60" s="59" t="s">
        <v>368</v>
      </c>
      <c r="K60" s="58">
        <v>24327</v>
      </c>
      <c r="L60" s="58" t="s">
        <v>369</v>
      </c>
      <c r="M60" s="59" t="s">
        <v>254</v>
      </c>
      <c r="N60" s="59" t="s">
        <v>98</v>
      </c>
      <c r="O60" s="60" t="s">
        <v>144</v>
      </c>
      <c r="P60" s="61" t="s">
        <v>370</v>
      </c>
    </row>
    <row r="61" spans="1:16" ht="12.75" customHeight="1" thickBot="1" x14ac:dyDescent="0.25">
      <c r="A61" s="15" t="str">
        <f t="shared" si="6"/>
        <v>BAVM 238 </v>
      </c>
      <c r="B61" s="5" t="str">
        <f t="shared" si="7"/>
        <v>II</v>
      </c>
      <c r="C61" s="15">
        <f t="shared" si="8"/>
        <v>56734.310599999997</v>
      </c>
      <c r="D61" s="22" t="str">
        <f t="shared" si="9"/>
        <v>CCD</v>
      </c>
      <c r="E61" s="57">
        <f>VLOOKUP(C61,Active!C$21:E$973,3,FALSE)</f>
        <v>24710.511589269223</v>
      </c>
      <c r="F61" s="5" t="str">
        <f>LEFT(M61,1)</f>
        <v>C</v>
      </c>
      <c r="G61" s="22" t="str">
        <f t="shared" si="10"/>
        <v>56734.3106</v>
      </c>
      <c r="H61" s="15">
        <f t="shared" si="11"/>
        <v>24705.5</v>
      </c>
      <c r="I61" s="58" t="s">
        <v>371</v>
      </c>
      <c r="J61" s="59" t="s">
        <v>372</v>
      </c>
      <c r="K61" s="58">
        <v>24705.5</v>
      </c>
      <c r="L61" s="58" t="s">
        <v>327</v>
      </c>
      <c r="M61" s="59" t="s">
        <v>254</v>
      </c>
      <c r="N61" s="62" t="s">
        <v>249</v>
      </c>
      <c r="O61" s="60" t="s">
        <v>307</v>
      </c>
      <c r="P61" s="61" t="s">
        <v>373</v>
      </c>
    </row>
    <row r="62" spans="1:16" ht="12.75" customHeight="1" thickBot="1" x14ac:dyDescent="0.25">
      <c r="A62" s="15" t="str">
        <f t="shared" si="6"/>
        <v>BAVM 239 </v>
      </c>
      <c r="B62" s="5" t="str">
        <f t="shared" si="7"/>
        <v>I</v>
      </c>
      <c r="C62" s="15">
        <f t="shared" si="8"/>
        <v>56964.669300000001</v>
      </c>
      <c r="D62" s="22" t="str">
        <f t="shared" si="9"/>
        <v>CCD</v>
      </c>
      <c r="E62" s="57">
        <f>VLOOKUP(C62,Active!C$21:E$973,3,FALSE)</f>
        <v>24926.008945117839</v>
      </c>
      <c r="F62" s="5" t="str">
        <f>LEFT(M62,1)</f>
        <v>C</v>
      </c>
      <c r="G62" s="22" t="str">
        <f t="shared" si="10"/>
        <v>56964.6693</v>
      </c>
      <c r="H62" s="15">
        <f t="shared" si="11"/>
        <v>24921</v>
      </c>
      <c r="I62" s="58" t="s">
        <v>374</v>
      </c>
      <c r="J62" s="59" t="s">
        <v>375</v>
      </c>
      <c r="K62" s="58">
        <v>24921</v>
      </c>
      <c r="L62" s="58" t="s">
        <v>376</v>
      </c>
      <c r="M62" s="59" t="s">
        <v>254</v>
      </c>
      <c r="N62" s="62" t="s">
        <v>249</v>
      </c>
      <c r="O62" s="60" t="s">
        <v>307</v>
      </c>
      <c r="P62" s="61" t="s">
        <v>377</v>
      </c>
    </row>
    <row r="63" spans="1:16" ht="12.75" customHeight="1" thickBot="1" x14ac:dyDescent="0.25">
      <c r="A63" s="15" t="str">
        <f t="shared" si="6"/>
        <v> VSS 7.578 </v>
      </c>
      <c r="B63" s="5" t="str">
        <f t="shared" si="7"/>
        <v>I</v>
      </c>
      <c r="C63" s="15">
        <f t="shared" si="8"/>
        <v>30023.535</v>
      </c>
      <c r="D63" s="22" t="str">
        <f t="shared" si="9"/>
        <v>vis</v>
      </c>
      <c r="E63" s="57">
        <f>VLOOKUP(C63,Active!C$21:E$973,3,FALSE)</f>
        <v>-277.04700723972525</v>
      </c>
      <c r="F63" s="5" t="s">
        <v>98</v>
      </c>
      <c r="G63" s="22" t="str">
        <f t="shared" si="10"/>
        <v>30023.535</v>
      </c>
      <c r="H63" s="15">
        <f t="shared" si="11"/>
        <v>-277</v>
      </c>
      <c r="I63" s="58" t="s">
        <v>100</v>
      </c>
      <c r="J63" s="59" t="s">
        <v>101</v>
      </c>
      <c r="K63" s="58">
        <v>-277</v>
      </c>
      <c r="L63" s="58" t="s">
        <v>102</v>
      </c>
      <c r="M63" s="59" t="s">
        <v>103</v>
      </c>
      <c r="N63" s="59"/>
      <c r="O63" s="60" t="s">
        <v>104</v>
      </c>
      <c r="P63" s="60" t="s">
        <v>105</v>
      </c>
    </row>
    <row r="64" spans="1:16" ht="12.75" customHeight="1" thickBot="1" x14ac:dyDescent="0.25">
      <c r="A64" s="15" t="str">
        <f t="shared" si="6"/>
        <v> VSS 7.578 </v>
      </c>
      <c r="B64" s="5" t="str">
        <f t="shared" si="7"/>
        <v>I</v>
      </c>
      <c r="C64" s="15">
        <f t="shared" si="8"/>
        <v>30319.684000000001</v>
      </c>
      <c r="D64" s="22" t="str">
        <f t="shared" si="9"/>
        <v>vis</v>
      </c>
      <c r="E64" s="57">
        <f>VLOOKUP(C64,Active!C$21:E$973,3,FALSE)</f>
        <v>-3.7419442929052999E-3</v>
      </c>
      <c r="F64" s="5" t="s">
        <v>98</v>
      </c>
      <c r="G64" s="22" t="str">
        <f t="shared" si="10"/>
        <v>30319.684</v>
      </c>
      <c r="H64" s="15">
        <f t="shared" si="11"/>
        <v>0</v>
      </c>
      <c r="I64" s="58" t="s">
        <v>106</v>
      </c>
      <c r="J64" s="59" t="s">
        <v>107</v>
      </c>
      <c r="K64" s="58">
        <v>0</v>
      </c>
      <c r="L64" s="58" t="s">
        <v>108</v>
      </c>
      <c r="M64" s="59" t="s">
        <v>103</v>
      </c>
      <c r="N64" s="59"/>
      <c r="O64" s="60" t="s">
        <v>104</v>
      </c>
      <c r="P64" s="60" t="s">
        <v>105</v>
      </c>
    </row>
    <row r="65" spans="1:16" ht="12.75" customHeight="1" thickBot="1" x14ac:dyDescent="0.25">
      <c r="A65" s="15" t="str">
        <f t="shared" si="6"/>
        <v> VSS 7.578 </v>
      </c>
      <c r="B65" s="5" t="str">
        <f t="shared" si="7"/>
        <v>I</v>
      </c>
      <c r="C65" s="15">
        <f t="shared" si="8"/>
        <v>30380.584999999999</v>
      </c>
      <c r="D65" s="22" t="str">
        <f t="shared" si="9"/>
        <v>vis</v>
      </c>
      <c r="E65" s="57">
        <f>VLOOKUP(C65,Active!C$21:E$973,3,FALSE)</f>
        <v>56.968295441470694</v>
      </c>
      <c r="F65" s="5" t="s">
        <v>98</v>
      </c>
      <c r="G65" s="22" t="str">
        <f t="shared" si="10"/>
        <v>30380.585</v>
      </c>
      <c r="H65" s="15">
        <f t="shared" si="11"/>
        <v>57</v>
      </c>
      <c r="I65" s="58" t="s">
        <v>109</v>
      </c>
      <c r="J65" s="59" t="s">
        <v>110</v>
      </c>
      <c r="K65" s="58">
        <v>57</v>
      </c>
      <c r="L65" s="58" t="s">
        <v>111</v>
      </c>
      <c r="M65" s="59" t="s">
        <v>103</v>
      </c>
      <c r="N65" s="59"/>
      <c r="O65" s="60" t="s">
        <v>104</v>
      </c>
      <c r="P65" s="60" t="s">
        <v>105</v>
      </c>
    </row>
    <row r="66" spans="1:16" ht="12.75" customHeight="1" thickBot="1" x14ac:dyDescent="0.25">
      <c r="A66" s="15" t="str">
        <f t="shared" si="6"/>
        <v> VSS 7.578 </v>
      </c>
      <c r="B66" s="5" t="str">
        <f t="shared" si="7"/>
        <v>I</v>
      </c>
      <c r="C66" s="15">
        <f t="shared" si="8"/>
        <v>30409.47</v>
      </c>
      <c r="D66" s="22" t="str">
        <f t="shared" si="9"/>
        <v>vis</v>
      </c>
      <c r="E66" s="57">
        <f>VLOOKUP(C66,Active!C$21:E$973,3,FALSE)</f>
        <v>83.98981068568591</v>
      </c>
      <c r="F66" s="5" t="s">
        <v>98</v>
      </c>
      <c r="G66" s="22" t="str">
        <f t="shared" si="10"/>
        <v>30409.470</v>
      </c>
      <c r="H66" s="15">
        <f t="shared" si="11"/>
        <v>84</v>
      </c>
      <c r="I66" s="58" t="s">
        <v>112</v>
      </c>
      <c r="J66" s="59" t="s">
        <v>113</v>
      </c>
      <c r="K66" s="58">
        <v>84</v>
      </c>
      <c r="L66" s="58" t="s">
        <v>114</v>
      </c>
      <c r="M66" s="59" t="s">
        <v>103</v>
      </c>
      <c r="N66" s="59"/>
      <c r="O66" s="60" t="s">
        <v>104</v>
      </c>
      <c r="P66" s="60" t="s">
        <v>105</v>
      </c>
    </row>
    <row r="67" spans="1:16" ht="12.75" customHeight="1" thickBot="1" x14ac:dyDescent="0.25">
      <c r="A67" s="15" t="str">
        <f t="shared" si="6"/>
        <v> HABZ 93 </v>
      </c>
      <c r="B67" s="5" t="str">
        <f t="shared" si="7"/>
        <v>I</v>
      </c>
      <c r="C67" s="15">
        <f t="shared" si="8"/>
        <v>37367.339</v>
      </c>
      <c r="D67" s="22" t="str">
        <f t="shared" si="9"/>
        <v>vis</v>
      </c>
      <c r="E67" s="57">
        <f>VLOOKUP(C67,Active!C$21:E$973,3,FALSE)</f>
        <v>6592.9793641126971</v>
      </c>
      <c r="F67" s="5" t="s">
        <v>98</v>
      </c>
      <c r="G67" s="22" t="str">
        <f t="shared" si="10"/>
        <v>37367.339</v>
      </c>
      <c r="H67" s="15">
        <f t="shared" si="11"/>
        <v>6588</v>
      </c>
      <c r="I67" s="58" t="s">
        <v>115</v>
      </c>
      <c r="J67" s="59" t="s">
        <v>116</v>
      </c>
      <c r="K67" s="58">
        <v>6588</v>
      </c>
      <c r="L67" s="58" t="s">
        <v>117</v>
      </c>
      <c r="M67" s="59" t="s">
        <v>103</v>
      </c>
      <c r="N67" s="59"/>
      <c r="O67" s="60" t="s">
        <v>118</v>
      </c>
      <c r="P67" s="60" t="s">
        <v>119</v>
      </c>
    </row>
    <row r="68" spans="1:16" ht="12.75" customHeight="1" thickBot="1" x14ac:dyDescent="0.25">
      <c r="A68" s="15" t="str">
        <f t="shared" si="6"/>
        <v> VSS 7.578 </v>
      </c>
      <c r="B68" s="5" t="str">
        <f t="shared" si="7"/>
        <v>II</v>
      </c>
      <c r="C68" s="15">
        <f t="shared" si="8"/>
        <v>38386.614999999998</v>
      </c>
      <c r="D68" s="22" t="str">
        <f t="shared" si="9"/>
        <v>vis</v>
      </c>
      <c r="E68" s="57">
        <f>VLOOKUP(C68,Active!C$21:E$973,3,FALSE)</f>
        <v>7546.4978675594939</v>
      </c>
      <c r="F68" s="5" t="s">
        <v>98</v>
      </c>
      <c r="G68" s="22" t="str">
        <f t="shared" si="10"/>
        <v>38386.615</v>
      </c>
      <c r="H68" s="15">
        <f t="shared" si="11"/>
        <v>7541.5</v>
      </c>
      <c r="I68" s="58" t="s">
        <v>120</v>
      </c>
      <c r="J68" s="59" t="s">
        <v>121</v>
      </c>
      <c r="K68" s="58">
        <v>7541.5</v>
      </c>
      <c r="L68" s="58" t="s">
        <v>122</v>
      </c>
      <c r="M68" s="59" t="s">
        <v>103</v>
      </c>
      <c r="N68" s="59"/>
      <c r="O68" s="60" t="s">
        <v>104</v>
      </c>
      <c r="P68" s="60" t="s">
        <v>105</v>
      </c>
    </row>
    <row r="69" spans="1:16" ht="12.75" customHeight="1" thickBot="1" x14ac:dyDescent="0.25">
      <c r="A69" s="15" t="str">
        <f t="shared" si="6"/>
        <v> VSS 7.578 </v>
      </c>
      <c r="B69" s="5" t="str">
        <f t="shared" si="7"/>
        <v>I</v>
      </c>
      <c r="C69" s="15">
        <f t="shared" si="8"/>
        <v>38406.400000000001</v>
      </c>
      <c r="D69" s="22" t="str">
        <f t="shared" si="9"/>
        <v>vis</v>
      </c>
      <c r="E69" s="57">
        <f>VLOOKUP(C69,Active!C$21:E$973,3,FALSE)</f>
        <v>7565.0064595313424</v>
      </c>
      <c r="F69" s="5" t="s">
        <v>98</v>
      </c>
      <c r="G69" s="22" t="str">
        <f t="shared" si="10"/>
        <v>38406.400</v>
      </c>
      <c r="H69" s="15">
        <f t="shared" si="11"/>
        <v>7560</v>
      </c>
      <c r="I69" s="58" t="s">
        <v>123</v>
      </c>
      <c r="J69" s="59" t="s">
        <v>124</v>
      </c>
      <c r="K69" s="58">
        <v>7560</v>
      </c>
      <c r="L69" s="58" t="s">
        <v>125</v>
      </c>
      <c r="M69" s="59" t="s">
        <v>103</v>
      </c>
      <c r="N69" s="59"/>
      <c r="O69" s="60" t="s">
        <v>104</v>
      </c>
      <c r="P69" s="60" t="s">
        <v>105</v>
      </c>
    </row>
    <row r="70" spans="1:16" ht="12.75" customHeight="1" thickBot="1" x14ac:dyDescent="0.25">
      <c r="A70" s="15" t="str">
        <f t="shared" si="6"/>
        <v> HABZ 93 </v>
      </c>
      <c r="B70" s="5" t="str">
        <f t="shared" si="7"/>
        <v>I</v>
      </c>
      <c r="C70" s="15">
        <f t="shared" si="8"/>
        <v>38406.408000000003</v>
      </c>
      <c r="D70" s="22" t="str">
        <f t="shared" si="9"/>
        <v>vis</v>
      </c>
      <c r="E70" s="57">
        <f>VLOOKUP(C70,Active!C$21:E$973,3,FALSE)</f>
        <v>7565.0139434199355</v>
      </c>
      <c r="F70" s="5" t="s">
        <v>98</v>
      </c>
      <c r="G70" s="22" t="str">
        <f t="shared" si="10"/>
        <v>38406.408</v>
      </c>
      <c r="H70" s="15">
        <f t="shared" si="11"/>
        <v>7560</v>
      </c>
      <c r="I70" s="58" t="s">
        <v>126</v>
      </c>
      <c r="J70" s="59" t="s">
        <v>127</v>
      </c>
      <c r="K70" s="58">
        <v>7560</v>
      </c>
      <c r="L70" s="58" t="s">
        <v>128</v>
      </c>
      <c r="M70" s="59" t="s">
        <v>103</v>
      </c>
      <c r="N70" s="59"/>
      <c r="O70" s="60" t="s">
        <v>118</v>
      </c>
      <c r="P70" s="60" t="s">
        <v>119</v>
      </c>
    </row>
    <row r="71" spans="1:16" ht="12.75" customHeight="1" thickBot="1" x14ac:dyDescent="0.25">
      <c r="A71" s="15" t="str">
        <f t="shared" si="6"/>
        <v> VSS 7.578 </v>
      </c>
      <c r="B71" s="5" t="str">
        <f t="shared" si="7"/>
        <v>I</v>
      </c>
      <c r="C71" s="15">
        <f t="shared" si="8"/>
        <v>38407.462</v>
      </c>
      <c r="D71" s="22" t="str">
        <f t="shared" si="9"/>
        <v>vis</v>
      </c>
      <c r="E71" s="57">
        <f>VLOOKUP(C71,Active!C$21:E$973,3,FALSE)</f>
        <v>7565.999945741808</v>
      </c>
      <c r="F71" s="5" t="s">
        <v>98</v>
      </c>
      <c r="G71" s="22" t="str">
        <f t="shared" si="10"/>
        <v>38407.462</v>
      </c>
      <c r="H71" s="15">
        <f t="shared" si="11"/>
        <v>7561</v>
      </c>
      <c r="I71" s="58" t="s">
        <v>129</v>
      </c>
      <c r="J71" s="59" t="s">
        <v>130</v>
      </c>
      <c r="K71" s="58">
        <v>7561</v>
      </c>
      <c r="L71" s="58" t="s">
        <v>131</v>
      </c>
      <c r="M71" s="59" t="s">
        <v>103</v>
      </c>
      <c r="N71" s="59"/>
      <c r="O71" s="60" t="s">
        <v>104</v>
      </c>
      <c r="P71" s="60" t="s">
        <v>105</v>
      </c>
    </row>
    <row r="72" spans="1:16" ht="12.75" customHeight="1" thickBot="1" x14ac:dyDescent="0.25">
      <c r="A72" s="15" t="str">
        <f t="shared" si="6"/>
        <v> VSS 7.578 </v>
      </c>
      <c r="B72" s="5" t="str">
        <f t="shared" si="7"/>
        <v>I</v>
      </c>
      <c r="C72" s="15">
        <f t="shared" si="8"/>
        <v>38765.54</v>
      </c>
      <c r="D72" s="22" t="str">
        <f t="shared" si="9"/>
        <v>vis</v>
      </c>
      <c r="E72" s="57">
        <f>VLOOKUP(C72,Active!C$21:E$973,3,FALSE)</f>
        <v>7900.9769281069612</v>
      </c>
      <c r="F72" s="5" t="s">
        <v>98</v>
      </c>
      <c r="G72" s="22" t="str">
        <f t="shared" si="10"/>
        <v>38765.540</v>
      </c>
      <c r="H72" s="15">
        <f t="shared" si="11"/>
        <v>7896</v>
      </c>
      <c r="I72" s="58" t="s">
        <v>132</v>
      </c>
      <c r="J72" s="59" t="s">
        <v>133</v>
      </c>
      <c r="K72" s="58">
        <v>7896</v>
      </c>
      <c r="L72" s="58" t="s">
        <v>134</v>
      </c>
      <c r="M72" s="59" t="s">
        <v>103</v>
      </c>
      <c r="N72" s="59"/>
      <c r="O72" s="60" t="s">
        <v>104</v>
      </c>
      <c r="P72" s="60" t="s">
        <v>105</v>
      </c>
    </row>
    <row r="73" spans="1:16" ht="12.75" customHeight="1" thickBot="1" x14ac:dyDescent="0.25">
      <c r="A73" s="15" t="str">
        <f t="shared" si="6"/>
        <v> HABZ 93 </v>
      </c>
      <c r="B73" s="5" t="str">
        <f t="shared" si="7"/>
        <v>I</v>
      </c>
      <c r="C73" s="15">
        <f t="shared" si="8"/>
        <v>39059.535000000003</v>
      </c>
      <c r="D73" s="22" t="str">
        <f t="shared" si="9"/>
        <v>vis</v>
      </c>
      <c r="E73" s="57">
        <f>VLOOKUP(C73,Active!C$21:E$973,3,FALSE)</f>
        <v>8176.0051563992429</v>
      </c>
      <c r="F73" s="5" t="s">
        <v>98</v>
      </c>
      <c r="G73" s="22" t="str">
        <f t="shared" si="10"/>
        <v>39059.535</v>
      </c>
      <c r="H73" s="15">
        <f t="shared" si="11"/>
        <v>8171</v>
      </c>
      <c r="I73" s="58" t="s">
        <v>135</v>
      </c>
      <c r="J73" s="59" t="s">
        <v>136</v>
      </c>
      <c r="K73" s="58">
        <v>8171</v>
      </c>
      <c r="L73" s="58" t="s">
        <v>137</v>
      </c>
      <c r="M73" s="59" t="s">
        <v>103</v>
      </c>
      <c r="N73" s="59"/>
      <c r="O73" s="60" t="s">
        <v>118</v>
      </c>
      <c r="P73" s="60" t="s">
        <v>119</v>
      </c>
    </row>
    <row r="74" spans="1:16" ht="12.75" customHeight="1" thickBot="1" x14ac:dyDescent="0.25">
      <c r="A74" s="15" t="str">
        <f t="shared" si="6"/>
        <v> HABZ 93 </v>
      </c>
      <c r="B74" s="5" t="str">
        <f t="shared" si="7"/>
        <v>I</v>
      </c>
      <c r="C74" s="15">
        <f t="shared" si="8"/>
        <v>39536.294999999998</v>
      </c>
      <c r="D74" s="22" t="str">
        <f t="shared" si="9"/>
        <v>vis</v>
      </c>
      <c r="E74" s="57">
        <f>VLOOKUP(C74,Active!C$21:E$973,3,FALSE)</f>
        <v>8622.0074969853958</v>
      </c>
      <c r="F74" s="5" t="s">
        <v>98</v>
      </c>
      <c r="G74" s="22" t="str">
        <f t="shared" si="10"/>
        <v>39536.295</v>
      </c>
      <c r="H74" s="15">
        <f t="shared" si="11"/>
        <v>8617</v>
      </c>
      <c r="I74" s="58" t="s">
        <v>138</v>
      </c>
      <c r="J74" s="59" t="s">
        <v>139</v>
      </c>
      <c r="K74" s="58">
        <v>8617</v>
      </c>
      <c r="L74" s="58" t="s">
        <v>140</v>
      </c>
      <c r="M74" s="59" t="s">
        <v>103</v>
      </c>
      <c r="N74" s="59"/>
      <c r="O74" s="60" t="s">
        <v>118</v>
      </c>
      <c r="P74" s="60" t="s">
        <v>119</v>
      </c>
    </row>
    <row r="75" spans="1:16" ht="12.75" customHeight="1" thickBot="1" x14ac:dyDescent="0.25">
      <c r="A75" s="15" t="str">
        <f t="shared" ref="A75:A82" si="12">P75</f>
        <v> HABZ 93 </v>
      </c>
      <c r="B75" s="5" t="str">
        <f t="shared" ref="B75:B82" si="13">IF(H75=INT(H75),"I","II")</f>
        <v>I</v>
      </c>
      <c r="C75" s="15">
        <f t="shared" ref="C75:C82" si="14">1*G75</f>
        <v>42839.362999999998</v>
      </c>
      <c r="D75" s="22" t="str">
        <f t="shared" ref="D75:D82" si="15">VLOOKUP(F75,I$1:J$5,2,FALSE)</f>
        <v>vis</v>
      </c>
      <c r="E75" s="57">
        <f>VLOOKUP(C75,Active!C$21:E$973,3,FALSE)</f>
        <v>11711.98161208573</v>
      </c>
      <c r="F75" s="5" t="s">
        <v>98</v>
      </c>
      <c r="G75" s="22" t="str">
        <f t="shared" ref="G75:G82" si="16">MID(I75,3,LEN(I75)-3)</f>
        <v>42839.363</v>
      </c>
      <c r="H75" s="15">
        <f t="shared" ref="H75:H82" si="17">1*K75</f>
        <v>11707</v>
      </c>
      <c r="I75" s="58" t="s">
        <v>150</v>
      </c>
      <c r="J75" s="59" t="s">
        <v>151</v>
      </c>
      <c r="K75" s="58">
        <v>11707</v>
      </c>
      <c r="L75" s="58" t="s">
        <v>152</v>
      </c>
      <c r="M75" s="59" t="s">
        <v>103</v>
      </c>
      <c r="N75" s="59"/>
      <c r="O75" s="60" t="s">
        <v>118</v>
      </c>
      <c r="P75" s="60" t="s">
        <v>119</v>
      </c>
    </row>
    <row r="76" spans="1:16" ht="12.75" customHeight="1" thickBot="1" x14ac:dyDescent="0.25">
      <c r="A76" s="15" t="str">
        <f t="shared" si="12"/>
        <v> BBS 119 </v>
      </c>
      <c r="B76" s="5" t="str">
        <f t="shared" si="13"/>
        <v>II</v>
      </c>
      <c r="C76" s="15">
        <f t="shared" si="14"/>
        <v>51200.296000000002</v>
      </c>
      <c r="D76" s="22" t="str">
        <f t="shared" si="15"/>
        <v>vis</v>
      </c>
      <c r="E76" s="57">
        <f>VLOOKUP(C76,Active!C$21:E$973,3,FALSE)</f>
        <v>19533.517998284322</v>
      </c>
      <c r="F76" s="5" t="s">
        <v>98</v>
      </c>
      <c r="G76" s="22" t="str">
        <f t="shared" si="16"/>
        <v>51200.296</v>
      </c>
      <c r="H76" s="15">
        <f t="shared" si="17"/>
        <v>19528.5</v>
      </c>
      <c r="I76" s="58" t="s">
        <v>234</v>
      </c>
      <c r="J76" s="59" t="s">
        <v>235</v>
      </c>
      <c r="K76" s="58">
        <v>19528.5</v>
      </c>
      <c r="L76" s="58" t="s">
        <v>236</v>
      </c>
      <c r="M76" s="59" t="s">
        <v>211</v>
      </c>
      <c r="N76" s="59" t="s">
        <v>212</v>
      </c>
      <c r="O76" s="60" t="s">
        <v>213</v>
      </c>
      <c r="P76" s="60" t="s">
        <v>225</v>
      </c>
    </row>
    <row r="77" spans="1:16" ht="12.75" customHeight="1" thickBot="1" x14ac:dyDescent="0.25">
      <c r="A77" s="15" t="str">
        <f t="shared" si="12"/>
        <v>BAVM 158 </v>
      </c>
      <c r="B77" s="5" t="str">
        <f t="shared" si="13"/>
        <v>II</v>
      </c>
      <c r="C77" s="15">
        <f t="shared" si="14"/>
        <v>51308.271500000003</v>
      </c>
      <c r="D77" s="22" t="str">
        <f t="shared" si="15"/>
        <v>vis</v>
      </c>
      <c r="E77" s="57">
        <f>VLOOKUP(C77,Active!C$21:E$973,3,FALSE)</f>
        <v>19634.527574855259</v>
      </c>
      <c r="F77" s="5" t="s">
        <v>98</v>
      </c>
      <c r="G77" s="22" t="str">
        <f t="shared" si="16"/>
        <v>51308.2715</v>
      </c>
      <c r="H77" s="15">
        <f t="shared" si="17"/>
        <v>19629.5</v>
      </c>
      <c r="I77" s="58" t="s">
        <v>240</v>
      </c>
      <c r="J77" s="59" t="s">
        <v>241</v>
      </c>
      <c r="K77" s="58">
        <v>19629.5</v>
      </c>
      <c r="L77" s="58" t="s">
        <v>242</v>
      </c>
      <c r="M77" s="59" t="s">
        <v>211</v>
      </c>
      <c r="N77" s="59" t="s">
        <v>243</v>
      </c>
      <c r="O77" s="60" t="s">
        <v>244</v>
      </c>
      <c r="P77" s="61" t="s">
        <v>245</v>
      </c>
    </row>
    <row r="78" spans="1:16" ht="12.75" customHeight="1" thickBot="1" x14ac:dyDescent="0.25">
      <c r="A78" s="15" t="str">
        <f t="shared" si="12"/>
        <v>OEJV 0107 </v>
      </c>
      <c r="B78" s="5" t="str">
        <f t="shared" si="13"/>
        <v>II</v>
      </c>
      <c r="C78" s="15">
        <f t="shared" si="14"/>
        <v>54829.416799999999</v>
      </c>
      <c r="D78" s="22" t="str">
        <f t="shared" si="15"/>
        <v>vis</v>
      </c>
      <c r="E78" s="57">
        <f>VLOOKUP(C78,Active!C$21:E$973,3,FALSE)</f>
        <v>22928.509967136371</v>
      </c>
      <c r="F78" s="5" t="s">
        <v>98</v>
      </c>
      <c r="G78" s="22" t="str">
        <f t="shared" si="16"/>
        <v>54829.4168</v>
      </c>
      <c r="H78" s="15">
        <f t="shared" si="17"/>
        <v>22923.5</v>
      </c>
      <c r="I78" s="58" t="s">
        <v>297</v>
      </c>
      <c r="J78" s="59" t="s">
        <v>298</v>
      </c>
      <c r="K78" s="58" t="s">
        <v>299</v>
      </c>
      <c r="L78" s="58" t="s">
        <v>300</v>
      </c>
      <c r="M78" s="59" t="s">
        <v>254</v>
      </c>
      <c r="N78" s="59" t="s">
        <v>301</v>
      </c>
      <c r="O78" s="60" t="s">
        <v>302</v>
      </c>
      <c r="P78" s="61" t="s">
        <v>303</v>
      </c>
    </row>
    <row r="79" spans="1:16" ht="12.75" customHeight="1" thickBot="1" x14ac:dyDescent="0.25">
      <c r="A79" s="15" t="str">
        <f t="shared" si="12"/>
        <v>OEJV 0137 </v>
      </c>
      <c r="B79" s="5" t="str">
        <f t="shared" si="13"/>
        <v>I</v>
      </c>
      <c r="C79" s="15">
        <f t="shared" si="14"/>
        <v>55626.329299999998</v>
      </c>
      <c r="D79" s="22" t="str">
        <f t="shared" si="15"/>
        <v>vis</v>
      </c>
      <c r="E79" s="57" t="e">
        <f>VLOOKUP(C79,Active!C$21:E$973,3,FALSE)</f>
        <v>#N/A</v>
      </c>
      <c r="F79" s="5" t="s">
        <v>98</v>
      </c>
      <c r="G79" s="22" t="str">
        <f t="shared" si="16"/>
        <v>55626.3293</v>
      </c>
      <c r="H79" s="15">
        <f t="shared" si="17"/>
        <v>23669</v>
      </c>
      <c r="I79" s="58" t="s">
        <v>348</v>
      </c>
      <c r="J79" s="59" t="s">
        <v>349</v>
      </c>
      <c r="K79" s="58">
        <v>23669</v>
      </c>
      <c r="L79" s="58" t="s">
        <v>350</v>
      </c>
      <c r="M79" s="59" t="s">
        <v>254</v>
      </c>
      <c r="N79" s="59" t="s">
        <v>98</v>
      </c>
      <c r="O79" s="60" t="s">
        <v>351</v>
      </c>
      <c r="P79" s="61" t="s">
        <v>343</v>
      </c>
    </row>
    <row r="80" spans="1:16" ht="12.75" customHeight="1" thickBot="1" x14ac:dyDescent="0.25">
      <c r="A80" s="15" t="str">
        <f t="shared" si="12"/>
        <v>OEJV 0137 </v>
      </c>
      <c r="B80" s="5" t="str">
        <f t="shared" si="13"/>
        <v>I</v>
      </c>
      <c r="C80" s="15">
        <f t="shared" si="14"/>
        <v>55626.330600000001</v>
      </c>
      <c r="D80" s="22" t="str">
        <f t="shared" si="15"/>
        <v>vis</v>
      </c>
      <c r="E80" s="57" t="e">
        <f>VLOOKUP(C80,Active!C$21:E$973,3,FALSE)</f>
        <v>#N/A</v>
      </c>
      <c r="F80" s="5" t="s">
        <v>98</v>
      </c>
      <c r="G80" s="22" t="str">
        <f t="shared" si="16"/>
        <v>55626.3306</v>
      </c>
      <c r="H80" s="15">
        <f t="shared" si="17"/>
        <v>23669</v>
      </c>
      <c r="I80" s="58" t="s">
        <v>352</v>
      </c>
      <c r="J80" s="59" t="s">
        <v>353</v>
      </c>
      <c r="K80" s="58">
        <v>23669</v>
      </c>
      <c r="L80" s="58" t="s">
        <v>322</v>
      </c>
      <c r="M80" s="59" t="s">
        <v>254</v>
      </c>
      <c r="N80" s="59" t="s">
        <v>53</v>
      </c>
      <c r="O80" s="60" t="s">
        <v>351</v>
      </c>
      <c r="P80" s="61" t="s">
        <v>343</v>
      </c>
    </row>
    <row r="81" spans="1:16" ht="12.75" customHeight="1" thickBot="1" x14ac:dyDescent="0.25">
      <c r="A81" s="15" t="str">
        <f t="shared" si="12"/>
        <v>OEJV 0137 </v>
      </c>
      <c r="B81" s="5" t="str">
        <f t="shared" si="13"/>
        <v>I</v>
      </c>
      <c r="C81" s="15">
        <f t="shared" si="14"/>
        <v>55626.330699999999</v>
      </c>
      <c r="D81" s="22" t="str">
        <f t="shared" si="15"/>
        <v>vis</v>
      </c>
      <c r="E81" s="57" t="e">
        <f>VLOOKUP(C81,Active!C$21:E$973,3,FALSE)</f>
        <v>#N/A</v>
      </c>
      <c r="F81" s="5" t="s">
        <v>98</v>
      </c>
      <c r="G81" s="22" t="str">
        <f t="shared" si="16"/>
        <v>55626.3307</v>
      </c>
      <c r="H81" s="15">
        <f t="shared" si="17"/>
        <v>23669</v>
      </c>
      <c r="I81" s="58" t="s">
        <v>354</v>
      </c>
      <c r="J81" s="59" t="s">
        <v>353</v>
      </c>
      <c r="K81" s="58">
        <v>23669</v>
      </c>
      <c r="L81" s="58" t="s">
        <v>315</v>
      </c>
      <c r="M81" s="59" t="s">
        <v>254</v>
      </c>
      <c r="N81" s="59" t="s">
        <v>301</v>
      </c>
      <c r="O81" s="60" t="s">
        <v>351</v>
      </c>
      <c r="P81" s="61" t="s">
        <v>343</v>
      </c>
    </row>
    <row r="82" spans="1:16" ht="12.75" customHeight="1" thickBot="1" x14ac:dyDescent="0.25">
      <c r="A82" s="15" t="str">
        <f t="shared" si="12"/>
        <v>OEJV 0137 </v>
      </c>
      <c r="B82" s="5" t="str">
        <f t="shared" si="13"/>
        <v>I</v>
      </c>
      <c r="C82" s="15">
        <f t="shared" si="14"/>
        <v>55626.331599999998</v>
      </c>
      <c r="D82" s="22" t="str">
        <f t="shared" si="15"/>
        <v>vis</v>
      </c>
      <c r="E82" s="57" t="e">
        <f>VLOOKUP(C82,Active!C$21:E$973,3,FALSE)</f>
        <v>#N/A</v>
      </c>
      <c r="F82" s="5" t="s">
        <v>98</v>
      </c>
      <c r="G82" s="22" t="str">
        <f t="shared" si="16"/>
        <v>55626.3316</v>
      </c>
      <c r="H82" s="15">
        <f t="shared" si="17"/>
        <v>23669</v>
      </c>
      <c r="I82" s="58" t="s">
        <v>355</v>
      </c>
      <c r="J82" s="59" t="s">
        <v>356</v>
      </c>
      <c r="K82" s="58">
        <v>23669</v>
      </c>
      <c r="L82" s="58" t="s">
        <v>357</v>
      </c>
      <c r="M82" s="59" t="s">
        <v>254</v>
      </c>
      <c r="N82" s="59" t="s">
        <v>28</v>
      </c>
      <c r="O82" s="60" t="s">
        <v>351</v>
      </c>
      <c r="P82" s="61" t="s">
        <v>343</v>
      </c>
    </row>
    <row r="83" spans="1:16" x14ac:dyDescent="0.2">
      <c r="B83" s="5"/>
      <c r="F83" s="5"/>
    </row>
    <row r="84" spans="1:16" x14ac:dyDescent="0.2">
      <c r="B84" s="5"/>
      <c r="F84" s="5"/>
    </row>
    <row r="85" spans="1:16" x14ac:dyDescent="0.2">
      <c r="B85" s="5"/>
      <c r="F85" s="5"/>
    </row>
    <row r="86" spans="1:16" x14ac:dyDescent="0.2">
      <c r="B86" s="5"/>
      <c r="F86" s="5"/>
    </row>
    <row r="87" spans="1:16" x14ac:dyDescent="0.2">
      <c r="B87" s="5"/>
      <c r="F87" s="5"/>
    </row>
    <row r="88" spans="1:16" x14ac:dyDescent="0.2">
      <c r="B88" s="5"/>
      <c r="F88" s="5"/>
    </row>
    <row r="89" spans="1:16" x14ac:dyDescent="0.2">
      <c r="B89" s="5"/>
      <c r="F89" s="5"/>
    </row>
    <row r="90" spans="1:16" x14ac:dyDescent="0.2">
      <c r="B90" s="5"/>
      <c r="F90" s="5"/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</sheetData>
  <phoneticPr fontId="8" type="noConversion"/>
  <hyperlinks>
    <hyperlink ref="P31" r:id="rId1" display="http://www.konkoly.hu/cgi-bin/IBVS?4888"/>
    <hyperlink ref="P34" r:id="rId2" display="http://www.konkoly.hu/cgi-bin/IBVS?5263"/>
    <hyperlink ref="P35" r:id="rId3" display="http://www.konkoly.hu/cgi-bin/IBVS?5263"/>
    <hyperlink ref="P77" r:id="rId4" display="http://www.bav-astro.de/sfs/BAVM_link.php?BAVMnr=158"/>
    <hyperlink ref="P36" r:id="rId5" display="http://www.bav-astro.de/sfs/BAVM_link.php?BAVMnr=158"/>
    <hyperlink ref="P40" r:id="rId6" display="http://www.konkoly.hu/cgi-bin/IBVS?5653"/>
    <hyperlink ref="P41" r:id="rId7" display="http://www.konkoly.hu/cgi-bin/IBVS?5653"/>
    <hyperlink ref="P42" r:id="rId8" display="http://var.astro.cz/oejv/issues/oejv0003.pdf"/>
    <hyperlink ref="P43" r:id="rId9" display="http://www.konkoly.hu/cgi-bin/IBVS?5741"/>
    <hyperlink ref="P44" r:id="rId10" display="http://www.bav-astro.de/sfs/BAVM_link.php?BAVMnr=178"/>
    <hyperlink ref="P45" r:id="rId11" display="http://www.bav-astro.de/sfs/BAVM_link.php?BAVMnr=186"/>
    <hyperlink ref="P78" r:id="rId12" display="http://var.astro.cz/oejv/issues/oejv0107.pdf"/>
    <hyperlink ref="P46" r:id="rId13" display="http://www.bav-astro.de/sfs/BAVM_link.php?BAVMnr=209"/>
    <hyperlink ref="P47" r:id="rId14" display="http://www.bav-astro.de/sfs/BAVM_link.php?BAVMnr=209"/>
    <hyperlink ref="P48" r:id="rId15" display="http://var.astro.cz/oejv/issues/oejv0107.pdf"/>
    <hyperlink ref="P49" r:id="rId16" display="http://var.astro.cz/oejv/issues/oejv0107.pdf"/>
    <hyperlink ref="P50" r:id="rId17" display="http://www.konkoly.hu/cgi-bin/IBVS?5938"/>
    <hyperlink ref="P51" r:id="rId18" display="http://www.bav-astro.de/sfs/BAVM_link.php?BAVMnr=214"/>
    <hyperlink ref="P52" r:id="rId19" display="http://www.bav-astro.de/sfs/BAVM_link.php?BAVMnr=209"/>
    <hyperlink ref="P53" r:id="rId20" display="http://www.bav-astro.de/sfs/BAVM_link.php?BAVMnr=215"/>
    <hyperlink ref="P54" r:id="rId21" display="http://www.konkoly.hu/cgi-bin/IBVS?5992"/>
    <hyperlink ref="P55" r:id="rId22" display="http://var.astro.cz/oejv/issues/oejv0137.pdf"/>
    <hyperlink ref="P56" r:id="rId23" display="http://var.astro.cz/oejv/issues/oejv0137.pdf"/>
    <hyperlink ref="P57" r:id="rId24" display="http://var.astro.cz/oejv/issues/oejv0137.pdf"/>
    <hyperlink ref="P79" r:id="rId25" display="http://var.astro.cz/oejv/issues/oejv0137.pdf"/>
    <hyperlink ref="P80" r:id="rId26" display="http://var.astro.cz/oejv/issues/oejv0137.pdf"/>
    <hyperlink ref="P81" r:id="rId27" display="http://var.astro.cz/oejv/issues/oejv0137.pdf"/>
    <hyperlink ref="P82" r:id="rId28" display="http://var.astro.cz/oejv/issues/oejv0137.pdf"/>
    <hyperlink ref="P58" r:id="rId29" display="http://www.konkoly.hu/cgi-bin/IBVS?6029"/>
    <hyperlink ref="P59" r:id="rId30" display="http://var.astro.cz/oejv/issues/oejv0160.pdf"/>
    <hyperlink ref="P60" r:id="rId31" display="http://www.konkoly.hu/cgi-bin/IBVS?6063"/>
    <hyperlink ref="P61" r:id="rId32" display="http://www.bav-astro.de/sfs/BAVM_link.php?BAVMnr=238"/>
    <hyperlink ref="P62" r:id="rId33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2024-02-11T05:19:44Z</dcterms:modified>
</cp:coreProperties>
</file>