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76A3E8C-9319-401B-B38A-211361408B3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J28" i="1"/>
  <c r="Q28" i="1"/>
  <c r="E27" i="1"/>
  <c r="F27" i="1"/>
  <c r="G27" i="1"/>
  <c r="J27" i="1"/>
  <c r="G11" i="1"/>
  <c r="F11" i="1"/>
  <c r="Q27" i="1"/>
  <c r="E22" i="1"/>
  <c r="F22" i="1"/>
  <c r="G22" i="1"/>
  <c r="I22" i="1"/>
  <c r="E21" i="1"/>
  <c r="F21" i="1"/>
  <c r="G21" i="1"/>
  <c r="H21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Q22" i="1"/>
  <c r="Q23" i="1"/>
  <c r="Q24" i="1"/>
  <c r="Q25" i="1"/>
  <c r="Q26" i="1"/>
  <c r="E14" i="1"/>
  <c r="E15" i="1" s="1"/>
  <c r="C17" i="1"/>
  <c r="Q21" i="1"/>
  <c r="C11" i="1"/>
  <c r="C12" i="1"/>
  <c r="C16" i="1" l="1"/>
  <c r="D18" i="1" s="1"/>
  <c r="O24" i="1"/>
  <c r="O23" i="1"/>
  <c r="O26" i="1"/>
  <c r="O21" i="1"/>
  <c r="C15" i="1"/>
  <c r="O28" i="1"/>
  <c r="O22" i="1"/>
  <c r="O25" i="1"/>
  <c r="O27" i="1"/>
  <c r="C18" i="1" l="1"/>
  <c r="E16" i="1"/>
  <c r="E17" i="1" s="1"/>
</calcChain>
</file>

<file path=xl/sharedStrings.xml><?xml version="1.0" encoding="utf-8"?>
<sst xmlns="http://schemas.openxmlformats.org/spreadsheetml/2006/main" count="63" uniqueCount="51">
  <si>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</si>
  <si>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</si>
  <si>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</si>
  <si>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</si>
  <si>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</si>
  <si>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</si>
  <si>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</si>
  <si>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</si>
  <si>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</si>
  <si>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</si>
  <si>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</si>
  <si>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</si>
  <si>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</si>
  <si>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</si>
  <si>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</si>
  <si>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</si>
  <si>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</si>
  <si>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</si>
  <si>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</si>
  <si>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</si>
  <si>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</si>
  <si>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</si>
  <si>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</si>
  <si>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</si>
  <si>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</si>
  <si>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</si>
  <si>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</si>
  <si>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</si>
  <si>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</si>
  <si>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</si>
  <si>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</si>
  <si>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</si>
  <si>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</si>
  <si>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</si>
  <si>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</si>
  <si>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</si>
  <si>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</si>
  <si>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</si>
  <si>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</si>
  <si>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</si>
  <si>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HY Gem</t>
  </si>
  <si>
    <t>OEJV 0094</t>
  </si>
  <si>
    <t>II</t>
  </si>
  <si>
    <t>I</t>
  </si>
  <si>
    <t>OEJV</t>
  </si>
  <si>
    <t>Kreiner</t>
  </si>
  <si>
    <t>HY Gem / GSC na</t>
  </si>
  <si>
    <t>EW/KW</t>
  </si>
  <si>
    <t>OEJV 0137</t>
  </si>
  <si>
    <t>OEJV 0160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</si>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</sst>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HY Gem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1.6000000000000001E-3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1.6000000000000001E-3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-45988.5</c:v>
                </c:pt>
                <c:pt idx="1">
                  <c:v>-5713</c:v>
                </c:pt>
                <c:pt idx="2">
                  <c:v>-23.5</c:v>
                </c:pt>
                <c:pt idx="3">
                  <c:v>-23</c:v>
                </c:pt>
                <c:pt idx="4">
                  <c:v>-0.5</c:v>
                </c:pt>
                <c:pt idx="5">
                  <c:v>0</c:v>
                </c:pt>
                <c:pt idx="6">
                  <c:v>3151.5</c:v>
                </c:pt>
                <c:pt idx="7">
                  <c:v>4171.5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2.6938610972138122E-4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BE-4879-A25F-C2434F6AF5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1.6000000000000001E-3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1.6000000000000001E-3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-45988.5</c:v>
                </c:pt>
                <c:pt idx="1">
                  <c:v>-5713</c:v>
                </c:pt>
                <c:pt idx="2">
                  <c:v>-23.5</c:v>
                </c:pt>
                <c:pt idx="3">
                  <c:v>-23</c:v>
                </c:pt>
                <c:pt idx="4">
                  <c:v>-0.5</c:v>
                </c:pt>
                <c:pt idx="5">
                  <c:v>0</c:v>
                </c:pt>
                <c:pt idx="6">
                  <c:v>3151.5</c:v>
                </c:pt>
                <c:pt idx="7">
                  <c:v>4171.5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-2.0729445895995013E-3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BE-4879-A25F-C2434F6AF59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1.6000000000000001E-3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1.6000000000000001E-3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-45988.5</c:v>
                </c:pt>
                <c:pt idx="1">
                  <c:v>-5713</c:v>
                </c:pt>
                <c:pt idx="2">
                  <c:v>-23.5</c:v>
                </c:pt>
                <c:pt idx="3">
                  <c:v>-23</c:v>
                </c:pt>
                <c:pt idx="4">
                  <c:v>-0.5</c:v>
                </c:pt>
                <c:pt idx="5">
                  <c:v>0</c:v>
                </c:pt>
                <c:pt idx="6">
                  <c:v>3151.5</c:v>
                </c:pt>
                <c:pt idx="7">
                  <c:v>4171.5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-1.1542729327629786E-2</c:v>
                </c:pt>
                <c:pt idx="3">
                  <c:v>-1.2213000867632218E-2</c:v>
                </c:pt>
                <c:pt idx="4">
                  <c:v>1.2444780106307007E-2</c:v>
                </c:pt>
                <c:pt idx="5">
                  <c:v>1.3114508576109074E-2</c:v>
                </c:pt>
                <c:pt idx="6">
                  <c:v>5.8413030128576793E-2</c:v>
                </c:pt>
                <c:pt idx="7">
                  <c:v>4.5959100876643788E-2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BE-4879-A25F-C2434F6AF59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1.6000000000000001E-3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1.6000000000000001E-3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-45988.5</c:v>
                </c:pt>
                <c:pt idx="1">
                  <c:v>-5713</c:v>
                </c:pt>
                <c:pt idx="2">
                  <c:v>-23.5</c:v>
                </c:pt>
                <c:pt idx="3">
                  <c:v>-23</c:v>
                </c:pt>
                <c:pt idx="4">
                  <c:v>-0.5</c:v>
                </c:pt>
                <c:pt idx="5">
                  <c:v>0</c:v>
                </c:pt>
                <c:pt idx="6">
                  <c:v>3151.5</c:v>
                </c:pt>
                <c:pt idx="7">
                  <c:v>4171.5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BE-4879-A25F-C2434F6AF59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1.6000000000000001E-3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1.6000000000000001E-3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-45988.5</c:v>
                </c:pt>
                <c:pt idx="1">
                  <c:v>-5713</c:v>
                </c:pt>
                <c:pt idx="2">
                  <c:v>-23.5</c:v>
                </c:pt>
                <c:pt idx="3">
                  <c:v>-23</c:v>
                </c:pt>
                <c:pt idx="4">
                  <c:v>-0.5</c:v>
                </c:pt>
                <c:pt idx="5">
                  <c:v>0</c:v>
                </c:pt>
                <c:pt idx="6">
                  <c:v>3151.5</c:v>
                </c:pt>
                <c:pt idx="7">
                  <c:v>4171.5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BE-4879-A25F-C2434F6AF59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1.6000000000000001E-3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1.6000000000000001E-3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-45988.5</c:v>
                </c:pt>
                <c:pt idx="1">
                  <c:v>-5713</c:v>
                </c:pt>
                <c:pt idx="2">
                  <c:v>-23.5</c:v>
                </c:pt>
                <c:pt idx="3">
                  <c:v>-23</c:v>
                </c:pt>
                <c:pt idx="4">
                  <c:v>-0.5</c:v>
                </c:pt>
                <c:pt idx="5">
                  <c:v>0</c:v>
                </c:pt>
                <c:pt idx="6">
                  <c:v>3151.5</c:v>
                </c:pt>
                <c:pt idx="7">
                  <c:v>4171.5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BE-4879-A25F-C2434F6AF5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1.6000000000000001E-3</c:v>
                  </c:pt>
                  <c:pt idx="7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1.6000000000000001E-3</c:v>
                  </c:pt>
                  <c:pt idx="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-45988.5</c:v>
                </c:pt>
                <c:pt idx="1">
                  <c:v>-5713</c:v>
                </c:pt>
                <c:pt idx="2">
                  <c:v>-23.5</c:v>
                </c:pt>
                <c:pt idx="3">
                  <c:v>-23</c:v>
                </c:pt>
                <c:pt idx="4">
                  <c:v>-0.5</c:v>
                </c:pt>
                <c:pt idx="5">
                  <c:v>0</c:v>
                </c:pt>
                <c:pt idx="6">
                  <c:v>3151.5</c:v>
                </c:pt>
                <c:pt idx="7">
                  <c:v>4171.5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BE-4879-A25F-C2434F6AF5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-45988.5</c:v>
                </c:pt>
                <c:pt idx="1">
                  <c:v>-5713</c:v>
                </c:pt>
                <c:pt idx="2">
                  <c:v>-23.5</c:v>
                </c:pt>
                <c:pt idx="3">
                  <c:v>-23</c:v>
                </c:pt>
                <c:pt idx="4">
                  <c:v>-0.5</c:v>
                </c:pt>
                <c:pt idx="5">
                  <c:v>0</c:v>
                </c:pt>
                <c:pt idx="6">
                  <c:v>3151.5</c:v>
                </c:pt>
                <c:pt idx="7">
                  <c:v>4171.5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-0.26798560773270286</c:v>
                </c:pt>
                <c:pt idx="1">
                  <c:v>-2.146355317951671E-2</c:v>
                </c:pt>
                <c:pt idx="2">
                  <c:v>1.3361271574498824E-2</c:v>
                </c:pt>
                <c:pt idx="3">
                  <c:v>1.336433202135303E-2</c:v>
                </c:pt>
                <c:pt idx="4">
                  <c:v>1.3502052129792321E-2</c:v>
                </c:pt>
                <c:pt idx="5">
                  <c:v>1.3505112576646529E-2</c:v>
                </c:pt>
                <c:pt idx="6">
                  <c:v>3.2795109098709974E-2</c:v>
                </c:pt>
                <c:pt idx="7">
                  <c:v>3.9038420681291194E-2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BE-4879-A25F-C2434F6AF59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-45988.5</c:v>
                </c:pt>
                <c:pt idx="1">
                  <c:v>-5713</c:v>
                </c:pt>
                <c:pt idx="2">
                  <c:v>-23.5</c:v>
                </c:pt>
                <c:pt idx="3">
                  <c:v>-23</c:v>
                </c:pt>
                <c:pt idx="4">
                  <c:v>-0.5</c:v>
                </c:pt>
                <c:pt idx="5">
                  <c:v>0</c:v>
                </c:pt>
                <c:pt idx="6">
                  <c:v>3151.5</c:v>
                </c:pt>
                <c:pt idx="7">
                  <c:v>4171.5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4BE-4879-A25F-C2434F6AF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205544"/>
        <c:axId val="1"/>
      </c:scatterChart>
      <c:valAx>
        <c:axId val="748205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8205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293233082706766"/>
          <c:y val="0.92375366568914952"/>
          <c:w val="0.7834586466165414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963AA5-AD9D-8069-BCF3-0F92D873C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  <c r="E1" s="30" t="s">
        <v>40</v>
      </c>
      <c r="F1" t="s">
        <v>13</v>
      </c>
    </row>
    <row r="2" spans="1:7" x14ac:dyDescent="0.2">
      <c r="A2" t="s">
        <v>23</v>
      </c>
      <c r="B2" t="s">
        <v>47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38406.32</v>
      </c>
      <c r="D4" s="9">
        <v>0.3342</v>
      </c>
    </row>
    <row r="6" spans="1:7" x14ac:dyDescent="0.2">
      <c r="A6" s="5" t="s">
        <v>1</v>
      </c>
    </row>
    <row r="7" spans="1:7" x14ac:dyDescent="0.2">
      <c r="A7" t="s">
        <v>2</v>
      </c>
      <c r="C7">
        <v>54499.560395491426</v>
      </c>
      <c r="D7" s="31" t="s">
        <v>45</v>
      </c>
    </row>
    <row r="8" spans="1:7" x14ac:dyDescent="0.2">
      <c r="A8" t="s">
        <v>3</v>
      </c>
      <c r="C8">
        <v>0.34994054306788736</v>
      </c>
      <c r="D8" s="31" t="s">
        <v>45</v>
      </c>
    </row>
    <row r="9" spans="1:7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1.3505112576646529E-2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16</v>
      </c>
      <c r="B12" s="12"/>
      <c r="C12" s="24">
        <f ca="1">SLOPE(INDIRECT($G$11):G992,INDIRECT($F$11):F992)</f>
        <v>6.1208937084129597E-6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30</v>
      </c>
      <c r="E14" s="17">
        <f ca="1">NOW()+15018.5+$C$9/24</f>
        <v>60351.764113657402</v>
      </c>
    </row>
    <row r="15" spans="1:7" x14ac:dyDescent="0.2">
      <c r="A15" s="14" t="s">
        <v>17</v>
      </c>
      <c r="B15" s="12"/>
      <c r="C15" s="15">
        <f ca="1">(C7+C11)+(C8+C12)*INT(MAX(F21:F3533))</f>
        <v>55959.201435987816</v>
      </c>
      <c r="D15" s="16" t="s">
        <v>38</v>
      </c>
      <c r="E15" s="17">
        <f ca="1">ROUND(2*(E14-$C$7)/$C$8,0)/2+E13</f>
        <v>16724.5</v>
      </c>
    </row>
    <row r="16" spans="1:7" x14ac:dyDescent="0.2">
      <c r="A16" s="18" t="s">
        <v>4</v>
      </c>
      <c r="B16" s="12"/>
      <c r="C16" s="19">
        <f ca="1">+C8+C12</f>
        <v>0.34994666396159579</v>
      </c>
      <c r="D16" s="16" t="s">
        <v>31</v>
      </c>
      <c r="E16" s="26">
        <f ca="1">ROUND(2*(E14-$C$15)/$C$16,0)/2+E13</f>
        <v>12553</v>
      </c>
    </row>
    <row r="17" spans="1:18" ht="13.5" thickBot="1" x14ac:dyDescent="0.25">
      <c r="A17" s="16" t="s">
        <v>27</v>
      </c>
      <c r="B17" s="12"/>
      <c r="C17" s="12">
        <f>COUNT(C21:C2191)</f>
        <v>8</v>
      </c>
      <c r="D17" s="16" t="s">
        <v>32</v>
      </c>
      <c r="E17" s="20">
        <f ca="1">+$C$15+$C$16*E16-15018.5-$C$9/24</f>
        <v>45333.977742031064</v>
      </c>
    </row>
    <row r="18" spans="1:18" ht="14.25" thickTop="1" thickBot="1" x14ac:dyDescent="0.25">
      <c r="A18" s="18" t="s">
        <v>5</v>
      </c>
      <c r="B18" s="12"/>
      <c r="C18" s="21">
        <f ca="1">+C15</f>
        <v>55959.201435987816</v>
      </c>
      <c r="D18" s="22">
        <f ca="1">+C16</f>
        <v>0.34994666396159579</v>
      </c>
      <c r="E18" s="23" t="s">
        <v>33</v>
      </c>
    </row>
    <row r="19" spans="1:18" ht="13.5" thickTop="1" x14ac:dyDescent="0.2">
      <c r="A19" s="27" t="s">
        <v>34</v>
      </c>
      <c r="E19" s="28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35</v>
      </c>
      <c r="I20" s="7" t="s">
        <v>45</v>
      </c>
      <c r="J20" s="7" t="s">
        <v>44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9" t="s">
        <v>36</v>
      </c>
    </row>
    <row r="21" spans="1:18" x14ac:dyDescent="0.2">
      <c r="A21" s="31" t="s">
        <v>39</v>
      </c>
      <c r="C21" s="10">
        <v>38406.32</v>
      </c>
      <c r="D21" s="10" t="s">
        <v>13</v>
      </c>
      <c r="E21">
        <f t="shared" ref="E21:E26" si="0">+(C21-C$7)/C$8</f>
        <v>-45988.499230194626</v>
      </c>
      <c r="F21">
        <f t="shared" ref="F21:F28" si="1">ROUND(2*E21,0)/2</f>
        <v>-45988.5</v>
      </c>
      <c r="G21">
        <f t="shared" ref="G21:G26" si="2">+C21-(C$7+F21*C$8)</f>
        <v>2.6938610972138122E-4</v>
      </c>
      <c r="H21">
        <f>+G21</f>
        <v>2.6938610972138122E-4</v>
      </c>
      <c r="O21">
        <f t="shared" ref="O21:O26" ca="1" si="3">+C$11+C$12*$F21</f>
        <v>-0.26798560773270286</v>
      </c>
      <c r="Q21" s="2">
        <f t="shared" ref="Q21:Q26" si="4">+C21-15018.5</f>
        <v>23387.82</v>
      </c>
    </row>
    <row r="22" spans="1:18" x14ac:dyDescent="0.2">
      <c r="A22" s="32" t="s">
        <v>45</v>
      </c>
      <c r="B22" s="33"/>
      <c r="C22" s="34">
        <v>52500.347999999998</v>
      </c>
      <c r="D22" s="34"/>
      <c r="E22">
        <f t="shared" si="0"/>
        <v>-5713.0059237051219</v>
      </c>
      <c r="F22">
        <f t="shared" si="1"/>
        <v>-5713</v>
      </c>
      <c r="G22">
        <f t="shared" si="2"/>
        <v>-2.0729445895995013E-3</v>
      </c>
      <c r="I22">
        <f>+G22</f>
        <v>-2.0729445895995013E-3</v>
      </c>
      <c r="O22">
        <f t="shared" ca="1" si="3"/>
        <v>-2.146355317951671E-2</v>
      </c>
      <c r="Q22" s="2">
        <f t="shared" si="4"/>
        <v>37481.847999999998</v>
      </c>
    </row>
    <row r="23" spans="1:18" x14ac:dyDescent="0.2">
      <c r="A23" s="32" t="s">
        <v>41</v>
      </c>
      <c r="B23" s="35" t="s">
        <v>42</v>
      </c>
      <c r="C23" s="32">
        <v>54491.325250000002</v>
      </c>
      <c r="D23" s="32">
        <v>1.4E-3</v>
      </c>
      <c r="E23">
        <f t="shared" si="0"/>
        <v>-23.532984830016108</v>
      </c>
      <c r="F23">
        <f t="shared" si="1"/>
        <v>-23.5</v>
      </c>
      <c r="G23">
        <f t="shared" si="2"/>
        <v>-1.1542729327629786E-2</v>
      </c>
      <c r="J23">
        <f t="shared" ref="J23:J28" si="5">+G23</f>
        <v>-1.1542729327629786E-2</v>
      </c>
      <c r="O23">
        <f t="shared" ca="1" si="3"/>
        <v>1.3361271574498824E-2</v>
      </c>
      <c r="Q23" s="2">
        <f t="shared" si="4"/>
        <v>39472.825250000002</v>
      </c>
    </row>
    <row r="24" spans="1:18" x14ac:dyDescent="0.2">
      <c r="A24" s="32" t="s">
        <v>41</v>
      </c>
      <c r="B24" s="35" t="s">
        <v>43</v>
      </c>
      <c r="C24" s="32">
        <v>54491.49955</v>
      </c>
      <c r="D24" s="32">
        <v>1.4E-3</v>
      </c>
      <c r="E24">
        <f t="shared" si="0"/>
        <v>-23.034900216925269</v>
      </c>
      <c r="F24">
        <f t="shared" si="1"/>
        <v>-23</v>
      </c>
      <c r="G24">
        <f t="shared" si="2"/>
        <v>-1.2213000867632218E-2</v>
      </c>
      <c r="J24">
        <f t="shared" si="5"/>
        <v>-1.2213000867632218E-2</v>
      </c>
      <c r="O24">
        <f t="shared" ca="1" si="3"/>
        <v>1.336433202135303E-2</v>
      </c>
      <c r="Q24" s="2">
        <f t="shared" si="4"/>
        <v>39472.99955</v>
      </c>
    </row>
    <row r="25" spans="1:18" x14ac:dyDescent="0.2">
      <c r="A25" s="32" t="s">
        <v>41</v>
      </c>
      <c r="B25" s="35" t="s">
        <v>42</v>
      </c>
      <c r="C25" s="32">
        <v>54499.397870000001</v>
      </c>
      <c r="D25" s="32">
        <v>1.4E-3</v>
      </c>
      <c r="E25">
        <f t="shared" si="0"/>
        <v>-0.46443744414506449</v>
      </c>
      <c r="F25">
        <f t="shared" si="1"/>
        <v>-0.5</v>
      </c>
      <c r="G25">
        <f t="shared" si="2"/>
        <v>1.2444780106307007E-2</v>
      </c>
      <c r="J25">
        <f t="shared" si="5"/>
        <v>1.2444780106307007E-2</v>
      </c>
      <c r="O25">
        <f t="shared" ca="1" si="3"/>
        <v>1.3502052129792321E-2</v>
      </c>
      <c r="Q25" s="2">
        <f t="shared" si="4"/>
        <v>39480.897870000001</v>
      </c>
    </row>
    <row r="26" spans="1:18" x14ac:dyDescent="0.2">
      <c r="A26" s="32" t="s">
        <v>41</v>
      </c>
      <c r="B26" s="35" t="s">
        <v>43</v>
      </c>
      <c r="C26" s="32">
        <v>54499.573510000002</v>
      </c>
      <c r="D26" s="32">
        <v>1.4E-3</v>
      </c>
      <c r="E26">
        <f t="shared" si="0"/>
        <v>3.747639087810669E-2</v>
      </c>
      <c r="F26">
        <f t="shared" si="1"/>
        <v>0</v>
      </c>
      <c r="G26">
        <f t="shared" si="2"/>
        <v>1.3114508576109074E-2</v>
      </c>
      <c r="J26">
        <f t="shared" si="5"/>
        <v>1.3114508576109074E-2</v>
      </c>
      <c r="O26">
        <f t="shared" ca="1" si="3"/>
        <v>1.3505112576646529E-2</v>
      </c>
      <c r="Q26" s="2">
        <f t="shared" si="4"/>
        <v>39481.073510000002</v>
      </c>
    </row>
    <row r="27" spans="1:18" x14ac:dyDescent="0.2">
      <c r="A27" s="32" t="s">
        <v>48</v>
      </c>
      <c r="B27" s="35" t="s">
        <v>43</v>
      </c>
      <c r="C27" s="32">
        <v>55602.456429999998</v>
      </c>
      <c r="D27" s="32">
        <v>1.6000000000000001E-3</v>
      </c>
      <c r="E27">
        <f>+(C27-C$7)/C$8</f>
        <v>3151.6669227281109</v>
      </c>
      <c r="F27">
        <f t="shared" si="1"/>
        <v>3151.5</v>
      </c>
      <c r="G27">
        <f>+C27-(C$7+F27*C$8)</f>
        <v>5.8413030128576793E-2</v>
      </c>
      <c r="J27">
        <f t="shared" si="5"/>
        <v>5.8413030128576793E-2</v>
      </c>
      <c r="O27">
        <f ca="1">+C$11+C$12*$F27</f>
        <v>3.2795109098709974E-2</v>
      </c>
      <c r="Q27" s="2">
        <f>+C27-15018.5</f>
        <v>40583.956429999998</v>
      </c>
    </row>
    <row r="28" spans="1:18" x14ac:dyDescent="0.2">
      <c r="A28" s="36" t="s">
        <v>49</v>
      </c>
      <c r="B28" s="37" t="s">
        <v>43</v>
      </c>
      <c r="C28" s="38">
        <v>55959.383329999997</v>
      </c>
      <c r="D28" s="38">
        <v>1.6000000000000001E-3</v>
      </c>
      <c r="E28">
        <f>+(C28-C$7)/C$8</f>
        <v>4171.631334027421</v>
      </c>
      <c r="F28">
        <f t="shared" si="1"/>
        <v>4171.5</v>
      </c>
      <c r="G28">
        <f>+C28-(C$7+F28*C$8)</f>
        <v>4.5959100876643788E-2</v>
      </c>
      <c r="J28">
        <f t="shared" si="5"/>
        <v>4.5959100876643788E-2</v>
      </c>
      <c r="O28">
        <f ca="1">+C$11+C$12*$F28</f>
        <v>3.9038420681291194E-2</v>
      </c>
      <c r="Q28" s="2">
        <f>+C28-15018.5</f>
        <v>40940.883329999997</v>
      </c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2024-02-11T05:20:19Z</dcterms:modified>
</cp:coreProperties>
</file>