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8BDECF0-1EAF-404E-83B3-621328146A60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4" r:id="rId1"/>
    <sheet name="Active 2" sheetId="1" r:id="rId2"/>
  </sheets>
  <calcPr calcId="181029"/>
</workbook>
</file>

<file path=xl/calcChain.xml><?xml version="1.0" encoding="utf-8"?>
<calcChain xmlns="http://schemas.openxmlformats.org/spreadsheetml/2006/main">
  <c r="G26" i="1" l="1"/>
  <c r="G27" i="1"/>
  <c r="G28" i="1"/>
  <c r="G29" i="1"/>
  <c r="G30" i="1"/>
  <c r="G31" i="1"/>
  <c r="G22" i="1"/>
  <c r="K27" i="4"/>
  <c r="K28" i="4"/>
  <c r="K29" i="4"/>
  <c r="K30" i="4"/>
  <c r="K31" i="4"/>
  <c r="G27" i="4"/>
  <c r="G28" i="4"/>
  <c r="E27" i="1"/>
  <c r="F27" i="1" s="1"/>
  <c r="Q27" i="1"/>
  <c r="E28" i="1"/>
  <c r="F28" i="1" s="1"/>
  <c r="Q28" i="1"/>
  <c r="E29" i="1"/>
  <c r="F29" i="1" s="1"/>
  <c r="Q29" i="1"/>
  <c r="E30" i="1"/>
  <c r="F30" i="1" s="1"/>
  <c r="Q30" i="1"/>
  <c r="E31" i="1"/>
  <c r="F31" i="1" s="1"/>
  <c r="Q31" i="1"/>
  <c r="Q29" i="4"/>
  <c r="Q30" i="4"/>
  <c r="Q31" i="4"/>
  <c r="G29" i="4"/>
  <c r="G30" i="4"/>
  <c r="G31" i="4"/>
  <c r="E29" i="4"/>
  <c r="F29" i="4"/>
  <c r="E30" i="4"/>
  <c r="F30" i="4"/>
  <c r="E31" i="4"/>
  <c r="F31" i="4"/>
  <c r="Q28" i="4"/>
  <c r="E23" i="4"/>
  <c r="F23" i="4"/>
  <c r="G23" i="4"/>
  <c r="J23" i="4"/>
  <c r="E28" i="4"/>
  <c r="F28" i="4"/>
  <c r="U28" i="4"/>
  <c r="C21" i="4"/>
  <c r="E21" i="4"/>
  <c r="F21" i="4"/>
  <c r="E22" i="4"/>
  <c r="F22" i="4"/>
  <c r="G22" i="4"/>
  <c r="J22" i="4"/>
  <c r="E24" i="4"/>
  <c r="F24" i="4"/>
  <c r="G24" i="4"/>
  <c r="K24" i="4"/>
  <c r="E25" i="4"/>
  <c r="F25" i="4"/>
  <c r="G25" i="4"/>
  <c r="I25" i="4"/>
  <c r="E26" i="4"/>
  <c r="F26" i="4"/>
  <c r="G26" i="4"/>
  <c r="K26" i="4"/>
  <c r="E27" i="4"/>
  <c r="F27" i="4"/>
  <c r="U27" i="4"/>
  <c r="F11" i="4"/>
  <c r="G11" i="4"/>
  <c r="Q23" i="4"/>
  <c r="E14" i="4"/>
  <c r="Q22" i="4"/>
  <c r="Q24" i="4"/>
  <c r="Q25" i="4"/>
  <c r="Q26" i="4"/>
  <c r="Q27" i="4"/>
  <c r="E22" i="1"/>
  <c r="F22" i="1" s="1"/>
  <c r="E24" i="1"/>
  <c r="F24" i="1"/>
  <c r="G24" i="1" s="1"/>
  <c r="K24" i="1" s="1"/>
  <c r="E26" i="1"/>
  <c r="F26" i="1"/>
  <c r="C21" i="1"/>
  <c r="G21" i="1"/>
  <c r="H21" i="1"/>
  <c r="E21" i="1"/>
  <c r="F21" i="1"/>
  <c r="E25" i="1"/>
  <c r="F25" i="1"/>
  <c r="G25" i="1" s="1"/>
  <c r="I25" i="1" s="1"/>
  <c r="E23" i="1"/>
  <c r="F23" i="1"/>
  <c r="G23" i="1" s="1"/>
  <c r="I23" i="1" s="1"/>
  <c r="F11" i="1"/>
  <c r="Q22" i="1"/>
  <c r="Q24" i="1"/>
  <c r="Q26" i="1"/>
  <c r="G11" i="1"/>
  <c r="Q23" i="1"/>
  <c r="Q25" i="1"/>
  <c r="E14" i="1"/>
  <c r="E15" i="1" s="1"/>
  <c r="C17" i="1"/>
  <c r="Q21" i="1"/>
  <c r="Q21" i="4"/>
  <c r="G21" i="4"/>
  <c r="C17" i="4"/>
  <c r="H21" i="4"/>
  <c r="C12" i="4"/>
  <c r="C12" i="1"/>
  <c r="C11" i="1"/>
  <c r="C11" i="4"/>
  <c r="O27" i="1" l="1"/>
  <c r="O29" i="1"/>
  <c r="O31" i="1"/>
  <c r="O28" i="1"/>
  <c r="O30" i="1"/>
  <c r="O29" i="4"/>
  <c r="O24" i="4"/>
  <c r="O21" i="4"/>
  <c r="O22" i="4"/>
  <c r="O23" i="4"/>
  <c r="O27" i="4"/>
  <c r="O31" i="4"/>
  <c r="C15" i="4"/>
  <c r="O26" i="4"/>
  <c r="O28" i="4"/>
  <c r="O30" i="4"/>
  <c r="O25" i="4"/>
  <c r="C15" i="1"/>
  <c r="O24" i="1"/>
  <c r="O26" i="1"/>
  <c r="O22" i="1"/>
  <c r="O23" i="1"/>
  <c r="O21" i="1"/>
  <c r="O25" i="1"/>
  <c r="C16" i="1"/>
  <c r="D18" i="1" s="1"/>
  <c r="C16" i="4"/>
  <c r="D18" i="4" s="1"/>
  <c r="E15" i="4"/>
  <c r="C18" i="1" l="1"/>
  <c r="E16" i="1"/>
  <c r="E17" i="1" s="1"/>
  <c r="C18" i="4"/>
  <c r="E16" i="4"/>
  <c r="E17" i="4" s="1"/>
</calcChain>
</file>

<file path=xl/sharedStrings.xml><?xml version="1.0" encoding="utf-8"?>
<sst xmlns="http://schemas.openxmlformats.org/spreadsheetml/2006/main" count="139" uniqueCount="58">
  <si>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</si>
  <si>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</si>
  <si>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</si>
  <si>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</si>
  <si>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</si>
  <si>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</si>
  <si>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</si>
  <si>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</si>
  <si>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</si>
  <si>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</si>
  <si>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</si>
  <si>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</si>
  <si>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</si>
  <si>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</si>
  <si>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</si>
  <si>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</si>
  <si>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</si>
  <si>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</si>
  <si>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</si>
  <si>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</si>
  <si>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</si>
  <si>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</si>
  <si>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</si>
  <si>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</si>
  <si>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</si>
  <si>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</si>
  <si>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</si>
  <si>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</si>
  <si>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</si>
  <si>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</si>
  <si>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</si>
  <si>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</si>
  <si>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</si>
  <si>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</si>
  <si>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</si>
  <si>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</si>
  <si>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</si>
  <si>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</si>
  <si>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</si>
  <si>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</si>
  <si>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IV Gem / na</t>
  </si>
  <si>
    <t>EW</t>
  </si>
  <si>
    <t>IBVS 5894</t>
  </si>
  <si>
    <t>II</t>
  </si>
  <si>
    <t>OEJV 0137</t>
  </si>
  <si>
    <t>I</t>
  </si>
  <si>
    <t>IBVS 6048</t>
  </si>
  <si>
    <t>OEJV 0160</t>
  </si>
  <si>
    <t>This period fits better</t>
  </si>
  <si>
    <t>IBVS 5984</t>
  </si>
  <si>
    <t>OEJV 0168</t>
  </si>
  <si>
    <t>BAD?</t>
  </si>
  <si>
    <t>pg</t>
  </si>
  <si>
    <t>vis</t>
  </si>
  <si>
    <t>PE</t>
  </si>
  <si>
    <t>CCD</t>
  </si>
  <si>
    <t>OEJV 0211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</si>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</sst>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color indexed="12"/>
      <name val="CourierNewPSMT"/>
    </font>
    <font>
      <sz val="10"/>
      <color indexed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20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2" borderId="0" xfId="0" applyFont="1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9" fillId="3" borderId="0" xfId="0" applyFont="1" applyFill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/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Gem - O-C Diagr.</a:t>
            </a:r>
          </a:p>
        </c:rich>
      </c:tx>
      <c:layout>
        <c:manualLayout>
          <c:xMode val="edge"/>
          <c:yMode val="edge"/>
          <c:x val="0.39219734995361227"/>
          <c:y val="4.14213135638746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26099230043375"/>
          <c:y val="0.16502340716182406"/>
          <c:w val="0.82719746889644841"/>
          <c:h val="0.59758929256649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15834.5</c:v>
                </c:pt>
                <c:pt idx="2">
                  <c:v>19258</c:v>
                </c:pt>
                <c:pt idx="3">
                  <c:v>19282</c:v>
                </c:pt>
                <c:pt idx="4">
                  <c:v>21689</c:v>
                </c:pt>
                <c:pt idx="5">
                  <c:v>21769</c:v>
                </c:pt>
                <c:pt idx="6">
                  <c:v>23099.5</c:v>
                </c:pt>
                <c:pt idx="7">
                  <c:v>25560</c:v>
                </c:pt>
                <c:pt idx="8">
                  <c:v>28900.5</c:v>
                </c:pt>
                <c:pt idx="9">
                  <c:v>28900.5</c:v>
                </c:pt>
                <c:pt idx="10">
                  <c:v>28900.5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42-4632-A91B-CFD98191450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15834.5</c:v>
                </c:pt>
                <c:pt idx="2">
                  <c:v>19258</c:v>
                </c:pt>
                <c:pt idx="3">
                  <c:v>19282</c:v>
                </c:pt>
                <c:pt idx="4">
                  <c:v>21689</c:v>
                </c:pt>
                <c:pt idx="5">
                  <c:v>21769</c:v>
                </c:pt>
                <c:pt idx="6">
                  <c:v>23099.5</c:v>
                </c:pt>
                <c:pt idx="7">
                  <c:v>25560</c:v>
                </c:pt>
                <c:pt idx="8">
                  <c:v>28900.5</c:v>
                </c:pt>
                <c:pt idx="9">
                  <c:v>28900.5</c:v>
                </c:pt>
                <c:pt idx="10">
                  <c:v>28900.5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4">
                  <c:v>-0.63336000000708736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42-4632-A91B-CFD98191450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15834.5</c:v>
                </c:pt>
                <c:pt idx="2">
                  <c:v>19258</c:v>
                </c:pt>
                <c:pt idx="3">
                  <c:v>19282</c:v>
                </c:pt>
                <c:pt idx="4">
                  <c:v>21689</c:v>
                </c:pt>
                <c:pt idx="5">
                  <c:v>21769</c:v>
                </c:pt>
                <c:pt idx="6">
                  <c:v>23099.5</c:v>
                </c:pt>
                <c:pt idx="7">
                  <c:v>25560</c:v>
                </c:pt>
                <c:pt idx="8">
                  <c:v>28900.5</c:v>
                </c:pt>
                <c:pt idx="9">
                  <c:v>28900.5</c:v>
                </c:pt>
                <c:pt idx="10">
                  <c:v>28900.5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-0.45175000000017462</c:v>
                </c:pt>
                <c:pt idx="2">
                  <c:v>-0.55890000000363216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42-4632-A91B-CFD98191450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15834.5</c:v>
                </c:pt>
                <c:pt idx="2">
                  <c:v>19258</c:v>
                </c:pt>
                <c:pt idx="3">
                  <c:v>19282</c:v>
                </c:pt>
                <c:pt idx="4">
                  <c:v>21689</c:v>
                </c:pt>
                <c:pt idx="5">
                  <c:v>21769</c:v>
                </c:pt>
                <c:pt idx="6">
                  <c:v>23099.5</c:v>
                </c:pt>
                <c:pt idx="7">
                  <c:v>25560</c:v>
                </c:pt>
                <c:pt idx="8">
                  <c:v>28900.5</c:v>
                </c:pt>
                <c:pt idx="9">
                  <c:v>28900.5</c:v>
                </c:pt>
                <c:pt idx="10">
                  <c:v>28900.5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3">
                  <c:v>-0.56390000000101281</c:v>
                </c:pt>
                <c:pt idx="5">
                  <c:v>-0.64057999999931781</c:v>
                </c:pt>
                <c:pt idx="6">
                  <c:v>-0.63455000000249129</c:v>
                </c:pt>
                <c:pt idx="7">
                  <c:v>-0.61811000000307104</c:v>
                </c:pt>
                <c:pt idx="8">
                  <c:v>-0.67585000020335428</c:v>
                </c:pt>
                <c:pt idx="9">
                  <c:v>-0.67388000010396354</c:v>
                </c:pt>
                <c:pt idx="10">
                  <c:v>-0.66950999989057891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42-4632-A91B-CFD98191450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15834.5</c:v>
                </c:pt>
                <c:pt idx="2">
                  <c:v>19258</c:v>
                </c:pt>
                <c:pt idx="3">
                  <c:v>19282</c:v>
                </c:pt>
                <c:pt idx="4">
                  <c:v>21689</c:v>
                </c:pt>
                <c:pt idx="5">
                  <c:v>21769</c:v>
                </c:pt>
                <c:pt idx="6">
                  <c:v>23099.5</c:v>
                </c:pt>
                <c:pt idx="7">
                  <c:v>25560</c:v>
                </c:pt>
                <c:pt idx="8">
                  <c:v>28900.5</c:v>
                </c:pt>
                <c:pt idx="9">
                  <c:v>28900.5</c:v>
                </c:pt>
                <c:pt idx="10">
                  <c:v>28900.5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42-4632-A91B-CFD98191450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15834.5</c:v>
                </c:pt>
                <c:pt idx="2">
                  <c:v>19258</c:v>
                </c:pt>
                <c:pt idx="3">
                  <c:v>19282</c:v>
                </c:pt>
                <c:pt idx="4">
                  <c:v>21689</c:v>
                </c:pt>
                <c:pt idx="5">
                  <c:v>21769</c:v>
                </c:pt>
                <c:pt idx="6">
                  <c:v>23099.5</c:v>
                </c:pt>
                <c:pt idx="7">
                  <c:v>25560</c:v>
                </c:pt>
                <c:pt idx="8">
                  <c:v>28900.5</c:v>
                </c:pt>
                <c:pt idx="9">
                  <c:v>28900.5</c:v>
                </c:pt>
                <c:pt idx="10">
                  <c:v>28900.5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42-4632-A91B-CFD98191450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15834.5</c:v>
                </c:pt>
                <c:pt idx="2">
                  <c:v>19258</c:v>
                </c:pt>
                <c:pt idx="3">
                  <c:v>19282</c:v>
                </c:pt>
                <c:pt idx="4">
                  <c:v>21689</c:v>
                </c:pt>
                <c:pt idx="5">
                  <c:v>21769</c:v>
                </c:pt>
                <c:pt idx="6">
                  <c:v>23099.5</c:v>
                </c:pt>
                <c:pt idx="7">
                  <c:v>25560</c:v>
                </c:pt>
                <c:pt idx="8">
                  <c:v>28900.5</c:v>
                </c:pt>
                <c:pt idx="9">
                  <c:v>28900.5</c:v>
                </c:pt>
                <c:pt idx="10">
                  <c:v>28900.5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42-4632-A91B-CFD98191450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15834.5</c:v>
                </c:pt>
                <c:pt idx="2">
                  <c:v>19258</c:v>
                </c:pt>
                <c:pt idx="3">
                  <c:v>19282</c:v>
                </c:pt>
                <c:pt idx="4">
                  <c:v>21689</c:v>
                </c:pt>
                <c:pt idx="5">
                  <c:v>21769</c:v>
                </c:pt>
                <c:pt idx="6">
                  <c:v>23099.5</c:v>
                </c:pt>
                <c:pt idx="7">
                  <c:v>25560</c:v>
                </c:pt>
                <c:pt idx="8">
                  <c:v>28900.5</c:v>
                </c:pt>
                <c:pt idx="9">
                  <c:v>28900.5</c:v>
                </c:pt>
                <c:pt idx="10">
                  <c:v>28900.5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-7.6803087366583311E-2</c:v>
                </c:pt>
                <c:pt idx="1">
                  <c:v>-0.43502830420338029</c:v>
                </c:pt>
                <c:pt idx="2">
                  <c:v>-0.51247843081557354</c:v>
                </c:pt>
                <c:pt idx="3">
                  <c:v>-0.51302138482132575</c:v>
                </c:pt>
                <c:pt idx="4">
                  <c:v>-0.56747514698155621</c:v>
                </c:pt>
                <c:pt idx="5">
                  <c:v>-0.56928499366739693</c:v>
                </c:pt>
                <c:pt idx="6">
                  <c:v>-0.59938500636128422</c:v>
                </c:pt>
                <c:pt idx="7">
                  <c:v>-0.65504910349267065</c:v>
                </c:pt>
                <c:pt idx="8">
                  <c:v>-0.73062151416830434</c:v>
                </c:pt>
                <c:pt idx="9">
                  <c:v>-0.73062151416830434</c:v>
                </c:pt>
                <c:pt idx="10">
                  <c:v>-0.73062151416830434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42-4632-A91B-CFD98191450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15834.5</c:v>
                </c:pt>
                <c:pt idx="2">
                  <c:v>19258</c:v>
                </c:pt>
                <c:pt idx="3">
                  <c:v>19282</c:v>
                </c:pt>
                <c:pt idx="4">
                  <c:v>21689</c:v>
                </c:pt>
                <c:pt idx="5">
                  <c:v>21769</c:v>
                </c:pt>
                <c:pt idx="6">
                  <c:v>23099.5</c:v>
                </c:pt>
                <c:pt idx="7">
                  <c:v>25560</c:v>
                </c:pt>
                <c:pt idx="8">
                  <c:v>28900.5</c:v>
                </c:pt>
                <c:pt idx="9">
                  <c:v>28900.5</c:v>
                </c:pt>
                <c:pt idx="10">
                  <c:v>28900.5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  <c:pt idx="6">
                  <c:v>-0.63455000000249129</c:v>
                </c:pt>
                <c:pt idx="7">
                  <c:v>-0.61811000000307104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42-4632-A91B-CFD981914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259976"/>
        <c:axId val="1"/>
      </c:scatterChart>
      <c:valAx>
        <c:axId val="402259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16574287730655"/>
              <c:y val="0.90595386103052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6603864849220137E-2"/>
              <c:y val="0.31657841015487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2259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94864048338368"/>
          <c:y val="0.82163988273395649"/>
          <c:w val="0.73262839879154074"/>
          <c:h val="0.15204709060490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Gem - O-C Diagr.</a:t>
            </a:r>
          </a:p>
        </c:rich>
      </c:tx>
      <c:layout>
        <c:manualLayout>
          <c:xMode val="edge"/>
          <c:yMode val="edge"/>
          <c:x val="0.39219734995361227"/>
          <c:y val="4.142147920659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30328837294128"/>
          <c:y val="0.13366307217462922"/>
          <c:w val="0.8251833702056125"/>
          <c:h val="0.656743405608023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7917.5</c:v>
                </c:pt>
                <c:pt idx="2">
                  <c:v>9629</c:v>
                </c:pt>
                <c:pt idx="3">
                  <c:v>9641</c:v>
                </c:pt>
                <c:pt idx="4">
                  <c:v>10844.5</c:v>
                </c:pt>
                <c:pt idx="5">
                  <c:v>10884.5</c:v>
                </c:pt>
                <c:pt idx="6">
                  <c:v>11549.5</c:v>
                </c:pt>
                <c:pt idx="7">
                  <c:v>12780</c:v>
                </c:pt>
                <c:pt idx="8">
                  <c:v>14450</c:v>
                </c:pt>
                <c:pt idx="9">
                  <c:v>14450</c:v>
                </c:pt>
                <c:pt idx="10">
                  <c:v>14450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EC-490C-A7FC-7BFAADAEBE7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7917.5</c:v>
                </c:pt>
                <c:pt idx="2">
                  <c:v>9629</c:v>
                </c:pt>
                <c:pt idx="3">
                  <c:v>9641</c:v>
                </c:pt>
                <c:pt idx="4">
                  <c:v>10844.5</c:v>
                </c:pt>
                <c:pt idx="5">
                  <c:v>10884.5</c:v>
                </c:pt>
                <c:pt idx="6">
                  <c:v>11549.5</c:v>
                </c:pt>
                <c:pt idx="7">
                  <c:v>12780</c:v>
                </c:pt>
                <c:pt idx="8">
                  <c:v>14450</c:v>
                </c:pt>
                <c:pt idx="9">
                  <c:v>14450</c:v>
                </c:pt>
                <c:pt idx="10">
                  <c:v>14450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2">
                  <c:v>-0.55890000000363216</c:v>
                </c:pt>
                <c:pt idx="4">
                  <c:v>-0.63336000000708736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EC-490C-A7FC-7BFAADAEBE7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7917.5</c:v>
                </c:pt>
                <c:pt idx="2">
                  <c:v>9629</c:v>
                </c:pt>
                <c:pt idx="3">
                  <c:v>9641</c:v>
                </c:pt>
                <c:pt idx="4">
                  <c:v>10844.5</c:v>
                </c:pt>
                <c:pt idx="5">
                  <c:v>10884.5</c:v>
                </c:pt>
                <c:pt idx="6">
                  <c:v>11549.5</c:v>
                </c:pt>
                <c:pt idx="7">
                  <c:v>12780</c:v>
                </c:pt>
                <c:pt idx="8">
                  <c:v>14450</c:v>
                </c:pt>
                <c:pt idx="9">
                  <c:v>14450</c:v>
                </c:pt>
                <c:pt idx="10">
                  <c:v>14450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1">
                  <c:v>-0.60250000000087311</c:v>
                </c:pt>
                <c:pt idx="2">
                  <c:v>-0.55890000000363216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EC-490C-A7FC-7BFAADAEBE7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7917.5</c:v>
                </c:pt>
                <c:pt idx="2">
                  <c:v>9629</c:v>
                </c:pt>
                <c:pt idx="3">
                  <c:v>9641</c:v>
                </c:pt>
                <c:pt idx="4">
                  <c:v>10844.5</c:v>
                </c:pt>
                <c:pt idx="5">
                  <c:v>10884.5</c:v>
                </c:pt>
                <c:pt idx="6">
                  <c:v>11549.5</c:v>
                </c:pt>
                <c:pt idx="7">
                  <c:v>12780</c:v>
                </c:pt>
                <c:pt idx="8">
                  <c:v>14450</c:v>
                </c:pt>
                <c:pt idx="9">
                  <c:v>14450</c:v>
                </c:pt>
                <c:pt idx="10">
                  <c:v>14450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3">
                  <c:v>-0.56390000000101281</c:v>
                </c:pt>
                <c:pt idx="5">
                  <c:v>-0.64057999999931781</c:v>
                </c:pt>
                <c:pt idx="6">
                  <c:v>-0.4838000000017928</c:v>
                </c:pt>
                <c:pt idx="7">
                  <c:v>-0.61811000000307104</c:v>
                </c:pt>
                <c:pt idx="8">
                  <c:v>-0.52510000020265579</c:v>
                </c:pt>
                <c:pt idx="9">
                  <c:v>-0.52313000010326505</c:v>
                </c:pt>
                <c:pt idx="10">
                  <c:v>-0.51875999988988042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EC-490C-A7FC-7BFAADAEBE7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7917.5</c:v>
                </c:pt>
                <c:pt idx="2">
                  <c:v>9629</c:v>
                </c:pt>
                <c:pt idx="3">
                  <c:v>9641</c:v>
                </c:pt>
                <c:pt idx="4">
                  <c:v>10844.5</c:v>
                </c:pt>
                <c:pt idx="5">
                  <c:v>10884.5</c:v>
                </c:pt>
                <c:pt idx="6">
                  <c:v>11549.5</c:v>
                </c:pt>
                <c:pt idx="7">
                  <c:v>12780</c:v>
                </c:pt>
                <c:pt idx="8">
                  <c:v>14450</c:v>
                </c:pt>
                <c:pt idx="9">
                  <c:v>14450</c:v>
                </c:pt>
                <c:pt idx="10">
                  <c:v>14450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EC-490C-A7FC-7BFAADAEBE7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7917.5</c:v>
                </c:pt>
                <c:pt idx="2">
                  <c:v>9629</c:v>
                </c:pt>
                <c:pt idx="3">
                  <c:v>9641</c:v>
                </c:pt>
                <c:pt idx="4">
                  <c:v>10844.5</c:v>
                </c:pt>
                <c:pt idx="5">
                  <c:v>10884.5</c:v>
                </c:pt>
                <c:pt idx="6">
                  <c:v>11549.5</c:v>
                </c:pt>
                <c:pt idx="7">
                  <c:v>12780</c:v>
                </c:pt>
                <c:pt idx="8">
                  <c:v>14450</c:v>
                </c:pt>
                <c:pt idx="9">
                  <c:v>14450</c:v>
                </c:pt>
                <c:pt idx="10">
                  <c:v>14450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EC-490C-A7FC-7BFAADAEBE7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1.8E-3</c:v>
                  </c:pt>
                  <c:pt idx="3">
                    <c:v>1.2999999999999999E-3</c:v>
                  </c:pt>
                  <c:pt idx="4">
                    <c:v>0.01</c:v>
                  </c:pt>
                  <c:pt idx="5">
                    <c:v>2.9999999999999997E-4</c:v>
                  </c:pt>
                  <c:pt idx="6">
                    <c:v>1.1999999999999999E-3</c:v>
                  </c:pt>
                  <c:pt idx="7">
                    <c:v>1.4E-3</c:v>
                  </c:pt>
                  <c:pt idx="8">
                    <c:v>2.2000000000000001E-3</c:v>
                  </c:pt>
                  <c:pt idx="9">
                    <c:v>1.6000000000000001E-3</c:v>
                  </c:pt>
                  <c:pt idx="1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7917.5</c:v>
                </c:pt>
                <c:pt idx="2">
                  <c:v>9629</c:v>
                </c:pt>
                <c:pt idx="3">
                  <c:v>9641</c:v>
                </c:pt>
                <c:pt idx="4">
                  <c:v>10844.5</c:v>
                </c:pt>
                <c:pt idx="5">
                  <c:v>10884.5</c:v>
                </c:pt>
                <c:pt idx="6">
                  <c:v>11549.5</c:v>
                </c:pt>
                <c:pt idx="7">
                  <c:v>12780</c:v>
                </c:pt>
                <c:pt idx="8">
                  <c:v>14450</c:v>
                </c:pt>
                <c:pt idx="9">
                  <c:v>14450</c:v>
                </c:pt>
                <c:pt idx="10">
                  <c:v>14450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EC-490C-A7FC-7BFAADAEBE7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7917.5</c:v>
                </c:pt>
                <c:pt idx="2">
                  <c:v>9629</c:v>
                </c:pt>
                <c:pt idx="3">
                  <c:v>9641</c:v>
                </c:pt>
                <c:pt idx="4">
                  <c:v>10844.5</c:v>
                </c:pt>
                <c:pt idx="5">
                  <c:v>10884.5</c:v>
                </c:pt>
                <c:pt idx="6">
                  <c:v>11549.5</c:v>
                </c:pt>
                <c:pt idx="7">
                  <c:v>12780</c:v>
                </c:pt>
                <c:pt idx="8">
                  <c:v>14450</c:v>
                </c:pt>
                <c:pt idx="9">
                  <c:v>14450</c:v>
                </c:pt>
                <c:pt idx="10">
                  <c:v>14450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-0.17699430969189839</c:v>
                </c:pt>
                <c:pt idx="1">
                  <c:v>-0.42968412353492486</c:v>
                </c:pt>
                <c:pt idx="2">
                  <c:v>-0.48430725159205651</c:v>
                </c:pt>
                <c:pt idx="3">
                  <c:v>-0.48469023583785581</c:v>
                </c:pt>
                <c:pt idx="4">
                  <c:v>-0.52310036415614847</c:v>
                </c:pt>
                <c:pt idx="5">
                  <c:v>-0.52437697830881302</c:v>
                </c:pt>
                <c:pt idx="6">
                  <c:v>-0.54560068859686006</c:v>
                </c:pt>
                <c:pt idx="7">
                  <c:v>-0.58487253146820128</c:v>
                </c:pt>
                <c:pt idx="8">
                  <c:v>-0.63817117234194343</c:v>
                </c:pt>
                <c:pt idx="9">
                  <c:v>-0.63817117234194343</c:v>
                </c:pt>
                <c:pt idx="10">
                  <c:v>-0.63817117234194343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EC-490C-A7FC-7BFAADAEBE7F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7917.5</c:v>
                </c:pt>
                <c:pt idx="2">
                  <c:v>9629</c:v>
                </c:pt>
                <c:pt idx="3">
                  <c:v>9641</c:v>
                </c:pt>
                <c:pt idx="4">
                  <c:v>10844.5</c:v>
                </c:pt>
                <c:pt idx="5">
                  <c:v>10884.5</c:v>
                </c:pt>
                <c:pt idx="6">
                  <c:v>11549.5</c:v>
                </c:pt>
                <c:pt idx="7">
                  <c:v>12780</c:v>
                </c:pt>
                <c:pt idx="8">
                  <c:v>14450</c:v>
                </c:pt>
                <c:pt idx="9">
                  <c:v>14450</c:v>
                </c:pt>
                <c:pt idx="10">
                  <c:v>14450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EC-490C-A7FC-7BFAADAEB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257096"/>
        <c:axId val="1"/>
      </c:scatterChart>
      <c:valAx>
        <c:axId val="40225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08115073229132"/>
              <c:y val="0.9143571862901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8688456994235239E-2"/>
              <c:y val="0.32439836516036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2257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45921450151059"/>
          <c:y val="0.81231671554252194"/>
          <c:w val="0.73262839879154074"/>
          <c:h val="0.152492668621700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0</xdr:row>
      <xdr:rowOff>0</xdr:rowOff>
    </xdr:from>
    <xdr:to>
      <xdr:col>18</xdr:col>
      <xdr:colOff>9524</xdr:colOff>
      <xdr:row>18</xdr:row>
      <xdr:rowOff>76200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9660A13D-EDC2-4050-7E0E-E57416DAF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0</xdr:rowOff>
    </xdr:from>
    <xdr:to>
      <xdr:col>18</xdr:col>
      <xdr:colOff>200025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515EA8E0-B614-CDA9-5C05-70A6C307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8.7109375" customWidth="1"/>
  </cols>
  <sheetData>
    <row r="1" spans="1:7" ht="20.25">
      <c r="A1" s="1" t="s">
        <v>40</v>
      </c>
    </row>
    <row r="2" spans="1:7">
      <c r="A2" t="s">
        <v>23</v>
      </c>
      <c r="B2" t="s">
        <v>41</v>
      </c>
      <c r="C2" s="26" t="s">
        <v>48</v>
      </c>
      <c r="D2" s="3"/>
    </row>
    <row r="3" spans="1:7" ht="13.5" thickBot="1"/>
    <row r="4" spans="1:7" ht="14.25" thickTop="1" thickBot="1">
      <c r="A4" s="5" t="s">
        <v>0</v>
      </c>
      <c r="C4" s="28" t="s">
        <v>38</v>
      </c>
      <c r="D4" s="29" t="s">
        <v>38</v>
      </c>
    </row>
    <row r="5" spans="1:7" ht="13.5" thickTop="1"/>
    <row r="6" spans="1:7">
      <c r="A6" s="5" t="s">
        <v>1</v>
      </c>
    </row>
    <row r="7" spans="1:7">
      <c r="A7" t="s">
        <v>2</v>
      </c>
      <c r="C7" s="46">
        <v>49039.65</v>
      </c>
      <c r="D7" s="30" t="s">
        <v>39</v>
      </c>
    </row>
    <row r="8" spans="1:7">
      <c r="A8" t="s">
        <v>3</v>
      </c>
      <c r="C8" s="46">
        <v>0.30149999999999999</v>
      </c>
      <c r="D8" s="30" t="s">
        <v>39</v>
      </c>
    </row>
    <row r="9" spans="1:7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INTERCEPT(INDIRECT($G$11):G992,INDIRECT($F$11):F992)</f>
        <v>-7.6803087366583311E-2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16</v>
      </c>
      <c r="B12" s="10"/>
      <c r="C12" s="22">
        <f ca="1">SLOPE(INDIRECT($G$11):G992,INDIRECT($F$11):F992)</f>
        <v>-2.2623083573008113E-5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35</v>
      </c>
      <c r="E13" s="11">
        <v>1</v>
      </c>
    </row>
    <row r="14" spans="1:7">
      <c r="A14" s="10"/>
      <c r="B14" s="10"/>
      <c r="C14" s="10"/>
      <c r="D14" s="14" t="s">
        <v>30</v>
      </c>
      <c r="E14" s="15">
        <f ca="1">NOW()+15018.5+$C$9/24</f>
        <v>60339.804521874998</v>
      </c>
    </row>
    <row r="15" spans="1:7">
      <c r="A15" s="12" t="s">
        <v>17</v>
      </c>
      <c r="B15" s="10"/>
      <c r="C15" s="13">
        <f ca="1">(C7+C11)+(C8+C12)*INT(MAX(F21:F3533))</f>
        <v>57752.26938979738</v>
      </c>
      <c r="D15" s="14" t="s">
        <v>36</v>
      </c>
      <c r="E15" s="15">
        <f ca="1">ROUND(2*(E14-$C$7)/$C$8,0)/2+E13</f>
        <v>37481</v>
      </c>
    </row>
    <row r="16" spans="1:7">
      <c r="A16" s="16" t="s">
        <v>4</v>
      </c>
      <c r="B16" s="10"/>
      <c r="C16" s="17">
        <f ca="1">+C8+C12</f>
        <v>0.30147737691642701</v>
      </c>
      <c r="D16" s="14" t="s">
        <v>37</v>
      </c>
      <c r="E16" s="24">
        <f ca="1">ROUND(2*(E14-$C$15)/$C$16,0)/2+E13</f>
        <v>8584</v>
      </c>
    </row>
    <row r="17" spans="1:21" ht="13.5" thickBot="1">
      <c r="A17" s="14" t="s">
        <v>27</v>
      </c>
      <c r="B17" s="10"/>
      <c r="C17" s="10">
        <f>COUNT(C21:C2191)</f>
        <v>11</v>
      </c>
      <c r="D17" s="14" t="s">
        <v>31</v>
      </c>
      <c r="E17" s="18">
        <f ca="1">+$C$15+$C$16*E16-15018.5-$C$9/24</f>
        <v>45322.047026581327</v>
      </c>
    </row>
    <row r="18" spans="1:21" ht="14.25" thickTop="1" thickBot="1">
      <c r="A18" s="16" t="s">
        <v>5</v>
      </c>
      <c r="B18" s="10"/>
      <c r="C18" s="19">
        <f ca="1">+C15</f>
        <v>57752.26938979738</v>
      </c>
      <c r="D18" s="20">
        <f ca="1">+C16</f>
        <v>0.30147737691642701</v>
      </c>
      <c r="E18" s="21" t="s">
        <v>32</v>
      </c>
    </row>
    <row r="19" spans="1:21" ht="13.5" thickTop="1">
      <c r="A19" s="25" t="s">
        <v>33</v>
      </c>
      <c r="E19" s="26">
        <v>21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53</v>
      </c>
      <c r="J20" s="7" t="s">
        <v>54</v>
      </c>
      <c r="K20" s="7" t="s">
        <v>55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7" t="s">
        <v>51</v>
      </c>
    </row>
    <row r="21" spans="1:21">
      <c r="A21" t="s">
        <v>39</v>
      </c>
      <c r="C21" s="8">
        <f>C7</f>
        <v>49039.65</v>
      </c>
      <c r="D21" s="8" t="s">
        <v>13</v>
      </c>
      <c r="E21">
        <f t="shared" ref="E21:E28" si="0">+(C21-C$7)/C$8</f>
        <v>0</v>
      </c>
      <c r="F21">
        <f>ROUND(2*E21,0)/2</f>
        <v>0</v>
      </c>
      <c r="G21">
        <f t="shared" ref="G21:G31" si="1">+C21-(C$7+F21*C$8)</f>
        <v>0</v>
      </c>
      <c r="H21">
        <f>+G21</f>
        <v>0</v>
      </c>
      <c r="O21">
        <f t="shared" ref="O21:O28" ca="1" si="2">+C$11+C$12*$F21</f>
        <v>-7.6803087366583311E-2</v>
      </c>
      <c r="Q21" s="2">
        <f t="shared" ref="Q21:Q28" si="3">+C21-15018.5</f>
        <v>34021.15</v>
      </c>
    </row>
    <row r="22" spans="1:21">
      <c r="A22" s="34" t="s">
        <v>46</v>
      </c>
      <c r="B22" s="35" t="s">
        <v>45</v>
      </c>
      <c r="C22" s="36">
        <v>53813.3</v>
      </c>
      <c r="D22" s="36"/>
      <c r="E22">
        <f t="shared" si="0"/>
        <v>15833.001658374798</v>
      </c>
      <c r="F22" s="37">
        <f>ROUND(2*E22,0)/2+1.5</f>
        <v>15834.5</v>
      </c>
      <c r="G22">
        <f t="shared" si="1"/>
        <v>-0.45175000000017462</v>
      </c>
      <c r="J22">
        <f>+G22</f>
        <v>-0.45175000000017462</v>
      </c>
      <c r="O22">
        <f t="shared" ca="1" si="2"/>
        <v>-0.43502830420338029</v>
      </c>
      <c r="Q22" s="2">
        <f t="shared" si="3"/>
        <v>38794.800000000003</v>
      </c>
    </row>
    <row r="23" spans="1:21">
      <c r="A23" s="38" t="s">
        <v>49</v>
      </c>
      <c r="B23" s="38"/>
      <c r="C23" s="39">
        <v>54845.378100000002</v>
      </c>
      <c r="D23" s="39">
        <v>1.8E-3</v>
      </c>
      <c r="E23">
        <f t="shared" si="0"/>
        <v>19256.146268656717</v>
      </c>
      <c r="F23" s="31">
        <f t="shared" ref="F23:F31" si="4">ROUND(2*E23,0)/2+2</f>
        <v>19258</v>
      </c>
      <c r="G23">
        <f t="shared" si="1"/>
        <v>-0.55890000000363216</v>
      </c>
      <c r="J23">
        <f>+G23</f>
        <v>-0.55890000000363216</v>
      </c>
      <c r="O23">
        <f t="shared" ca="1" si="2"/>
        <v>-0.51247843081557354</v>
      </c>
      <c r="Q23" s="2">
        <f t="shared" si="3"/>
        <v>39826.878100000002</v>
      </c>
      <c r="U23" s="42"/>
    </row>
    <row r="24" spans="1:21">
      <c r="A24" s="32" t="s">
        <v>42</v>
      </c>
      <c r="B24" s="33" t="s">
        <v>43</v>
      </c>
      <c r="C24" s="32">
        <v>54852.609100000001</v>
      </c>
      <c r="D24" s="32">
        <v>1.2999999999999999E-3</v>
      </c>
      <c r="E24">
        <f t="shared" si="0"/>
        <v>19280.129684908788</v>
      </c>
      <c r="F24" s="31">
        <f t="shared" si="4"/>
        <v>19282</v>
      </c>
      <c r="G24">
        <f t="shared" si="1"/>
        <v>-0.56390000000101281</v>
      </c>
      <c r="K24">
        <f>+G24</f>
        <v>-0.56390000000101281</v>
      </c>
      <c r="O24">
        <f t="shared" ca="1" si="2"/>
        <v>-0.51302138482132575</v>
      </c>
      <c r="Q24" s="2">
        <f t="shared" si="3"/>
        <v>39834.109100000001</v>
      </c>
      <c r="U24" s="42"/>
    </row>
    <row r="25" spans="1:21">
      <c r="A25" s="34" t="s">
        <v>47</v>
      </c>
      <c r="B25" s="35" t="s">
        <v>45</v>
      </c>
      <c r="C25" s="36">
        <v>55578.250139999996</v>
      </c>
      <c r="D25" s="36">
        <v>0.01</v>
      </c>
      <c r="E25">
        <f t="shared" si="0"/>
        <v>21686.899303482573</v>
      </c>
      <c r="F25" s="31">
        <f t="shared" si="4"/>
        <v>21689</v>
      </c>
      <c r="G25">
        <f t="shared" si="1"/>
        <v>-0.63336000000708736</v>
      </c>
      <c r="I25">
        <f>+G25</f>
        <v>-0.63336000000708736</v>
      </c>
      <c r="O25">
        <f t="shared" ca="1" si="2"/>
        <v>-0.56747514698155621</v>
      </c>
      <c r="Q25" s="2">
        <f t="shared" si="3"/>
        <v>40559.750139999996</v>
      </c>
      <c r="U25" s="42"/>
    </row>
    <row r="26" spans="1:21">
      <c r="A26" s="32" t="s">
        <v>44</v>
      </c>
      <c r="B26" s="33" t="s">
        <v>45</v>
      </c>
      <c r="C26" s="32">
        <v>55602.36292</v>
      </c>
      <c r="D26" s="32">
        <v>2.9999999999999997E-4</v>
      </c>
      <c r="E26">
        <f t="shared" si="0"/>
        <v>21766.875356550576</v>
      </c>
      <c r="F26" s="31">
        <f t="shared" si="4"/>
        <v>21769</v>
      </c>
      <c r="G26">
        <f t="shared" si="1"/>
        <v>-0.64057999999931781</v>
      </c>
      <c r="K26">
        <f>+G26</f>
        <v>-0.64057999999931781</v>
      </c>
      <c r="O26">
        <f t="shared" ca="1" si="2"/>
        <v>-0.56928499366739693</v>
      </c>
      <c r="Q26" s="2">
        <f t="shared" si="3"/>
        <v>40583.86292</v>
      </c>
      <c r="U26" s="42"/>
    </row>
    <row r="27" spans="1:21">
      <c r="A27" s="34" t="s">
        <v>46</v>
      </c>
      <c r="B27" s="35" t="s">
        <v>45</v>
      </c>
      <c r="C27" s="36">
        <v>56003.5147</v>
      </c>
      <c r="D27" s="36">
        <v>1.1999999999999999E-3</v>
      </c>
      <c r="E27">
        <f t="shared" si="0"/>
        <v>23097.395356550576</v>
      </c>
      <c r="F27" s="31">
        <f t="shared" si="4"/>
        <v>23099.5</v>
      </c>
      <c r="G27">
        <f t="shared" si="1"/>
        <v>-0.63455000000249129</v>
      </c>
      <c r="K27">
        <f t="shared" ref="K27:K31" si="5">+G27</f>
        <v>-0.63455000000249129</v>
      </c>
      <c r="O27">
        <f t="shared" ca="1" si="2"/>
        <v>-0.59938500636128422</v>
      </c>
      <c r="Q27" s="2">
        <f t="shared" si="3"/>
        <v>40985.0147</v>
      </c>
      <c r="U27" s="42">
        <f>+C27-(C$7+F27*C$8)</f>
        <v>-0.63455000000249129</v>
      </c>
    </row>
    <row r="28" spans="1:21">
      <c r="A28" s="39" t="s">
        <v>50</v>
      </c>
      <c r="B28" s="40" t="s">
        <v>43</v>
      </c>
      <c r="C28" s="41">
        <v>56745.371890000002</v>
      </c>
      <c r="D28" s="39">
        <v>1.4E-3</v>
      </c>
      <c r="E28">
        <f t="shared" si="0"/>
        <v>25557.949883913767</v>
      </c>
      <c r="F28" s="31">
        <f t="shared" si="4"/>
        <v>25560</v>
      </c>
      <c r="G28">
        <f t="shared" si="1"/>
        <v>-0.61811000000307104</v>
      </c>
      <c r="K28">
        <f t="shared" si="5"/>
        <v>-0.61811000000307104</v>
      </c>
      <c r="O28">
        <f t="shared" ca="1" si="2"/>
        <v>-0.65504910349267065</v>
      </c>
      <c r="Q28" s="2">
        <f t="shared" si="3"/>
        <v>41726.871890000002</v>
      </c>
      <c r="U28" s="42">
        <f>+C28-(C$7+F28*C$8)</f>
        <v>-0.61811000000307104</v>
      </c>
    </row>
    <row r="29" spans="1:21">
      <c r="A29" s="43" t="s">
        <v>56</v>
      </c>
      <c r="B29" s="44" t="s">
        <v>43</v>
      </c>
      <c r="C29" s="45">
        <v>57752.474899999797</v>
      </c>
      <c r="D29" s="45">
        <v>2.2000000000000001E-3</v>
      </c>
      <c r="E29">
        <f>+(C29-C$7)/C$8</f>
        <v>28898.258374792029</v>
      </c>
      <c r="F29" s="31">
        <f t="shared" si="4"/>
        <v>28900.5</v>
      </c>
      <c r="G29">
        <f t="shared" si="1"/>
        <v>-0.67585000020335428</v>
      </c>
      <c r="K29">
        <f t="shared" si="5"/>
        <v>-0.67585000020335428</v>
      </c>
      <c r="O29">
        <f ca="1">+C$11+C$12*$F29</f>
        <v>-0.73062151416830434</v>
      </c>
      <c r="Q29" s="2">
        <f>+C29-15018.5</f>
        <v>42733.974899999797</v>
      </c>
      <c r="U29" s="42"/>
    </row>
    <row r="30" spans="1:21">
      <c r="A30" s="43" t="s">
        <v>56</v>
      </c>
      <c r="B30" s="44" t="s">
        <v>43</v>
      </c>
      <c r="C30" s="45">
        <v>57752.476869999897</v>
      </c>
      <c r="D30" s="45">
        <v>1.6000000000000001E-3</v>
      </c>
      <c r="E30">
        <f>+(C30-C$7)/C$8</f>
        <v>28898.264908789039</v>
      </c>
      <c r="F30" s="31">
        <f t="shared" si="4"/>
        <v>28900.5</v>
      </c>
      <c r="G30">
        <f t="shared" si="1"/>
        <v>-0.67388000010396354</v>
      </c>
      <c r="K30">
        <f t="shared" si="5"/>
        <v>-0.67388000010396354</v>
      </c>
      <c r="O30">
        <f ca="1">+C$11+C$12*$F30</f>
        <v>-0.73062151416830434</v>
      </c>
      <c r="Q30" s="2">
        <f>+C30-15018.5</f>
        <v>42733.976869999897</v>
      </c>
      <c r="U30" s="42"/>
    </row>
    <row r="31" spans="1:21">
      <c r="A31" s="43" t="s">
        <v>56</v>
      </c>
      <c r="B31" s="44" t="s">
        <v>43</v>
      </c>
      <c r="C31" s="45">
        <v>57752.48124000011</v>
      </c>
      <c r="D31" s="45">
        <v>1.1999999999999999E-3</v>
      </c>
      <c r="E31">
        <f>+(C31-C$7)/C$8</f>
        <v>28898.279402985438</v>
      </c>
      <c r="F31" s="31">
        <f t="shared" si="4"/>
        <v>28900.5</v>
      </c>
      <c r="G31">
        <f t="shared" si="1"/>
        <v>-0.66950999989057891</v>
      </c>
      <c r="K31">
        <f t="shared" si="5"/>
        <v>-0.66950999989057891</v>
      </c>
      <c r="O31">
        <f ca="1">+C$11+C$12*$F31</f>
        <v>-0.73062151416830434</v>
      </c>
      <c r="Q31" s="2">
        <f>+C31-15018.5</f>
        <v>42733.98124000011</v>
      </c>
      <c r="U31" s="42"/>
    </row>
    <row r="32" spans="1:21">
      <c r="C32" s="8"/>
      <c r="D32" s="8"/>
      <c r="Q32" s="2"/>
      <c r="U32" s="42"/>
    </row>
    <row r="33" spans="3:21">
      <c r="C33" s="8"/>
      <c r="D33" s="8"/>
      <c r="Q33" s="2"/>
      <c r="U33" s="42"/>
    </row>
    <row r="34" spans="3:21">
      <c r="C34" s="8"/>
      <c r="D34" s="8"/>
      <c r="U34" s="42"/>
    </row>
    <row r="35" spans="3:21">
      <c r="C35" s="8"/>
      <c r="D35" s="8"/>
      <c r="U35" s="42"/>
    </row>
    <row r="36" spans="3:21">
      <c r="C36" s="8"/>
      <c r="D36" s="8"/>
      <c r="U36" s="42"/>
    </row>
    <row r="37" spans="3:21">
      <c r="C37" s="8"/>
      <c r="D37" s="8"/>
    </row>
    <row r="38" spans="3:21">
      <c r="C38" s="8"/>
      <c r="D38" s="8"/>
    </row>
    <row r="39" spans="3:21">
      <c r="C39" s="8"/>
      <c r="D39" s="8"/>
    </row>
    <row r="40" spans="3:21">
      <c r="C40" s="8"/>
      <c r="D40" s="8"/>
    </row>
    <row r="41" spans="3:21">
      <c r="C41" s="8"/>
      <c r="D41" s="8"/>
    </row>
    <row r="42" spans="3:21">
      <c r="C42" s="8"/>
      <c r="D42" s="8"/>
    </row>
    <row r="43" spans="3:21">
      <c r="C43" s="8"/>
      <c r="D43" s="8"/>
    </row>
    <row r="44" spans="3:21">
      <c r="C44" s="8"/>
      <c r="D44" s="8"/>
    </row>
    <row r="45" spans="3:21">
      <c r="C45" s="8"/>
      <c r="D45" s="8"/>
    </row>
    <row r="46" spans="3:21">
      <c r="C46" s="8"/>
      <c r="D46" s="8"/>
    </row>
    <row r="47" spans="3:21">
      <c r="C47" s="8"/>
      <c r="D47" s="8"/>
    </row>
    <row r="48" spans="3:21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9:D31" name="Range1_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H36" sqref="H3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23</v>
      </c>
      <c r="B2" t="s">
        <v>41</v>
      </c>
      <c r="C2" s="3"/>
      <c r="D2" s="3"/>
    </row>
    <row r="3" spans="1:7" ht="13.5" thickBot="1"/>
    <row r="4" spans="1:7" ht="14.25" thickTop="1" thickBot="1">
      <c r="A4" s="5" t="s">
        <v>0</v>
      </c>
      <c r="C4" s="28" t="s">
        <v>38</v>
      </c>
      <c r="D4" s="29" t="s">
        <v>38</v>
      </c>
    </row>
    <row r="6" spans="1:7">
      <c r="A6" s="5" t="s">
        <v>1</v>
      </c>
    </row>
    <row r="7" spans="1:7">
      <c r="A7" t="s">
        <v>2</v>
      </c>
      <c r="C7" s="46">
        <v>49039.65</v>
      </c>
      <c r="D7" s="30" t="s">
        <v>39</v>
      </c>
    </row>
    <row r="8" spans="1:7">
      <c r="A8" t="s">
        <v>3</v>
      </c>
      <c r="C8" s="46">
        <v>0.60299999999999998</v>
      </c>
      <c r="D8" s="30" t="s">
        <v>39</v>
      </c>
    </row>
    <row r="9" spans="1:7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INTERCEPT(INDIRECT($G$11):G992,INDIRECT($F$11):F992)</f>
        <v>-0.17699430969189839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16</v>
      </c>
      <c r="B12" s="10"/>
      <c r="C12" s="22">
        <f ca="1">SLOPE(INDIRECT($G$11):G992,INDIRECT($F$11):F992)</f>
        <v>-3.1915353816612119E-5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35</v>
      </c>
      <c r="E13" s="11">
        <v>1</v>
      </c>
    </row>
    <row r="14" spans="1:7">
      <c r="A14" s="10"/>
      <c r="B14" s="10"/>
      <c r="C14" s="10"/>
      <c r="D14" s="14" t="s">
        <v>30</v>
      </c>
      <c r="E14" s="15">
        <f ca="1">NOW()+15018.5+$C$9/24</f>
        <v>60339.804521874998</v>
      </c>
    </row>
    <row r="15" spans="1:7">
      <c r="A15" s="12" t="s">
        <v>17</v>
      </c>
      <c r="B15" s="10"/>
      <c r="C15" s="13">
        <f ca="1">(C7+C11)+(C8+C12)*INT(MAX(F21:F3533))</f>
        <v>57752.361828827656</v>
      </c>
      <c r="D15" s="14" t="s">
        <v>36</v>
      </c>
      <c r="E15" s="15">
        <f ca="1">ROUND(2*(E14-$C$7)/$C$8,0)/2+E13</f>
        <v>18741</v>
      </c>
    </row>
    <row r="16" spans="1:7">
      <c r="A16" s="16" t="s">
        <v>4</v>
      </c>
      <c r="B16" s="10"/>
      <c r="C16" s="17">
        <f ca="1">+C8+C12</f>
        <v>0.60296808464618334</v>
      </c>
      <c r="D16" s="14" t="s">
        <v>37</v>
      </c>
      <c r="E16" s="24">
        <f ca="1">ROUND(2*(E14-$C$15)/$C$16,0)/2+E13</f>
        <v>4292</v>
      </c>
    </row>
    <row r="17" spans="1:18" ht="13.5" thickBot="1">
      <c r="A17" s="14" t="s">
        <v>27</v>
      </c>
      <c r="B17" s="10"/>
      <c r="C17" s="10">
        <f>COUNT(C21:C2191)</f>
        <v>11</v>
      </c>
      <c r="D17" s="14" t="s">
        <v>31</v>
      </c>
      <c r="E17" s="18">
        <f ca="1">+$C$15+$C$16*E16-15018.5-$C$9/24</f>
        <v>45322.19668146241</v>
      </c>
    </row>
    <row r="18" spans="1:18" ht="14.25" thickTop="1" thickBot="1">
      <c r="A18" s="16" t="s">
        <v>5</v>
      </c>
      <c r="B18" s="10"/>
      <c r="C18" s="19">
        <f ca="1">+C15</f>
        <v>57752.361828827656</v>
      </c>
      <c r="D18" s="20">
        <f ca="1">+C16</f>
        <v>0.60296808464618334</v>
      </c>
      <c r="E18" s="21" t="s">
        <v>32</v>
      </c>
    </row>
    <row r="19" spans="1:18" ht="13.5" thickTop="1">
      <c r="A19" s="25" t="s">
        <v>33</v>
      </c>
      <c r="E19" s="26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57</v>
      </c>
      <c r="J20" s="7" t="s">
        <v>54</v>
      </c>
      <c r="K20" s="7" t="s">
        <v>55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34</v>
      </c>
    </row>
    <row r="21" spans="1:18">
      <c r="A21" t="s">
        <v>39</v>
      </c>
      <c r="C21" s="8">
        <f>C7</f>
        <v>49039.65</v>
      </c>
      <c r="D21" s="8" t="s">
        <v>13</v>
      </c>
      <c r="E21">
        <f t="shared" ref="E21:E26" si="0"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t="shared" ref="O21:O26" ca="1" si="1">+C$11+C$12*$F21</f>
        <v>-0.17699430969189839</v>
      </c>
      <c r="Q21" s="2">
        <f t="shared" ref="Q21:Q26" si="2">+C21-15018.5</f>
        <v>34021.15</v>
      </c>
    </row>
    <row r="22" spans="1:18" ht="12" customHeight="1">
      <c r="A22" s="34" t="s">
        <v>46</v>
      </c>
      <c r="B22" s="35" t="s">
        <v>45</v>
      </c>
      <c r="C22" s="36">
        <v>53813.3</v>
      </c>
      <c r="D22" s="36"/>
      <c r="E22">
        <f t="shared" si="0"/>
        <v>7916.5008291873992</v>
      </c>
      <c r="F22" s="31">
        <f>ROUND(2*E22,0)/2+1</f>
        <v>7917.5</v>
      </c>
      <c r="G22">
        <f>+C22-(C$7+F22*C$8)</f>
        <v>-0.60250000000087311</v>
      </c>
      <c r="J22">
        <v>-0.60250000000087311</v>
      </c>
      <c r="O22">
        <f t="shared" ca="1" si="1"/>
        <v>-0.42968412353492486</v>
      </c>
      <c r="Q22" s="2">
        <f t="shared" si="2"/>
        <v>38794.800000000003</v>
      </c>
    </row>
    <row r="23" spans="1:18">
      <c r="A23" s="38" t="s">
        <v>49</v>
      </c>
      <c r="B23" s="38"/>
      <c r="C23" s="39">
        <v>54845.378100000002</v>
      </c>
      <c r="D23" s="39">
        <v>1.8E-3</v>
      </c>
      <c r="E23">
        <f t="shared" si="0"/>
        <v>9628.0731343283587</v>
      </c>
      <c r="F23" s="31">
        <f>ROUND(2*E23,0)/2+1</f>
        <v>9629</v>
      </c>
      <c r="G23">
        <f>+C23-(C$7+F23*C$8)</f>
        <v>-0.55890000000363216</v>
      </c>
      <c r="I23">
        <f>+G23</f>
        <v>-0.55890000000363216</v>
      </c>
      <c r="J23">
        <v>-0.55890000000363216</v>
      </c>
      <c r="O23">
        <f t="shared" ca="1" si="1"/>
        <v>-0.48430725159205651</v>
      </c>
      <c r="Q23" s="2">
        <f t="shared" si="2"/>
        <v>39826.878100000002</v>
      </c>
    </row>
    <row r="24" spans="1:18">
      <c r="A24" s="32" t="s">
        <v>42</v>
      </c>
      <c r="B24" s="33" t="s">
        <v>43</v>
      </c>
      <c r="C24" s="32">
        <v>54852.609100000001</v>
      </c>
      <c r="D24" s="32">
        <v>1.2999999999999999E-3</v>
      </c>
      <c r="E24">
        <f t="shared" si="0"/>
        <v>9640.0648424543942</v>
      </c>
      <c r="F24" s="31">
        <f>ROUND(2*E24,0)/2+1</f>
        <v>9641</v>
      </c>
      <c r="G24">
        <f>+C24-(C$7+F24*C$8)</f>
        <v>-0.56390000000101281</v>
      </c>
      <c r="K24">
        <f>+G24</f>
        <v>-0.56390000000101281</v>
      </c>
      <c r="O24">
        <f t="shared" ca="1" si="1"/>
        <v>-0.48469023583785581</v>
      </c>
      <c r="Q24" s="2">
        <f t="shared" si="2"/>
        <v>39834.109100000001</v>
      </c>
    </row>
    <row r="25" spans="1:18">
      <c r="A25" s="34" t="s">
        <v>47</v>
      </c>
      <c r="B25" s="35" t="s">
        <v>45</v>
      </c>
      <c r="C25" s="36">
        <v>55578.250139999996</v>
      </c>
      <c r="D25" s="36">
        <v>0.01</v>
      </c>
      <c r="E25">
        <f t="shared" si="0"/>
        <v>10843.449651741286</v>
      </c>
      <c r="F25" s="31">
        <f>ROUND(2*E25,0)/2+1</f>
        <v>10844.5</v>
      </c>
      <c r="G25">
        <f>+C25-(C$7+F25*C$8)</f>
        <v>-0.63336000000708736</v>
      </c>
      <c r="I25">
        <f>+G25</f>
        <v>-0.63336000000708736</v>
      </c>
      <c r="O25">
        <f t="shared" ca="1" si="1"/>
        <v>-0.52310036415614847</v>
      </c>
      <c r="Q25" s="2">
        <f t="shared" si="2"/>
        <v>40559.750139999996</v>
      </c>
    </row>
    <row r="26" spans="1:18">
      <c r="A26" s="32" t="s">
        <v>44</v>
      </c>
      <c r="B26" s="33" t="s">
        <v>45</v>
      </c>
      <c r="C26" s="32">
        <v>55602.36292</v>
      </c>
      <c r="D26" s="32">
        <v>2.9999999999999997E-4</v>
      </c>
      <c r="E26">
        <f t="shared" si="0"/>
        <v>10883.437678275288</v>
      </c>
      <c r="F26" s="31">
        <f>ROUND(2*E26,0)/2+1</f>
        <v>10884.5</v>
      </c>
      <c r="G26">
        <f t="shared" ref="G26:G31" si="3">+C26-(C$7+F26*C$8)</f>
        <v>-0.64057999999931781</v>
      </c>
      <c r="K26">
        <v>-0.64057999999931781</v>
      </c>
      <c r="O26">
        <f t="shared" ca="1" si="1"/>
        <v>-0.52437697830881302</v>
      </c>
      <c r="Q26" s="2">
        <f t="shared" si="2"/>
        <v>40583.86292</v>
      </c>
    </row>
    <row r="27" spans="1:18">
      <c r="A27" s="34" t="s">
        <v>46</v>
      </c>
      <c r="B27" s="35" t="s">
        <v>45</v>
      </c>
      <c r="C27" s="36">
        <v>56003.5147</v>
      </c>
      <c r="D27" s="36">
        <v>1.1999999999999999E-3</v>
      </c>
      <c r="E27">
        <f t="shared" ref="E27:E31" si="4">+(C27-C$7)/C$8</f>
        <v>11548.697678275288</v>
      </c>
      <c r="F27" s="31">
        <f t="shared" ref="F27:F31" si="5">ROUND(2*E27,0)/2+1</f>
        <v>11549.5</v>
      </c>
      <c r="G27">
        <f t="shared" si="3"/>
        <v>-0.4838000000017928</v>
      </c>
      <c r="K27">
        <v>-0.4838000000017928</v>
      </c>
      <c r="O27">
        <f t="shared" ref="O27:O31" ca="1" si="6">+C$11+C$12*$F27</f>
        <v>-0.54560068859686006</v>
      </c>
      <c r="Q27" s="2">
        <f t="shared" ref="Q27:Q31" si="7">+C27-15018.5</f>
        <v>40985.0147</v>
      </c>
    </row>
    <row r="28" spans="1:18">
      <c r="A28" s="39" t="s">
        <v>50</v>
      </c>
      <c r="B28" s="40" t="s">
        <v>43</v>
      </c>
      <c r="C28" s="41">
        <v>56745.371890000002</v>
      </c>
      <c r="D28" s="39">
        <v>1.4E-3</v>
      </c>
      <c r="E28">
        <f t="shared" si="4"/>
        <v>12778.974941956883</v>
      </c>
      <c r="F28" s="31">
        <f t="shared" si="5"/>
        <v>12780</v>
      </c>
      <c r="G28">
        <f t="shared" si="3"/>
        <v>-0.61811000000307104</v>
      </c>
      <c r="K28">
        <v>-0.61811000000307104</v>
      </c>
      <c r="O28">
        <f t="shared" ca="1" si="6"/>
        <v>-0.58487253146820128</v>
      </c>
      <c r="Q28" s="2">
        <f t="shared" si="7"/>
        <v>41726.871890000002</v>
      </c>
    </row>
    <row r="29" spans="1:18">
      <c r="A29" s="43" t="s">
        <v>56</v>
      </c>
      <c r="B29" s="44" t="s">
        <v>43</v>
      </c>
      <c r="C29" s="45">
        <v>57752.474899999797</v>
      </c>
      <c r="D29" s="45">
        <v>2.2000000000000001E-3</v>
      </c>
      <c r="E29">
        <f t="shared" si="4"/>
        <v>14449.129187396014</v>
      </c>
      <c r="F29" s="31">
        <f t="shared" si="5"/>
        <v>14450</v>
      </c>
      <c r="G29">
        <f t="shared" si="3"/>
        <v>-0.52510000020265579</v>
      </c>
      <c r="K29">
        <v>-0.52510000020265579</v>
      </c>
      <c r="O29">
        <f t="shared" ca="1" si="6"/>
        <v>-0.63817117234194343</v>
      </c>
      <c r="Q29" s="2">
        <f t="shared" si="7"/>
        <v>42733.974899999797</v>
      </c>
    </row>
    <row r="30" spans="1:18">
      <c r="A30" s="43" t="s">
        <v>56</v>
      </c>
      <c r="B30" s="44" t="s">
        <v>43</v>
      </c>
      <c r="C30" s="45">
        <v>57752.476869999897</v>
      </c>
      <c r="D30" s="45">
        <v>1.6000000000000001E-3</v>
      </c>
      <c r="E30">
        <f t="shared" si="4"/>
        <v>14449.132454394519</v>
      </c>
      <c r="F30" s="31">
        <f t="shared" si="5"/>
        <v>14450</v>
      </c>
      <c r="G30">
        <f t="shared" si="3"/>
        <v>-0.52313000010326505</v>
      </c>
      <c r="K30">
        <v>-0.52313000010326505</v>
      </c>
      <c r="O30">
        <f t="shared" ca="1" si="6"/>
        <v>-0.63817117234194343</v>
      </c>
      <c r="Q30" s="2">
        <f t="shared" si="7"/>
        <v>42733.976869999897</v>
      </c>
    </row>
    <row r="31" spans="1:18">
      <c r="A31" s="43" t="s">
        <v>56</v>
      </c>
      <c r="B31" s="44" t="s">
        <v>43</v>
      </c>
      <c r="C31" s="45">
        <v>57752.48124000011</v>
      </c>
      <c r="D31" s="45">
        <v>1.1999999999999999E-3</v>
      </c>
      <c r="E31">
        <f t="shared" si="4"/>
        <v>14449.139701492719</v>
      </c>
      <c r="F31" s="31">
        <f t="shared" si="5"/>
        <v>14450</v>
      </c>
      <c r="G31">
        <f t="shared" si="3"/>
        <v>-0.51875999988988042</v>
      </c>
      <c r="K31">
        <v>-0.51875999988988042</v>
      </c>
      <c r="O31">
        <f t="shared" ca="1" si="6"/>
        <v>-0.63817117234194343</v>
      </c>
      <c r="Q31" s="2">
        <f t="shared" si="7"/>
        <v>42733.98124000011</v>
      </c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9:D31" name="Range1_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2024-01-30T06:18:30Z</dcterms:modified>
</cp:coreProperties>
</file>