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2DDA86E-7312-420A-A967-99FDC2AB938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3" i="1"/>
  <c r="F23" i="1"/>
  <c r="G23" i="1"/>
  <c r="I23" i="1"/>
  <c r="E22" i="1"/>
  <c r="F22" i="1"/>
  <c r="G22" i="1"/>
  <c r="I22" i="1"/>
  <c r="Q21" i="1"/>
  <c r="Q23" i="1"/>
  <c r="D9" i="1"/>
  <c r="E9" i="1"/>
  <c r="F16" i="1"/>
  <c r="F17" i="1" s="1"/>
  <c r="C17" i="1"/>
  <c r="Q22" i="1"/>
  <c r="C12" i="1"/>
  <c r="C11" i="1"/>
  <c r="C15" i="1" l="1"/>
  <c r="F18" i="1" s="1"/>
  <c r="O23" i="1"/>
  <c r="O22" i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<sst xmlns="http://schemas.openxmlformats.org/spreadsheetml/2006/main" count="59" uniqueCount="52">
  <si>
    <t>VSB-66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</si>
  <si>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</si>
  <si>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</si>
  <si>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</si>
  <si>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</si>
  <si>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</si>
  <si>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</si>
  <si>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</si>
  <si>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</si>
  <si>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</si>
  <si>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</si>
  <si>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</si>
  <si>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</si>
  <si>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</si>
  <si>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</si>
  <si>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</si>
  <si>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</si>
  <si>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</si>
  <si>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</si>
  <si>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</si>
  <si>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</si>
  <si>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</si>
  <si>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</si>
  <si>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</si>
  <si>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</si>
  <si>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</si>
  <si>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</si>
  <si>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</si>
  <si>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</si>
  <si>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</si>
  <si>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</si>
  <si>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</si>
  <si>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</si>
  <si>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</si>
  <si>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</si>
  <si>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</si>
  <si>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</si>
  <si>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</si>
  <si>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</si>
  <si>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</si>
  <si>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</si>
  <si>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</si>
  <si>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</si>
  <si>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</si>
  <si>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MT Gem</t>
  </si>
  <si>
    <t>2019G</t>
  </si>
  <si>
    <t>G-</t>
  </si>
  <si>
    <t>EA</t>
  </si>
  <si>
    <t>pr_</t>
  </si>
  <si>
    <t>MT Gem / GSC na</t>
  </si>
  <si>
    <t>VSX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</si>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</sst>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5" fillId="0" borderId="5" xfId="0" applyFont="1" applyFill="1" applyBorder="1" applyAlignment="1">
      <alignment horizontal="left" vertical="center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Gem - O-C Diagr.</a:t>
            </a:r>
          </a:p>
        </c:rich>
      </c:tx>
      <c:layout>
        <c:manualLayout>
          <c:xMode val="edge"/>
          <c:yMode val="edge"/>
          <c:x val="0.38496240601503762"/>
          <c:y val="4.9707602339181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13159</c:v>
                </c:pt>
                <c:pt idx="2">
                  <c:v>13373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A8-4E1D-A80E-C2E2C2A634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13159</c:v>
                </c:pt>
                <c:pt idx="2">
                  <c:v>13373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0.21904999991966179</c:v>
                </c:pt>
                <c:pt idx="2">
                  <c:v>0.21735000003536697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A8-4E1D-A80E-C2E2C2A634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13159</c:v>
                </c:pt>
                <c:pt idx="2">
                  <c:v>13373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A8-4E1D-A80E-C2E2C2A634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13159</c:v>
                </c:pt>
                <c:pt idx="2">
                  <c:v>13373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A8-4E1D-A80E-C2E2C2A634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13159</c:v>
                </c:pt>
                <c:pt idx="2">
                  <c:v>13373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A8-4E1D-A80E-C2E2C2A634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13159</c:v>
                </c:pt>
                <c:pt idx="2">
                  <c:v>13373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A8-4E1D-A80E-C2E2C2A634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13159</c:v>
                </c:pt>
                <c:pt idx="2">
                  <c:v>13373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A8-4E1D-A80E-C2E2C2A634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13159</c:v>
                </c:pt>
                <c:pt idx="2">
                  <c:v>13373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4.209398026128186E-5</c:v>
                </c:pt>
                <c:pt idx="1">
                  <c:v>0.21641951955501815</c:v>
                </c:pt>
                <c:pt idx="2">
                  <c:v>0.21993838641974933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A8-4E1D-A80E-C2E2C2A6349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13159</c:v>
                </c:pt>
                <c:pt idx="2">
                  <c:v>13373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A8-4E1D-A80E-C2E2C2A63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779872"/>
        <c:axId val="1"/>
      </c:scatterChart>
      <c:valAx>
        <c:axId val="560779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779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0767EC-0B6B-1F5F-B43B-5800F87D1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1" t="s">
        <v>44</v>
      </c>
      <c r="G1" s="32" t="s">
        <v>45</v>
      </c>
      <c r="H1" s="33"/>
      <c r="I1" s="34" t="s">
        <v>46</v>
      </c>
      <c r="J1" s="35" t="s">
        <v>44</v>
      </c>
      <c r="K1" s="36">
        <v>6.5820999999999996</v>
      </c>
      <c r="L1" s="37">
        <v>18.242599999999999</v>
      </c>
      <c r="M1" s="38">
        <v>57704.490999999922</v>
      </c>
      <c r="N1" s="38">
        <v>2.0460500000000001</v>
      </c>
      <c r="O1" s="41" t="s">
        <v>47</v>
      </c>
      <c r="P1">
        <v>13.9</v>
      </c>
      <c r="Q1">
        <v>16.7</v>
      </c>
      <c r="R1" t="s">
        <v>48</v>
      </c>
      <c r="S1" t="s">
        <v>15</v>
      </c>
    </row>
    <row r="2" spans="1:19" x14ac:dyDescent="0.2">
      <c r="A2" t="s">
        <v>25</v>
      </c>
      <c r="B2" t="s">
        <v>47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30780.3</v>
      </c>
      <c r="D4" s="28" t="s">
        <v>39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44">
        <v>30780.3</v>
      </c>
      <c r="D7" s="29" t="s">
        <v>51</v>
      </c>
    </row>
    <row r="8" spans="1:19" x14ac:dyDescent="0.2">
      <c r="A8" t="s">
        <v>5</v>
      </c>
      <c r="C8" s="44">
        <v>2.0460500000000001</v>
      </c>
      <c r="D8" s="29" t="s">
        <v>50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4.209398026128186E-5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1.6443303106220599E-5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58142.346588386419</v>
      </c>
      <c r="E15" s="14" t="s">
        <v>36</v>
      </c>
      <c r="F15" s="39">
        <v>1</v>
      </c>
    </row>
    <row r="16" spans="1:19" x14ac:dyDescent="0.2">
      <c r="A16" s="16" t="s">
        <v>6</v>
      </c>
      <c r="B16" s="10"/>
      <c r="C16" s="17">
        <f ca="1">+C8+C12</f>
        <v>2.0460664433031064</v>
      </c>
      <c r="E16" s="14" t="s">
        <v>32</v>
      </c>
      <c r="F16" s="40">
        <f ca="1">NOW()+15018.5+$C$5/24</f>
        <v>60351.772265509258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14454</v>
      </c>
    </row>
    <row r="18" spans="1:21" ht="14.25" thickTop="1" thickBot="1" x14ac:dyDescent="0.25">
      <c r="A18" s="16" t="s">
        <v>7</v>
      </c>
      <c r="B18" s="10"/>
      <c r="C18" s="19">
        <f ca="1">+C15</f>
        <v>58142.346588386419</v>
      </c>
      <c r="D18" s="20">
        <f ca="1">+C16</f>
        <v>2.0460664433031064</v>
      </c>
      <c r="E18" s="14" t="s">
        <v>38</v>
      </c>
      <c r="F18" s="23">
        <f ca="1">ROUND(2*(F16-$C$15)/$C$16,0)/2+F15</f>
        <v>1081</v>
      </c>
    </row>
    <row r="19" spans="1:21" ht="13.5" thickTop="1" x14ac:dyDescent="0.2">
      <c r="E19" s="14" t="s">
        <v>33</v>
      </c>
      <c r="F19" s="18">
        <f ca="1">+$C$15+$C$16*F18-15018.5-$C$5/24</f>
        <v>45336.04024693041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51</v>
      </c>
      <c r="C21" s="8">
        <v>30780.3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4.209398026128186E-5</v>
      </c>
      <c r="Q21" s="2">
        <f>+C21-15018.5</f>
        <v>15761.8</v>
      </c>
    </row>
    <row r="22" spans="1:21" x14ac:dyDescent="0.2">
      <c r="A22" t="s">
        <v>50</v>
      </c>
      <c r="C22" s="8">
        <v>57704.490999999922</v>
      </c>
      <c r="D22" s="8" t="s">
        <v>15</v>
      </c>
      <c r="E22">
        <f>+(C22-C$7)/C$8</f>
        <v>13159.107059944732</v>
      </c>
      <c r="F22">
        <f>ROUND(2*E22,0)/2</f>
        <v>13159</v>
      </c>
      <c r="G22">
        <f>+C22-(C$7+F22*C$8)</f>
        <v>0.21904999991966179</v>
      </c>
      <c r="I22">
        <f>+G22</f>
        <v>0.21904999991966179</v>
      </c>
      <c r="O22">
        <f ca="1">+C$11+C$12*$F22</f>
        <v>0.21641951955501815</v>
      </c>
      <c r="Q22" s="2">
        <f>+C22-15018.5</f>
        <v>42685.990999999922</v>
      </c>
    </row>
    <row r="23" spans="1:21" x14ac:dyDescent="0.2">
      <c r="A23" s="42" t="s">
        <v>0</v>
      </c>
      <c r="B23" s="43" t="s">
        <v>1</v>
      </c>
      <c r="C23" s="42">
        <v>58142.344000000041</v>
      </c>
      <c r="D23" s="42" t="s">
        <v>15</v>
      </c>
      <c r="E23">
        <f>+(C23-C$7)/C$8</f>
        <v>13373.106229075554</v>
      </c>
      <c r="F23">
        <f>ROUND(2*E23,0)/2</f>
        <v>13373</v>
      </c>
      <c r="G23">
        <f>+C23-(C$7+F23*C$8)</f>
        <v>0.21735000003536697</v>
      </c>
      <c r="I23">
        <f>+G23</f>
        <v>0.21735000003536697</v>
      </c>
      <c r="O23">
        <f ca="1">+C$11+C$12*$F23</f>
        <v>0.21993838641974933</v>
      </c>
      <c r="Q23" s="2">
        <f>+C23-15018.5</f>
        <v>43123.844000000041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hyperlinks>
    <hyperlink ref="H64193" r:id="rId1" display="http://vsolj.cetus-net.org/bulletin.html"/>
    <hyperlink ref="H64186" r:id="rId2" display="https://www.aavso.org/ejaavso"/>
    <hyperlink ref="I64193" r:id="rId3" display="http://vsolj.cetus-net.org/bulletin.html"/>
    <hyperlink ref="AQ57844" r:id="rId4" display="http://cdsbib.u-strasbg.fr/cgi-bin/cdsbib?1990RMxAA..21..381G"/>
    <hyperlink ref="H64190" r:id="rId5" display="https://www.aavso.org/ejaavso"/>
    <hyperlink ref="AP5208" r:id="rId6" display="http://cdsbib.u-strasbg.fr/cgi-bin/cdsbib?1990RMxAA..21..381G"/>
    <hyperlink ref="AP5211" r:id="rId7" display="http://cdsbib.u-strasbg.fr/cgi-bin/cdsbib?1990RMxAA..21..381G"/>
    <hyperlink ref="AP5209" r:id="rId8" display="http://cdsbib.u-strasbg.fr/cgi-bin/cdsbib?1990RMxAA..21..381G"/>
    <hyperlink ref="AP5193" r:id="rId9" display="http://cdsbib.u-strasbg.fr/cgi-bin/cdsbib?1990RMxAA..21..381G"/>
    <hyperlink ref="AQ5422" r:id="rId10" display="http://cdsbib.u-strasbg.fr/cgi-bin/cdsbib?1990RMxAA..21..381G"/>
    <hyperlink ref="AQ5426" r:id="rId11" display="http://cdsbib.u-strasbg.fr/cgi-bin/cdsbib?1990RMxAA..21..381G"/>
    <hyperlink ref="AQ65106" r:id="rId12" display="http://cdsbib.u-strasbg.fr/cgi-bin/cdsbib?1990RMxAA..21..381G"/>
    <hyperlink ref="I2314" r:id="rId13" display="http://vsolj.cetus-net.org/bulletin.html"/>
    <hyperlink ref="H2314" r:id="rId14" display="http://vsolj.cetus-net.org/bulletin.html"/>
    <hyperlink ref="AQ231" r:id="rId15" display="http://cdsbib.u-strasbg.fr/cgi-bin/cdsbib?1990RMxAA..21..381G"/>
    <hyperlink ref="AQ230" r:id="rId16" display="http://cdsbib.u-strasbg.fr/cgi-bin/cdsbib?1990RMxAA..21..381G"/>
    <hyperlink ref="AP3484" r:id="rId17" display="http://cdsbib.u-strasbg.fr/cgi-bin/cdsbib?1990RMxAA..21..381G"/>
    <hyperlink ref="AP3502" r:id="rId18" display="http://cdsbib.u-strasbg.fr/cgi-bin/cdsbib?1990RMxAA..21..381G"/>
    <hyperlink ref="AP3503" r:id="rId19" display="http://cdsbib.u-strasbg.fr/cgi-bin/cdsbib?1990RMxAA..21..381G"/>
    <hyperlink ref="AP349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2024-02-11T05:32:03Z</dcterms:modified>
</cp:coreProperties>
</file>