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CEFC75-E958-4803-AEC5-B95AE63828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Q29" i="1"/>
  <c r="C7" i="1"/>
  <c r="C8" i="1"/>
  <c r="E28" i="1"/>
  <c r="F28" i="1"/>
  <c r="G28" i="1"/>
  <c r="K28" i="1"/>
  <c r="D9" i="1"/>
  <c r="C9" i="1"/>
  <c r="C21" i="1"/>
  <c r="E21" i="1"/>
  <c r="F21" i="1"/>
  <c r="G21" i="1"/>
  <c r="I21" i="1"/>
  <c r="E22" i="1"/>
  <c r="F22" i="1"/>
  <c r="G22" i="1"/>
  <c r="E23" i="1"/>
  <c r="F23" i="1"/>
  <c r="G23" i="1"/>
  <c r="J23" i="1"/>
  <c r="E24" i="1"/>
  <c r="F24" i="1"/>
  <c r="G24" i="1"/>
  <c r="J24" i="1"/>
  <c r="E25" i="1"/>
  <c r="F25" i="1"/>
  <c r="G25" i="1"/>
  <c r="K25" i="1"/>
  <c r="E26" i="1"/>
  <c r="F26" i="1"/>
  <c r="G26" i="1"/>
  <c r="E27" i="1"/>
  <c r="F27" i="1"/>
  <c r="G27" i="1"/>
  <c r="K27" i="1"/>
  <c r="Q28" i="1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5" i="1"/>
  <c r="K26" i="1"/>
  <c r="Q26" i="1"/>
  <c r="Q27" i="1"/>
  <c r="J22" i="1"/>
  <c r="Q22" i="1"/>
  <c r="Q23" i="1"/>
  <c r="Q24" i="1"/>
  <c r="F16" i="1"/>
  <c r="C17" i="1"/>
  <c r="A21" i="1"/>
  <c r="Q21" i="1"/>
  <c r="C11" i="1"/>
  <c r="C12" i="1"/>
  <c r="C16" i="1" l="1"/>
  <c r="D18" i="1" s="1"/>
  <c r="O21" i="1"/>
  <c r="O27" i="1"/>
  <c r="O28" i="1"/>
  <c r="O26" i="1"/>
  <c r="O23" i="1"/>
  <c r="C15" i="1"/>
  <c r="O25" i="1"/>
  <c r="O29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<sst xmlns="http://schemas.openxmlformats.org/spreadsheetml/2006/main" count="131" uniqueCount="86">
  <si>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</si>
  <si>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</si>
  <si>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</si>
  <si>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</si>
  <si>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</si>
  <si>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</si>
  <si>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</si>
  <si>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</si>
  <si>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</si>
  <si>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</si>
  <si>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</si>
  <si>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</si>
  <si>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</si>
  <si>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</si>
  <si>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</si>
  <si>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</si>
  <si>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</si>
  <si>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</si>
  <si>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</si>
  <si>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</si>
  <si>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</si>
  <si>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</si>
  <si>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</si>
  <si>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</si>
  <si>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</si>
  <si>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</si>
  <si>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</si>
  <si>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</si>
  <si>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</si>
  <si>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</si>
  <si>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</si>
  <si>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</si>
  <si>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</si>
  <si>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</si>
  <si>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V0339 Gem / GSC 1921-1783 </t>
  </si>
  <si>
    <t>Gem_V0339.xls</t>
  </si>
  <si>
    <t>EA</t>
  </si>
  <si>
    <t>IBVS 5557 Eph.</t>
  </si>
  <si>
    <t>IBVS 5557</t>
  </si>
  <si>
    <t>Gem</t>
  </si>
  <si>
    <t>Add cycle</t>
  </si>
  <si>
    <t>Old Cycle</t>
  </si>
  <si>
    <t>IBVS 6010</t>
  </si>
  <si>
    <t>I</t>
  </si>
  <si>
    <t>OEJV 0160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</si>
  <si>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</si>
  <si>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</si>
  <si>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</si>
  <si>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</si>
  <si>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</si>
  <si>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</si>
  <si>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</si>
  <si>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</si>
  <si>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</si>
  <si>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</si>
  <si>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</si>
  <si>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</si>
  <si>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2455602.4084 </t>
  </si>
  <si>
    <t> 09.02.2011 21:48 </t>
  </si>
  <si>
    <t> 0.0015 </t>
  </si>
  <si>
    <t>C </t>
  </si>
  <si>
    <t>o</t>
  </si>
  <si>
    <t> J.Schirmer </t>
  </si>
  <si>
    <t>BAVM 220 </t>
  </si>
  <si>
    <t>2455625.4475 </t>
  </si>
  <si>
    <t> 04.03.2011 22:44 </t>
  </si>
  <si>
    <t> -0.0020 </t>
  </si>
  <si>
    <t>-I</t>
  </si>
  <si>
    <t> P.Frank </t>
  </si>
  <si>
    <t>2455628.3316 </t>
  </si>
  <si>
    <t> 07.03.2011 19:57 </t>
  </si>
  <si>
    <t>1086</t>
  </si>
  <si>
    <t> 0.0018 </t>
  </si>
  <si>
    <t>2456351.28849 </t>
  </si>
  <si>
    <t> 27.02.2013 18:55 </t>
  </si>
  <si>
    <t>1337</t>
  </si>
  <si>
    <t> -0.00189 </t>
  </si>
  <si>
    <t> L.Šmelcer </t>
  </si>
  <si>
    <t>OEJV 0160 </t>
  </si>
  <si>
    <t>2456351.28874 </t>
  </si>
  <si>
    <t> -0.00164 </t>
  </si>
  <si>
    <t>R</t>
  </si>
  <si>
    <t>2456351.28983 </t>
  </si>
  <si>
    <t> 27.02.2013 18:57 </t>
  </si>
  <si>
    <t> -0.00055 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</si>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</sst>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Gem - O-C Diagr.</a:t>
            </a:r>
          </a:p>
        </c:rich>
      </c:tx>
      <c:layout>
        <c:manualLayout>
          <c:xMode val="edge"/>
          <c:yMode val="edge"/>
          <c:x val="0.36979614390306476"/>
          <c:y val="4.3615242539127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9712864839264"/>
          <c:y val="0.14488610220018791"/>
          <c:w val="0.8021013162828331"/>
          <c:h val="0.64356566540293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F-43A8-9B01-389F4D6C60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F-43A8-9B01-389F4D6C60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3.9200000028358772E-3</c:v>
                </c:pt>
                <c:pt idx="2">
                  <c:v>4.600000029313378E-4</c:v>
                </c:pt>
                <c:pt idx="3">
                  <c:v>4.2400000020279549E-3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AF-43A8-9B01-389F4D6C60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8.0999999772757292E-4</c:v>
                </c:pt>
                <c:pt idx="5">
                  <c:v>1.0600000023259781E-3</c:v>
                </c:pt>
                <c:pt idx="6">
                  <c:v>2.1500000002561137E-3</c:v>
                </c:pt>
                <c:pt idx="7">
                  <c:v>8.7999999959720299E-4</c:v>
                </c:pt>
                <c:pt idx="8">
                  <c:v>7.7199998049763963E-3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AF-43A8-9B01-389F4D6C60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AF-43A8-9B01-389F4D6C60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F-43A8-9B01-389F4D6C60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3.0000000000000001E-3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F-43A8-9B01-389F4D6C60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-2.7356729353616473E-4</c:v>
                </c:pt>
                <c:pt idx="1">
                  <c:v>2.3791101365765914E-3</c:v>
                </c:pt>
                <c:pt idx="2">
                  <c:v>2.3875514330924637E-3</c:v>
                </c:pt>
                <c:pt idx="4">
                  <c:v>2.6534522733424296E-3</c:v>
                </c:pt>
                <c:pt idx="5">
                  <c:v>2.6534522733424296E-3</c:v>
                </c:pt>
                <c:pt idx="6">
                  <c:v>2.6534522733424296E-3</c:v>
                </c:pt>
                <c:pt idx="7">
                  <c:v>3.1989710606806538E-3</c:v>
                </c:pt>
                <c:pt idx="8">
                  <c:v>3.1989710606806538E-3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F-43A8-9B01-389F4D6C60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2514</c:v>
                </c:pt>
                <c:pt idx="2">
                  <c:v>2522</c:v>
                </c:pt>
                <c:pt idx="3">
                  <c:v>2523</c:v>
                </c:pt>
                <c:pt idx="4">
                  <c:v>2774</c:v>
                </c:pt>
                <c:pt idx="5">
                  <c:v>2774</c:v>
                </c:pt>
                <c:pt idx="6">
                  <c:v>2774</c:v>
                </c:pt>
                <c:pt idx="7">
                  <c:v>3291</c:v>
                </c:pt>
                <c:pt idx="8">
                  <c:v>3291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AF-43A8-9B01-389F4D6C6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108848"/>
        <c:axId val="1"/>
      </c:scatterChart>
      <c:valAx>
        <c:axId val="740108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82724527855073"/>
              <c:y val="0.93852629532419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415645412744458E-2"/>
              <c:y val="0.31765205275266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108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0075187969924"/>
          <c:y val="0.80555782379054475"/>
          <c:w val="0.87368421052631584"/>
          <c:h val="0.160494151194063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7823E87-CDCD-4A43-DA13-7E9035C0A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220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T10" sqref="T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12" ht="20.25" x14ac:dyDescent="0.3">
      <c r="A1" s="1" t="s">
        <v>34</v>
      </c>
      <c r="E1" s="29"/>
      <c r="F1" s="29" t="s">
        <v>35</v>
      </c>
      <c r="G1" s="30" t="s">
        <v>36</v>
      </c>
      <c r="H1" s="31" t="s">
        <v>37</v>
      </c>
      <c r="I1" s="30">
        <v>48361.279999999999</v>
      </c>
      <c r="J1" s="30">
        <v>2.8803200000000002</v>
      </c>
      <c r="K1" s="30" t="s">
        <v>38</v>
      </c>
      <c r="L1" s="30" t="s">
        <v>39</v>
      </c>
    </row>
    <row r="2" spans="1:12" x14ac:dyDescent="0.2">
      <c r="A2" t="s">
        <v>23</v>
      </c>
      <c r="B2" t="s">
        <v>36</v>
      </c>
      <c r="D2" s="9" t="s">
        <v>39</v>
      </c>
      <c r="E2" t="s">
        <v>35</v>
      </c>
    </row>
    <row r="3" spans="1:12" ht="13.5" thickBot="1" x14ac:dyDescent="0.25"/>
    <row r="4" spans="1:12" ht="14.25" thickTop="1" thickBot="1" x14ac:dyDescent="0.25">
      <c r="A4" s="28" t="s">
        <v>37</v>
      </c>
      <c r="C4" s="7">
        <v>48361.279999999999</v>
      </c>
      <c r="D4" s="8">
        <v>2.8803200000000002</v>
      </c>
    </row>
    <row r="5" spans="1:12" ht="13.5" thickTop="1" x14ac:dyDescent="0.2">
      <c r="A5" s="10" t="s">
        <v>28</v>
      </c>
      <c r="B5" s="11"/>
      <c r="C5" s="12">
        <v>-9.5</v>
      </c>
      <c r="D5" s="11" t="s">
        <v>29</v>
      </c>
    </row>
    <row r="6" spans="1:12" x14ac:dyDescent="0.2">
      <c r="A6" s="4" t="s">
        <v>1</v>
      </c>
    </row>
    <row r="7" spans="1:12" x14ac:dyDescent="0.2">
      <c r="A7" t="s">
        <v>2</v>
      </c>
      <c r="C7">
        <f>+C4</f>
        <v>48361.279999999999</v>
      </c>
    </row>
    <row r="8" spans="1:12" x14ac:dyDescent="0.2">
      <c r="A8" t="s">
        <v>3</v>
      </c>
      <c r="C8">
        <f>+D4</f>
        <v>2.8803200000000002</v>
      </c>
    </row>
    <row r="9" spans="1:12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15</v>
      </c>
      <c r="B11" s="11"/>
      <c r="C11" s="23">
        <f ca="1">INTERCEPT(INDIRECT($D$9):G992,INDIRECT($C$9):F992)</f>
        <v>-2.7356729353616473E-4</v>
      </c>
      <c r="D11" s="13"/>
      <c r="E11" s="11"/>
    </row>
    <row r="12" spans="1:12" x14ac:dyDescent="0.2">
      <c r="A12" s="11" t="s">
        <v>16</v>
      </c>
      <c r="B12" s="11"/>
      <c r="C12" s="23">
        <f ca="1">SLOPE(INDIRECT($D$9):G992,INDIRECT($C$9):F992)</f>
        <v>1.0551620644839922E-6</v>
      </c>
      <c r="D12" s="13"/>
      <c r="E12" s="11"/>
    </row>
    <row r="13" spans="1:12" x14ac:dyDescent="0.2">
      <c r="A13" s="11" t="s">
        <v>18</v>
      </c>
      <c r="B13" s="11"/>
      <c r="C13" s="13" t="s">
        <v>13</v>
      </c>
    </row>
    <row r="14" spans="1:12" x14ac:dyDescent="0.2">
      <c r="A14" s="11"/>
      <c r="B14" s="11"/>
      <c r="C14" s="11"/>
    </row>
    <row r="15" spans="1:12" x14ac:dyDescent="0.2">
      <c r="A15" s="14" t="s">
        <v>17</v>
      </c>
      <c r="B15" s="11"/>
      <c r="C15" s="15">
        <f ca="1">(C7+C11)+(C8+C12)*INT(MAX(F21:F3533))</f>
        <v>57840.416318971053</v>
      </c>
      <c r="E15" s="16" t="s">
        <v>40</v>
      </c>
      <c r="F15" s="12">
        <v>1</v>
      </c>
    </row>
    <row r="16" spans="1:12" x14ac:dyDescent="0.2">
      <c r="A16" s="18" t="s">
        <v>4</v>
      </c>
      <c r="B16" s="11"/>
      <c r="C16" s="19">
        <f ca="1">+C8+C12</f>
        <v>2.8803210551620646</v>
      </c>
      <c r="E16" s="16" t="s">
        <v>30</v>
      </c>
      <c r="F16" s="17">
        <f ca="1">NOW()+15018.5+$C$5/24</f>
        <v>60346.815678935185</v>
      </c>
    </row>
    <row r="17" spans="1:21" ht="13.5" thickBot="1" x14ac:dyDescent="0.25">
      <c r="A17" s="16" t="s">
        <v>27</v>
      </c>
      <c r="B17" s="11"/>
      <c r="C17" s="11">
        <f>COUNT(C21:C2191)</f>
        <v>9</v>
      </c>
      <c r="E17" s="16" t="s">
        <v>41</v>
      </c>
      <c r="F17" s="17">
        <f ca="1">ROUND(2*(F16-$C$7)/$C$8,0)/2+F15</f>
        <v>4162</v>
      </c>
    </row>
    <row r="18" spans="1:21" ht="14.25" thickTop="1" thickBot="1" x14ac:dyDescent="0.25">
      <c r="A18" s="18" t="s">
        <v>5</v>
      </c>
      <c r="B18" s="11"/>
      <c r="C18" s="21">
        <f ca="1">+C15</f>
        <v>57840.416318971053</v>
      </c>
      <c r="D18" s="22">
        <f ca="1">+C16</f>
        <v>2.8803210551620646</v>
      </c>
      <c r="E18" s="16" t="s">
        <v>31</v>
      </c>
      <c r="F18" s="25">
        <f ca="1">ROUND(2*(F16-$C$15)/$C$16,0)/2+F15</f>
        <v>871</v>
      </c>
    </row>
    <row r="19" spans="1:21" ht="13.5" thickTop="1" x14ac:dyDescent="0.2">
      <c r="E19" s="16" t="s">
        <v>32</v>
      </c>
      <c r="F19" s="20">
        <f ca="1">+$C$15+$C$16*F18-15018.5-$C$5/24</f>
        <v>45331.071791350543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53</v>
      </c>
      <c r="I20" s="6" t="s">
        <v>56</v>
      </c>
      <c r="J20" s="6" t="s">
        <v>50</v>
      </c>
      <c r="K20" s="6" t="s">
        <v>48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34" t="s">
        <v>45</v>
      </c>
    </row>
    <row r="21" spans="1:21" x14ac:dyDescent="0.2">
      <c r="A21" t="str">
        <f>$K$1</f>
        <v>IBVS 5557</v>
      </c>
      <c r="C21" s="9">
        <f>+$C$4</f>
        <v>48361.279999999999</v>
      </c>
      <c r="D21" s="9" t="s">
        <v>13</v>
      </c>
      <c r="E21">
        <f t="shared" ref="E21:E27" si="0">+(C21-C$7)/C$8</f>
        <v>0</v>
      </c>
      <c r="F21">
        <f t="shared" ref="F21:F28" si="1">ROUND(2*E21,0)/2</f>
        <v>0</v>
      </c>
      <c r="G21">
        <f t="shared" ref="G21:G27" si="2">+C21-(C$7+F21*C$8)</f>
        <v>0</v>
      </c>
      <c r="I21">
        <f>+G21</f>
        <v>0</v>
      </c>
      <c r="O21">
        <f ca="1">+C$11+C$12*$F21</f>
        <v>-2.7356729353616473E-4</v>
      </c>
      <c r="Q21" s="2">
        <f t="shared" ref="Q21:Q27" si="3">+C21-15018.5</f>
        <v>33342.78</v>
      </c>
    </row>
    <row r="22" spans="1:21" x14ac:dyDescent="0.2">
      <c r="A22" s="32" t="s">
        <v>42</v>
      </c>
      <c r="B22" s="33" t="s">
        <v>43</v>
      </c>
      <c r="C22" s="32">
        <v>55602.4084</v>
      </c>
      <c r="D22" s="32">
        <v>6.9999999999999999E-4</v>
      </c>
      <c r="E22">
        <f t="shared" si="0"/>
        <v>2514.0013609598936</v>
      </c>
      <c r="F22">
        <f t="shared" si="1"/>
        <v>2514</v>
      </c>
      <c r="G22">
        <f t="shared" si="2"/>
        <v>3.9200000028358772E-3</v>
      </c>
      <c r="J22">
        <f>+G22</f>
        <v>3.9200000028358772E-3</v>
      </c>
      <c r="O22">
        <f ca="1">+C$11+C$12*$F22</f>
        <v>2.3791101365765914E-3</v>
      </c>
      <c r="Q22" s="2">
        <f t="shared" si="3"/>
        <v>40583.9084</v>
      </c>
    </row>
    <row r="23" spans="1:21" x14ac:dyDescent="0.2">
      <c r="A23" s="32" t="s">
        <v>42</v>
      </c>
      <c r="B23" s="33" t="s">
        <v>43</v>
      </c>
      <c r="C23" s="32">
        <v>55625.447500000002</v>
      </c>
      <c r="D23" s="32">
        <v>5.9999999999999995E-4</v>
      </c>
      <c r="E23">
        <f t="shared" si="0"/>
        <v>2522.0001597044784</v>
      </c>
      <c r="F23">
        <f t="shared" si="1"/>
        <v>2522</v>
      </c>
      <c r="G23">
        <f t="shared" si="2"/>
        <v>4.600000029313378E-4</v>
      </c>
      <c r="J23">
        <f>+G23</f>
        <v>4.600000029313378E-4</v>
      </c>
      <c r="O23">
        <f ca="1">+C$11+C$12*$F23</f>
        <v>2.3875514330924637E-3</v>
      </c>
      <c r="Q23" s="2">
        <f t="shared" si="3"/>
        <v>40606.947500000002</v>
      </c>
    </row>
    <row r="24" spans="1:21" x14ac:dyDescent="0.2">
      <c r="A24" s="32" t="s">
        <v>42</v>
      </c>
      <c r="B24" s="33" t="s">
        <v>43</v>
      </c>
      <c r="C24" s="32">
        <v>55628.331599999998</v>
      </c>
      <c r="D24" s="32">
        <v>8.0000000000000004E-4</v>
      </c>
      <c r="E24">
        <f t="shared" si="0"/>
        <v>2523.0014720586596</v>
      </c>
      <c r="F24">
        <f t="shared" si="1"/>
        <v>2523</v>
      </c>
      <c r="G24">
        <f t="shared" si="2"/>
        <v>4.2400000020279549E-3</v>
      </c>
      <c r="J24">
        <f>+G24</f>
        <v>4.2400000020279549E-3</v>
      </c>
      <c r="Q24" s="2">
        <f t="shared" si="3"/>
        <v>40609.831599999998</v>
      </c>
    </row>
    <row r="25" spans="1:21" x14ac:dyDescent="0.2">
      <c r="A25" s="48" t="s">
        <v>44</v>
      </c>
      <c r="B25" s="49" t="s">
        <v>43</v>
      </c>
      <c r="C25" s="50">
        <v>56351.288489999999</v>
      </c>
      <c r="D25" s="50">
        <v>2.9999999999999997E-4</v>
      </c>
      <c r="E25">
        <f t="shared" si="0"/>
        <v>2774.0002812187531</v>
      </c>
      <c r="F25">
        <f t="shared" si="1"/>
        <v>2774</v>
      </c>
      <c r="G25">
        <f t="shared" si="2"/>
        <v>8.0999999772757292E-4</v>
      </c>
      <c r="K25">
        <f>+G25</f>
        <v>8.0999999772757292E-4</v>
      </c>
      <c r="O25">
        <f ca="1">+C$11+C$12*$F25</f>
        <v>2.6534522733424296E-3</v>
      </c>
      <c r="Q25" s="2">
        <f t="shared" si="3"/>
        <v>41332.788489999999</v>
      </c>
    </row>
    <row r="26" spans="1:21" x14ac:dyDescent="0.2">
      <c r="A26" s="48" t="s">
        <v>44</v>
      </c>
      <c r="B26" s="49" t="s">
        <v>43</v>
      </c>
      <c r="C26" s="50">
        <v>56351.288740000004</v>
      </c>
      <c r="D26" s="50">
        <v>2.9999999999999997E-4</v>
      </c>
      <c r="E26">
        <f t="shared" si="0"/>
        <v>2774.0003680146665</v>
      </c>
      <c r="F26">
        <f t="shared" si="1"/>
        <v>2774</v>
      </c>
      <c r="G26">
        <f t="shared" si="2"/>
        <v>1.0600000023259781E-3</v>
      </c>
      <c r="K26">
        <f>+G26</f>
        <v>1.0600000023259781E-3</v>
      </c>
      <c r="O26">
        <f ca="1">+C$11+C$12*$F26</f>
        <v>2.6534522733424296E-3</v>
      </c>
      <c r="Q26" s="2">
        <f t="shared" si="3"/>
        <v>41332.788740000004</v>
      </c>
    </row>
    <row r="27" spans="1:21" x14ac:dyDescent="0.2">
      <c r="A27" s="48" t="s">
        <v>44</v>
      </c>
      <c r="B27" s="49" t="s">
        <v>43</v>
      </c>
      <c r="C27" s="50">
        <v>56351.289830000002</v>
      </c>
      <c r="D27" s="50">
        <v>6.9999999999999999E-4</v>
      </c>
      <c r="E27">
        <f t="shared" si="0"/>
        <v>2774.0007464448404</v>
      </c>
      <c r="F27">
        <f t="shared" si="1"/>
        <v>2774</v>
      </c>
      <c r="G27">
        <f t="shared" si="2"/>
        <v>2.1500000002561137E-3</v>
      </c>
      <c r="K27">
        <f>+G27</f>
        <v>2.1500000002561137E-3</v>
      </c>
      <c r="O27">
        <f ca="1">+C$11+C$12*$F27</f>
        <v>2.6534522733424296E-3</v>
      </c>
      <c r="Q27" s="2">
        <f t="shared" si="3"/>
        <v>41332.789830000002</v>
      </c>
    </row>
    <row r="28" spans="1:21" x14ac:dyDescent="0.2">
      <c r="A28" s="51" t="s">
        <v>0</v>
      </c>
      <c r="B28" s="52" t="s">
        <v>43</v>
      </c>
      <c r="C28" s="52">
        <v>57840.413999999997</v>
      </c>
      <c r="D28" s="52">
        <v>3.0000000000000001E-3</v>
      </c>
      <c r="E28">
        <f>+(C28-C$7)/C$8</f>
        <v>3291.000305521608</v>
      </c>
      <c r="F28">
        <f t="shared" si="1"/>
        <v>3291</v>
      </c>
      <c r="G28">
        <f>+C28-(C$7+F28*C$8)</f>
        <v>8.7999999959720299E-4</v>
      </c>
      <c r="K28">
        <f>+G28</f>
        <v>8.7999999959720299E-4</v>
      </c>
      <c r="O28">
        <f ca="1">+C$11+C$12*$F28</f>
        <v>3.1989710606806538E-3</v>
      </c>
      <c r="Q28" s="2">
        <f>+C28-15018.5</f>
        <v>42821.913999999997</v>
      </c>
    </row>
    <row r="29" spans="1:21" x14ac:dyDescent="0.2">
      <c r="A29" s="53" t="s">
        <v>85</v>
      </c>
      <c r="B29" s="54" t="s">
        <v>43</v>
      </c>
      <c r="C29" s="55">
        <v>57840.420839999802</v>
      </c>
      <c r="D29" s="55">
        <v>2.0000000000000001E-4</v>
      </c>
      <c r="E29">
        <f>+(C29-C$7)/C$8</f>
        <v>3291.0026802576808</v>
      </c>
      <c r="F29">
        <f>ROUND(2*E29,0)/2</f>
        <v>3291</v>
      </c>
      <c r="G29">
        <f>+C29-(C$7+F29*C$8)</f>
        <v>7.7199998049763963E-3</v>
      </c>
      <c r="K29">
        <f>+G29</f>
        <v>7.7199998049763963E-3</v>
      </c>
      <c r="O29">
        <f ca="1">+C$11+C$12*$F29</f>
        <v>3.1989710606806538E-3</v>
      </c>
      <c r="Q29" s="2">
        <f>+C29-15018.5</f>
        <v>42821.920839999802</v>
      </c>
    </row>
    <row r="30" spans="1:21" x14ac:dyDescent="0.2">
      <c r="C30" s="9"/>
      <c r="D30" s="9"/>
      <c r="Q30" s="2"/>
    </row>
    <row r="31" spans="1:21" x14ac:dyDescent="0.2">
      <c r="C31" s="9"/>
      <c r="D31" s="9"/>
      <c r="Q31" s="2"/>
    </row>
    <row r="32" spans="1:21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9:D29" name="Range1"/>
  </protectedRanges>
  <phoneticPr fontId="8" type="noConversion"/>
  <hyperlinks>
    <hyperlink ref="H64426" r:id="rId1" display="http://vsolj.cetus-net.org/bulletin.html"/>
    <hyperlink ref="H64419" r:id="rId2" display="https://www.aavso.org/ejaavso"/>
    <hyperlink ref="AP570" r:id="rId3" display="http://cdsbib.u-strasbg.fr/cgi-bin/cdsbib?1990RMxAA..21..381G"/>
    <hyperlink ref="AP574" r:id="rId4" display="http://cdsbib.u-strasbg.fr/cgi-bin/cdsbib?1990RMxAA..21..381G"/>
    <hyperlink ref="AP573" r:id="rId5" display="http://cdsbib.u-strasbg.fr/cgi-bin/cdsbib?1990RMxAA..21..381G"/>
    <hyperlink ref="AP554" r:id="rId6" display="http://cdsbib.u-strasbg.fr/cgi-bin/cdsbib?1990RMxAA..21..381G"/>
    <hyperlink ref="I64426" r:id="rId7" display="http://vsolj.cetus-net.org/bulletin.html"/>
    <hyperlink ref="AQ710" r:id="rId8" display="http://cdsbib.u-strasbg.fr/cgi-bin/cdsbib?1990RMxAA..21..381G"/>
    <hyperlink ref="AQ55476" r:id="rId9" display="http://cdsbib.u-strasbg.fr/cgi-bin/cdsbib?1990RMxAA..21..381G"/>
    <hyperlink ref="AQ711" r:id="rId10" display="http://cdsbib.u-strasbg.fr/cgi-bin/cdsbib?1990RMxAA..21..381G"/>
    <hyperlink ref="H64423" r:id="rId11" display="https://www.aavso.org/ejaavso"/>
    <hyperlink ref="H1596" r:id="rId12" display="http://vsolj.cetus-net.org/bulletin.html"/>
    <hyperlink ref="AP2840" r:id="rId13" display="http://cdsbib.u-strasbg.fr/cgi-bin/cdsbib?1990RMxAA..21..381G"/>
    <hyperlink ref="AP2843" r:id="rId14" display="http://cdsbib.u-strasbg.fr/cgi-bin/cdsbib?1990RMxAA..21..381G"/>
    <hyperlink ref="AP2841" r:id="rId15" display="http://cdsbib.u-strasbg.fr/cgi-bin/cdsbib?1990RMxAA..21..381G"/>
    <hyperlink ref="AP2825" r:id="rId16" display="http://cdsbib.u-strasbg.fr/cgi-bin/cdsbib?1990RMxAA..21..381G"/>
    <hyperlink ref="I1596" r:id="rId17" display="http://vsolj.cetus-net.org/bulletin.html"/>
    <hyperlink ref="AQ3054" r:id="rId18" display="http://cdsbib.u-strasbg.fr/cgi-bin/cdsbib?1990RMxAA..21..381G"/>
    <hyperlink ref="AQ65291" r:id="rId19" display="http://cdsbib.u-strasbg.fr/cgi-bin/cdsbib?1990RMxAA..21..381G"/>
    <hyperlink ref="AQ305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3"/>
  <sheetViews>
    <sheetView workbookViewId="0">
      <selection activeCell="A11" sqref="A11:IV448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46</v>
      </c>
      <c r="I1" s="36" t="s">
        <v>47</v>
      </c>
      <c r="J1" s="37" t="s">
        <v>48</v>
      </c>
    </row>
    <row r="2" spans="1:16" x14ac:dyDescent="0.2">
      <c r="I2" s="38" t="s">
        <v>49</v>
      </c>
      <c r="J2" s="39" t="s">
        <v>50</v>
      </c>
    </row>
    <row r="3" spans="1:16" x14ac:dyDescent="0.2">
      <c r="A3" s="40" t="s">
        <v>51</v>
      </c>
      <c r="I3" s="38" t="s">
        <v>52</v>
      </c>
      <c r="J3" s="39" t="s">
        <v>53</v>
      </c>
    </row>
    <row r="4" spans="1:16" x14ac:dyDescent="0.2">
      <c r="I4" s="38" t="s">
        <v>54</v>
      </c>
      <c r="J4" s="39" t="s">
        <v>53</v>
      </c>
    </row>
    <row r="5" spans="1:16" ht="13.5" thickBot="1" x14ac:dyDescent="0.25">
      <c r="I5" s="41" t="s">
        <v>55</v>
      </c>
      <c r="J5" s="42" t="s">
        <v>56</v>
      </c>
    </row>
    <row r="10" spans="1:16" ht="13.5" thickBot="1" x14ac:dyDescent="0.25"/>
    <row r="11" spans="1:16" ht="12.75" customHeight="1" thickBot="1" x14ac:dyDescent="0.25">
      <c r="A11" s="9" t="str">
        <f t="shared" ref="A11:A16" si="0">P11</f>
        <v>BAVM 220 </v>
      </c>
      <c r="B11" s="13" t="str">
        <f t="shared" ref="B11:B16" si="1">IF(H11=INT(H11),"I","II")</f>
        <v>I</v>
      </c>
      <c r="C11" s="9">
        <f t="shared" ref="C11:C16" si="2">1*G11</f>
        <v>55602.4084</v>
      </c>
      <c r="D11" s="11" t="str">
        <f t="shared" ref="D11:D16" si="3">VLOOKUP(F11,I$1:J$5,2,FALSE)</f>
        <v>vis</v>
      </c>
      <c r="E11" s="43">
        <f>VLOOKUP(C11,Active!C$21:E$973,3,FALSE)</f>
        <v>2514.0013609598936</v>
      </c>
      <c r="F11" s="13" t="s">
        <v>55</v>
      </c>
      <c r="G11" s="11" t="str">
        <f t="shared" ref="G11:G16" si="4">MID(I11,3,LEN(I11)-3)</f>
        <v>55602.4084</v>
      </c>
      <c r="H11" s="9">
        <f t="shared" ref="H11:H16" si="5">1*K11</f>
        <v>1077</v>
      </c>
      <c r="I11" s="44" t="s">
        <v>57</v>
      </c>
      <c r="J11" s="45" t="s">
        <v>58</v>
      </c>
      <c r="K11" s="44">
        <v>1077</v>
      </c>
      <c r="L11" s="44" t="s">
        <v>59</v>
      </c>
      <c r="M11" s="45" t="s">
        <v>60</v>
      </c>
      <c r="N11" s="45" t="s">
        <v>61</v>
      </c>
      <c r="O11" s="46" t="s">
        <v>62</v>
      </c>
      <c r="P11" s="47" t="s">
        <v>63</v>
      </c>
    </row>
    <row r="12" spans="1:16" ht="12.75" customHeight="1" thickBot="1" x14ac:dyDescent="0.25">
      <c r="A12" s="9" t="str">
        <f t="shared" si="0"/>
        <v>BAVM 220 </v>
      </c>
      <c r="B12" s="13" t="str">
        <f t="shared" si="1"/>
        <v>I</v>
      </c>
      <c r="C12" s="9">
        <f t="shared" si="2"/>
        <v>55625.447500000002</v>
      </c>
      <c r="D12" s="11" t="str">
        <f t="shared" si="3"/>
        <v>vis</v>
      </c>
      <c r="E12" s="43">
        <f>VLOOKUP(C12,Active!C$21:E$973,3,FALSE)</f>
        <v>2522.0001597044784</v>
      </c>
      <c r="F12" s="13" t="s">
        <v>55</v>
      </c>
      <c r="G12" s="11" t="str">
        <f t="shared" si="4"/>
        <v>55625.4475</v>
      </c>
      <c r="H12" s="9">
        <f t="shared" si="5"/>
        <v>1085</v>
      </c>
      <c r="I12" s="44" t="s">
        <v>64</v>
      </c>
      <c r="J12" s="45" t="s">
        <v>65</v>
      </c>
      <c r="K12" s="44">
        <v>1085</v>
      </c>
      <c r="L12" s="44" t="s">
        <v>66</v>
      </c>
      <c r="M12" s="45" t="s">
        <v>60</v>
      </c>
      <c r="N12" s="45" t="s">
        <v>67</v>
      </c>
      <c r="O12" s="46" t="s">
        <v>68</v>
      </c>
      <c r="P12" s="47" t="s">
        <v>63</v>
      </c>
    </row>
    <row r="13" spans="1:16" ht="12.75" customHeight="1" thickBot="1" x14ac:dyDescent="0.25">
      <c r="A13" s="9" t="str">
        <f t="shared" si="0"/>
        <v>BAVM 220 </v>
      </c>
      <c r="B13" s="13" t="str">
        <f t="shared" si="1"/>
        <v>I</v>
      </c>
      <c r="C13" s="9">
        <f t="shared" si="2"/>
        <v>55628.331599999998</v>
      </c>
      <c r="D13" s="11" t="str">
        <f t="shared" si="3"/>
        <v>vis</v>
      </c>
      <c r="E13" s="43">
        <f>VLOOKUP(C13,Active!C$21:E$973,3,FALSE)</f>
        <v>2523.0014720586596</v>
      </c>
      <c r="F13" s="13" t="s">
        <v>55</v>
      </c>
      <c r="G13" s="11" t="str">
        <f t="shared" si="4"/>
        <v>55628.3316</v>
      </c>
      <c r="H13" s="9">
        <f t="shared" si="5"/>
        <v>1086</v>
      </c>
      <c r="I13" s="44" t="s">
        <v>69</v>
      </c>
      <c r="J13" s="45" t="s">
        <v>70</v>
      </c>
      <c r="K13" s="44" t="s">
        <v>71</v>
      </c>
      <c r="L13" s="44" t="s">
        <v>72</v>
      </c>
      <c r="M13" s="45" t="s">
        <v>60</v>
      </c>
      <c r="N13" s="45" t="s">
        <v>61</v>
      </c>
      <c r="O13" s="46" t="s">
        <v>62</v>
      </c>
      <c r="P13" s="47" t="s">
        <v>63</v>
      </c>
    </row>
    <row r="14" spans="1:16" ht="12.75" customHeight="1" thickBot="1" x14ac:dyDescent="0.25">
      <c r="A14" s="9" t="str">
        <f t="shared" si="0"/>
        <v>OEJV 0160 </v>
      </c>
      <c r="B14" s="13" t="str">
        <f t="shared" si="1"/>
        <v>I</v>
      </c>
      <c r="C14" s="9">
        <f t="shared" si="2"/>
        <v>56351.288489999999</v>
      </c>
      <c r="D14" s="11" t="str">
        <f t="shared" si="3"/>
        <v>vis</v>
      </c>
      <c r="E14" s="43">
        <f>VLOOKUP(C14,Active!C$21:E$973,3,FALSE)</f>
        <v>2774.0002812187531</v>
      </c>
      <c r="F14" s="13" t="s">
        <v>55</v>
      </c>
      <c r="G14" s="11" t="str">
        <f t="shared" si="4"/>
        <v>56351.28849</v>
      </c>
      <c r="H14" s="9">
        <f t="shared" si="5"/>
        <v>1337</v>
      </c>
      <c r="I14" s="44" t="s">
        <v>73</v>
      </c>
      <c r="J14" s="45" t="s">
        <v>74</v>
      </c>
      <c r="K14" s="44" t="s">
        <v>75</v>
      </c>
      <c r="L14" s="44" t="s">
        <v>76</v>
      </c>
      <c r="M14" s="45" t="s">
        <v>60</v>
      </c>
      <c r="N14" s="45" t="s">
        <v>43</v>
      </c>
      <c r="O14" s="46" t="s">
        <v>77</v>
      </c>
      <c r="P14" s="47" t="s">
        <v>78</v>
      </c>
    </row>
    <row r="15" spans="1:16" ht="12.75" customHeight="1" thickBot="1" x14ac:dyDescent="0.25">
      <c r="A15" s="9" t="str">
        <f t="shared" si="0"/>
        <v>OEJV 0160 </v>
      </c>
      <c r="B15" s="13" t="str">
        <f t="shared" si="1"/>
        <v>I</v>
      </c>
      <c r="C15" s="9">
        <f t="shared" si="2"/>
        <v>56351.288740000004</v>
      </c>
      <c r="D15" s="11" t="str">
        <f t="shared" si="3"/>
        <v>vis</v>
      </c>
      <c r="E15" s="43">
        <f>VLOOKUP(C15,Active!C$21:E$973,3,FALSE)</f>
        <v>2774.0003680146665</v>
      </c>
      <c r="F15" s="13" t="s">
        <v>55</v>
      </c>
      <c r="G15" s="11" t="str">
        <f t="shared" si="4"/>
        <v>56351.28874</v>
      </c>
      <c r="H15" s="9">
        <f t="shared" si="5"/>
        <v>1337</v>
      </c>
      <c r="I15" s="44" t="s">
        <v>79</v>
      </c>
      <c r="J15" s="45" t="s">
        <v>74</v>
      </c>
      <c r="K15" s="44" t="s">
        <v>75</v>
      </c>
      <c r="L15" s="44" t="s">
        <v>80</v>
      </c>
      <c r="M15" s="45" t="s">
        <v>60</v>
      </c>
      <c r="N15" s="45" t="s">
        <v>81</v>
      </c>
      <c r="O15" s="46" t="s">
        <v>77</v>
      </c>
      <c r="P15" s="47" t="s">
        <v>78</v>
      </c>
    </row>
    <row r="16" spans="1:16" ht="12.75" customHeight="1" thickBot="1" x14ac:dyDescent="0.25">
      <c r="A16" s="9" t="str">
        <f t="shared" si="0"/>
        <v>OEJV 0160 </v>
      </c>
      <c r="B16" s="13" t="str">
        <f t="shared" si="1"/>
        <v>I</v>
      </c>
      <c r="C16" s="9">
        <f t="shared" si="2"/>
        <v>56351.289830000002</v>
      </c>
      <c r="D16" s="11" t="str">
        <f t="shared" si="3"/>
        <v>vis</v>
      </c>
      <c r="E16" s="43">
        <f>VLOOKUP(C16,Active!C$21:E$973,3,FALSE)</f>
        <v>2774.0007464448404</v>
      </c>
      <c r="F16" s="13" t="s">
        <v>55</v>
      </c>
      <c r="G16" s="11" t="str">
        <f t="shared" si="4"/>
        <v>56351.28983</v>
      </c>
      <c r="H16" s="9">
        <f t="shared" si="5"/>
        <v>1337</v>
      </c>
      <c r="I16" s="44" t="s">
        <v>82</v>
      </c>
      <c r="J16" s="45" t="s">
        <v>83</v>
      </c>
      <c r="K16" s="44" t="s">
        <v>75</v>
      </c>
      <c r="L16" s="44" t="s">
        <v>84</v>
      </c>
      <c r="M16" s="45" t="s">
        <v>60</v>
      </c>
      <c r="N16" s="45" t="s">
        <v>55</v>
      </c>
      <c r="O16" s="46" t="s">
        <v>77</v>
      </c>
      <c r="P16" s="47" t="s">
        <v>78</v>
      </c>
    </row>
    <row r="17" spans="2:6" x14ac:dyDescent="0.2">
      <c r="B17" s="13"/>
      <c r="E17" s="43"/>
      <c r="F17" s="13"/>
    </row>
    <row r="18" spans="2:6" x14ac:dyDescent="0.2">
      <c r="B18" s="13"/>
      <c r="E18" s="43"/>
      <c r="F18" s="13"/>
    </row>
    <row r="19" spans="2:6" x14ac:dyDescent="0.2">
      <c r="B19" s="13"/>
      <c r="E19" s="43"/>
      <c r="F19" s="13"/>
    </row>
    <row r="20" spans="2:6" x14ac:dyDescent="0.2">
      <c r="B20" s="13"/>
      <c r="E20" s="43"/>
      <c r="F20" s="13"/>
    </row>
    <row r="21" spans="2:6" x14ac:dyDescent="0.2">
      <c r="B21" s="13"/>
      <c r="E21" s="43"/>
      <c r="F21" s="13"/>
    </row>
    <row r="22" spans="2:6" x14ac:dyDescent="0.2">
      <c r="B22" s="13"/>
      <c r="E22" s="43"/>
      <c r="F22" s="13"/>
    </row>
    <row r="23" spans="2:6" x14ac:dyDescent="0.2">
      <c r="B23" s="13"/>
      <c r="E23" s="43"/>
      <c r="F23" s="13"/>
    </row>
    <row r="24" spans="2:6" x14ac:dyDescent="0.2">
      <c r="B24" s="13"/>
      <c r="E24" s="43"/>
      <c r="F24" s="13"/>
    </row>
    <row r="25" spans="2:6" x14ac:dyDescent="0.2">
      <c r="B25" s="13"/>
      <c r="E25" s="43"/>
      <c r="F25" s="13"/>
    </row>
    <row r="26" spans="2:6" x14ac:dyDescent="0.2">
      <c r="B26" s="13"/>
      <c r="E26" s="43"/>
      <c r="F26" s="13"/>
    </row>
    <row r="27" spans="2:6" x14ac:dyDescent="0.2">
      <c r="B27" s="13"/>
      <c r="E27" s="43"/>
      <c r="F27" s="13"/>
    </row>
    <row r="28" spans="2:6" x14ac:dyDescent="0.2">
      <c r="B28" s="13"/>
      <c r="E28" s="43"/>
      <c r="F28" s="13"/>
    </row>
    <row r="29" spans="2:6" x14ac:dyDescent="0.2">
      <c r="B29" s="13"/>
      <c r="E29" s="43"/>
      <c r="F29" s="13"/>
    </row>
    <row r="30" spans="2:6" x14ac:dyDescent="0.2">
      <c r="B30" s="13"/>
      <c r="E30" s="43"/>
      <c r="F30" s="13"/>
    </row>
    <row r="31" spans="2:6" x14ac:dyDescent="0.2">
      <c r="B31" s="13"/>
      <c r="E31" s="43"/>
      <c r="F31" s="13"/>
    </row>
    <row r="32" spans="2:6" x14ac:dyDescent="0.2">
      <c r="B32" s="13"/>
      <c r="E32" s="43"/>
      <c r="F32" s="13"/>
    </row>
    <row r="33" spans="2:6" x14ac:dyDescent="0.2">
      <c r="B33" s="13"/>
      <c r="E33" s="43"/>
      <c r="F33" s="13"/>
    </row>
    <row r="34" spans="2:6" x14ac:dyDescent="0.2">
      <c r="B34" s="13"/>
      <c r="E34" s="43"/>
      <c r="F34" s="13"/>
    </row>
    <row r="35" spans="2:6" x14ac:dyDescent="0.2">
      <c r="B35" s="13"/>
      <c r="E35" s="43"/>
      <c r="F35" s="13"/>
    </row>
    <row r="36" spans="2:6" x14ac:dyDescent="0.2">
      <c r="B36" s="13"/>
      <c r="E36" s="43"/>
      <c r="F36" s="13"/>
    </row>
    <row r="37" spans="2:6" x14ac:dyDescent="0.2">
      <c r="B37" s="13"/>
      <c r="E37" s="43"/>
      <c r="F37" s="13"/>
    </row>
    <row r="38" spans="2:6" x14ac:dyDescent="0.2">
      <c r="B38" s="13"/>
      <c r="E38" s="43"/>
      <c r="F38" s="13"/>
    </row>
    <row r="39" spans="2:6" x14ac:dyDescent="0.2">
      <c r="B39" s="13"/>
      <c r="E39" s="43"/>
      <c r="F39" s="13"/>
    </row>
    <row r="40" spans="2:6" x14ac:dyDescent="0.2">
      <c r="B40" s="13"/>
      <c r="E40" s="43"/>
      <c r="F40" s="13"/>
    </row>
    <row r="41" spans="2:6" x14ac:dyDescent="0.2">
      <c r="B41" s="13"/>
      <c r="E41" s="43"/>
      <c r="F41" s="13"/>
    </row>
    <row r="42" spans="2:6" x14ac:dyDescent="0.2">
      <c r="B42" s="13"/>
      <c r="E42" s="43"/>
      <c r="F42" s="13"/>
    </row>
    <row r="43" spans="2:6" x14ac:dyDescent="0.2">
      <c r="B43" s="13"/>
      <c r="E43" s="43"/>
      <c r="F43" s="13"/>
    </row>
    <row r="44" spans="2:6" x14ac:dyDescent="0.2">
      <c r="B44" s="13"/>
      <c r="E44" s="43"/>
      <c r="F44" s="13"/>
    </row>
    <row r="45" spans="2:6" x14ac:dyDescent="0.2">
      <c r="B45" s="13"/>
      <c r="E45" s="43"/>
      <c r="F45" s="13"/>
    </row>
    <row r="46" spans="2:6" x14ac:dyDescent="0.2">
      <c r="B46" s="13"/>
      <c r="E46" s="43"/>
      <c r="F46" s="13"/>
    </row>
    <row r="47" spans="2:6" x14ac:dyDescent="0.2">
      <c r="B47" s="13"/>
      <c r="E47" s="43"/>
      <c r="F47" s="13"/>
    </row>
    <row r="48" spans="2:6" x14ac:dyDescent="0.2">
      <c r="B48" s="13"/>
      <c r="E48" s="43"/>
      <c r="F48" s="13"/>
    </row>
    <row r="49" spans="2:6" x14ac:dyDescent="0.2">
      <c r="B49" s="13"/>
      <c r="E49" s="43"/>
      <c r="F49" s="13"/>
    </row>
    <row r="50" spans="2:6" x14ac:dyDescent="0.2">
      <c r="B50" s="13"/>
      <c r="E50" s="43"/>
      <c r="F50" s="13"/>
    </row>
    <row r="51" spans="2:6" x14ac:dyDescent="0.2">
      <c r="B51" s="13"/>
      <c r="E51" s="43"/>
      <c r="F51" s="13"/>
    </row>
    <row r="52" spans="2:6" x14ac:dyDescent="0.2">
      <c r="B52" s="13"/>
      <c r="E52" s="43"/>
      <c r="F52" s="13"/>
    </row>
    <row r="53" spans="2:6" x14ac:dyDescent="0.2">
      <c r="B53" s="13"/>
      <c r="E53" s="43"/>
      <c r="F53" s="13"/>
    </row>
    <row r="54" spans="2:6" x14ac:dyDescent="0.2">
      <c r="B54" s="13"/>
      <c r="E54" s="43"/>
      <c r="F54" s="13"/>
    </row>
    <row r="55" spans="2:6" x14ac:dyDescent="0.2">
      <c r="B55" s="13"/>
      <c r="E55" s="43"/>
      <c r="F55" s="13"/>
    </row>
    <row r="56" spans="2:6" x14ac:dyDescent="0.2">
      <c r="B56" s="13"/>
      <c r="E56" s="43"/>
      <c r="F56" s="13"/>
    </row>
    <row r="57" spans="2:6" x14ac:dyDescent="0.2">
      <c r="B57" s="13"/>
      <c r="E57" s="43"/>
      <c r="F57" s="13"/>
    </row>
    <row r="58" spans="2:6" x14ac:dyDescent="0.2">
      <c r="B58" s="13"/>
      <c r="E58" s="43"/>
      <c r="F58" s="13"/>
    </row>
    <row r="59" spans="2:6" x14ac:dyDescent="0.2">
      <c r="B59" s="13"/>
      <c r="E59" s="43"/>
      <c r="F59" s="13"/>
    </row>
    <row r="60" spans="2:6" x14ac:dyDescent="0.2">
      <c r="B60" s="13"/>
      <c r="E60" s="43"/>
      <c r="F60" s="13"/>
    </row>
    <row r="61" spans="2:6" x14ac:dyDescent="0.2">
      <c r="B61" s="13"/>
      <c r="E61" s="43"/>
      <c r="F61" s="13"/>
    </row>
    <row r="62" spans="2:6" x14ac:dyDescent="0.2">
      <c r="B62" s="13"/>
      <c r="E62" s="43"/>
      <c r="F62" s="13"/>
    </row>
    <row r="63" spans="2:6" x14ac:dyDescent="0.2">
      <c r="B63" s="13"/>
      <c r="E63" s="43"/>
      <c r="F63" s="13"/>
    </row>
    <row r="64" spans="2:6" x14ac:dyDescent="0.2">
      <c r="B64" s="13"/>
      <c r="E64" s="43"/>
      <c r="F64" s="13"/>
    </row>
    <row r="65" spans="2:6" x14ac:dyDescent="0.2">
      <c r="B65" s="13"/>
      <c r="E65" s="43"/>
      <c r="F65" s="13"/>
    </row>
    <row r="66" spans="2:6" x14ac:dyDescent="0.2">
      <c r="B66" s="13"/>
      <c r="E66" s="43"/>
      <c r="F66" s="13"/>
    </row>
    <row r="67" spans="2:6" x14ac:dyDescent="0.2">
      <c r="B67" s="13"/>
      <c r="E67" s="43"/>
      <c r="F67" s="13"/>
    </row>
    <row r="68" spans="2:6" x14ac:dyDescent="0.2">
      <c r="B68" s="13"/>
      <c r="E68" s="43"/>
      <c r="F68" s="13"/>
    </row>
    <row r="69" spans="2:6" x14ac:dyDescent="0.2">
      <c r="B69" s="13"/>
      <c r="E69" s="43"/>
      <c r="F69" s="13"/>
    </row>
    <row r="70" spans="2:6" x14ac:dyDescent="0.2">
      <c r="B70" s="13"/>
      <c r="E70" s="43"/>
      <c r="F70" s="13"/>
    </row>
    <row r="71" spans="2:6" x14ac:dyDescent="0.2">
      <c r="B71" s="13"/>
      <c r="E71" s="43"/>
      <c r="F71" s="13"/>
    </row>
    <row r="72" spans="2:6" x14ac:dyDescent="0.2">
      <c r="B72" s="13"/>
      <c r="E72" s="43"/>
      <c r="F72" s="13"/>
    </row>
    <row r="73" spans="2:6" x14ac:dyDescent="0.2">
      <c r="B73" s="13"/>
      <c r="E73" s="43"/>
      <c r="F73" s="13"/>
    </row>
    <row r="74" spans="2:6" x14ac:dyDescent="0.2">
      <c r="B74" s="13"/>
      <c r="E74" s="43"/>
      <c r="F74" s="13"/>
    </row>
    <row r="75" spans="2:6" x14ac:dyDescent="0.2">
      <c r="B75" s="13"/>
      <c r="E75" s="4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</sheetData>
  <phoneticPr fontId="8" type="noConversion"/>
  <hyperlinks>
    <hyperlink ref="P11" r:id="rId1" display="http://www.bav-astro.de/sfs/BAVM_link.php?BAVMnr=220"/>
    <hyperlink ref="P12" r:id="rId2" display="http://www.bav-astro.de/sfs/BAVM_link.php?BAVMnr=220"/>
    <hyperlink ref="P13" r:id="rId3" display="http://www.bav-astro.de/sfs/BAVM_link.php?BAVMnr=220"/>
    <hyperlink ref="P14" r:id="rId4" display="http://var.astro.cz/oejv/issues/oejv0160.pdf"/>
    <hyperlink ref="P15" r:id="rId5" display="http://var.astro.cz/oejv/issues/oejv0160.pdf"/>
    <hyperlink ref="P16" r:id="rId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2024-02-06T06:34:34Z</dcterms:modified>
</cp:coreProperties>
</file>