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DDF8F7-6060-4A24-9770-6A553A8F8E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C7" i="1"/>
  <c r="E23" i="1"/>
  <c r="F23" i="1"/>
  <c r="C8" i="1"/>
  <c r="E22" i="1"/>
  <c r="F22" i="1"/>
  <c r="G22" i="1"/>
  <c r="K22" i="1"/>
  <c r="Q23" i="1"/>
  <c r="C21" i="1"/>
  <c r="G21" i="1"/>
  <c r="K21" i="1"/>
  <c r="E21" i="1"/>
  <c r="F21" i="1"/>
  <c r="F17" i="1"/>
  <c r="Q22" i="1"/>
  <c r="R22" i="1"/>
  <c r="Q21" i="1"/>
  <c r="C17" i="1"/>
  <c r="G23" i="1"/>
  <c r="E24" i="1"/>
  <c r="F24" i="1"/>
  <c r="G24" i="1"/>
  <c r="K24" i="1"/>
  <c r="K23" i="1"/>
  <c r="C12" i="1"/>
  <c r="C11" i="1"/>
  <c r="O22" i="1" l="1"/>
  <c r="O24" i="1"/>
  <c r="O23" i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<sst xmlns="http://schemas.openxmlformats.org/spreadsheetml/2006/main" count="48" uniqueCount="47">
  <si>
    <t>VSB-063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</si>
  <si>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</si>
  <si>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</si>
  <si>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</si>
  <si>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</si>
  <si>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</si>
  <si>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</si>
  <si>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</si>
  <si>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</si>
  <si>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</si>
  <si>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</si>
  <si>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</si>
  <si>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</si>
  <si>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</si>
  <si>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</si>
  <si>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</si>
  <si>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</si>
  <si>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</si>
  <si>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</si>
  <si>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</si>
  <si>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</si>
  <si>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</si>
  <si>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</si>
  <si>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</si>
  <si>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</si>
  <si>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</si>
  <si>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</si>
  <si>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</si>
  <si>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</si>
  <si>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</si>
  <si>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</si>
  <si>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</si>
  <si>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</si>
  <si>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</si>
  <si>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</si>
  <si>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</si>
  <si>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</si>
  <si>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</si>
  <si>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V0367 Gem / GSC 1342-1261</t>
  </si>
  <si>
    <t>EA</t>
  </si>
  <si>
    <t>Kreiner Eph.</t>
  </si>
  <si>
    <t>Kreiner</t>
  </si>
  <si>
    <t>Hintz &amp; Brown, 2007PASP..119..274H</t>
  </si>
  <si>
    <t>IBVS 5929</t>
  </si>
  <si>
    <t>IBVS 6018</t>
  </si>
  <si>
    <t>vis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</si>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</sst>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172" fontId="10" fillId="0" borderId="0" xfId="0" applyNumberFormat="1" applyFont="1" applyBorder="1">
      <alignment vertical="top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V367 Gem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2-4FFF-BFA2-2086224AA3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2-4FFF-BFA2-2086224AA3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2-4FFF-BFA2-2086224AA3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-1.7565000598551705E-4</c:v>
                </c:pt>
                <c:pt idx="2">
                  <c:v>-6.8350000219652429E-4</c:v>
                </c:pt>
                <c:pt idx="3">
                  <c:v>-2.1111000023665838E-3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2-4FFF-BFA2-2086224AA3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2-4FFF-BFA2-2086224AA3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2-4FFF-BFA2-2086224AA3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2-4FFF-BFA2-2086224AA3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</c:v>
                </c:pt>
                <c:pt idx="2">
                  <c:v>4770</c:v>
                </c:pt>
                <c:pt idx="3">
                  <c:v>7482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1.8256960794206716E-3</c:v>
                </c:pt>
                <c:pt idx="1">
                  <c:v>-1.7525237029760083E-4</c:v>
                </c:pt>
                <c:pt idx="2">
                  <c:v>-6.8403942022596492E-4</c:v>
                </c:pt>
                <c:pt idx="3">
                  <c:v>-2.1109582200250594E-3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2-4FFF-BFA2-2086224A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38568"/>
        <c:axId val="1"/>
      </c:scatterChart>
      <c:valAx>
        <c:axId val="50513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13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83A13-BF71-DFC0-5041-A95FC88F7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0" width="8.5703125" customWidth="1"/>
    <col min="11" max="11" width="9.2851562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40</v>
      </c>
      <c r="C4" s="8">
        <v>52500.658300000003</v>
      </c>
      <c r="D4" s="9">
        <v>0.69922854999999995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52500.658300000003</v>
      </c>
    </row>
    <row r="8" spans="1:6" x14ac:dyDescent="0.2">
      <c r="A8" t="s">
        <v>7</v>
      </c>
      <c r="C8">
        <f>+D4</f>
        <v>0.69922854999999995</v>
      </c>
      <c r="D8" s="28" t="s">
        <v>42</v>
      </c>
    </row>
    <row r="9" spans="1:6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1.8256960794206716E-3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-5.2614999992591959E-7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57732.284200141788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0.69922802385000005</v>
      </c>
      <c r="E16" s="12"/>
      <c r="F16" s="12"/>
    </row>
    <row r="17" spans="1:18" ht="13.5" thickBot="1" x14ac:dyDescent="0.25">
      <c r="A17" s="16" t="s">
        <v>31</v>
      </c>
      <c r="B17" s="12"/>
      <c r="C17" s="12">
        <f>COUNT(C21:C2190)</f>
        <v>4</v>
      </c>
      <c r="E17" s="16" t="s">
        <v>34</v>
      </c>
      <c r="F17" s="17">
        <f ca="1">TODAY()+15018.5-B5/24</f>
        <v>60352.5</v>
      </c>
    </row>
    <row r="18" spans="1:18" ht="14.25" thickTop="1" thickBot="1" x14ac:dyDescent="0.25">
      <c r="A18" s="18" t="s">
        <v>9</v>
      </c>
      <c r="B18" s="12"/>
      <c r="C18" s="21">
        <f ca="1">+C15</f>
        <v>57732.284200141788</v>
      </c>
      <c r="D18" s="22">
        <f ca="1">+C16</f>
        <v>0.69922802385000005</v>
      </c>
      <c r="E18" s="16" t="s">
        <v>35</v>
      </c>
      <c r="F18" s="17">
        <f ca="1">ROUND(2*(F17-C15)/C16,0)/2+1</f>
        <v>3748.5</v>
      </c>
    </row>
    <row r="19" spans="1:18" ht="13.5" thickTop="1" x14ac:dyDescent="0.2">
      <c r="E19" s="16" t="s">
        <v>36</v>
      </c>
      <c r="F19" s="20">
        <f ca="1">+C15+C16*F18-15018.5-C5/24</f>
        <v>45335.236280876852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45</v>
      </c>
      <c r="J20" s="7" t="s">
        <v>1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8" x14ac:dyDescent="0.2">
      <c r="A21" t="s">
        <v>41</v>
      </c>
      <c r="C21" s="10">
        <f>+C4</f>
        <v>52500.658300000003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1.8256960794206716E-3</v>
      </c>
      <c r="Q21" s="2">
        <f>+C21-15018.5</f>
        <v>37482.158300000003</v>
      </c>
    </row>
    <row r="22" spans="1:18" x14ac:dyDescent="0.2">
      <c r="A22" s="5" t="s">
        <v>43</v>
      </c>
      <c r="C22" s="10">
        <v>55159.8243</v>
      </c>
      <c r="D22" s="10">
        <v>2.9999999999999997E-4</v>
      </c>
      <c r="E22">
        <f>+(C22-C$7)/C$8</f>
        <v>3802.9997487945789</v>
      </c>
      <c r="F22">
        <f>ROUND(2*E22,0)/2</f>
        <v>3803</v>
      </c>
      <c r="G22">
        <f>+C22-(C$7+F22*C$8)</f>
        <v>-1.7565000598551705E-4</v>
      </c>
      <c r="K22">
        <f>+G22</f>
        <v>-1.7565000598551705E-4</v>
      </c>
      <c r="O22">
        <f ca="1">+C$11+C$12*$F22</f>
        <v>-1.7525237029760083E-4</v>
      </c>
      <c r="Q22" s="2">
        <f>+C22-15018.5</f>
        <v>40141.3243</v>
      </c>
      <c r="R22" t="str">
        <f>IF(ABS(C22-C21)&lt;0.00001,1,"")</f>
        <v/>
      </c>
    </row>
    <row r="23" spans="1:18" x14ac:dyDescent="0.2">
      <c r="A23" s="5" t="s">
        <v>44</v>
      </c>
      <c r="C23" s="10">
        <v>55835.977800000001</v>
      </c>
      <c r="D23" s="10">
        <v>2.0000000000000001E-4</v>
      </c>
      <c r="E23">
        <f>+(C23-C$7)/C$8</f>
        <v>4769.9990224941448</v>
      </c>
      <c r="F23">
        <f>ROUND(2*E23,0)/2</f>
        <v>4770</v>
      </c>
      <c r="G23">
        <f>+C23-(C$7+F23*C$8)</f>
        <v>-6.8350000219652429E-4</v>
      </c>
      <c r="K23">
        <f>+G23</f>
        <v>-6.8350000219652429E-4</v>
      </c>
      <c r="O23">
        <f ca="1">+C$11+C$12*$F23</f>
        <v>-6.8403942022596492E-4</v>
      </c>
      <c r="Q23" s="2">
        <f>+C23-15018.5</f>
        <v>40817.477800000001</v>
      </c>
    </row>
    <row r="24" spans="1:18" x14ac:dyDescent="0.2">
      <c r="A24" s="29" t="s">
        <v>0</v>
      </c>
      <c r="B24" s="30" t="s">
        <v>2</v>
      </c>
      <c r="C24" s="29">
        <v>57732.284200000002</v>
      </c>
      <c r="D24" s="29" t="s">
        <v>46</v>
      </c>
      <c r="E24">
        <f>+(C24-C$7)/C$8</f>
        <v>7481.9969808154992</v>
      </c>
      <c r="F24">
        <f>ROUND(2*E24,0)/2</f>
        <v>7482</v>
      </c>
      <c r="G24">
        <f>+C24-(C$7+F24*C$8)</f>
        <v>-2.1111000023665838E-3</v>
      </c>
      <c r="K24">
        <f>+G24</f>
        <v>-2.1111000023665838E-3</v>
      </c>
      <c r="O24">
        <f ca="1">+C$11+C$12*$F24</f>
        <v>-2.1109582200250594E-3</v>
      </c>
      <c r="Q24" s="2">
        <f>+C24-15018.5</f>
        <v>42713.784200000002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hyperlinks>
    <hyperlink ref="H64182" r:id="rId1" display="http://vsolj.cetus-net.org/bulletin.html"/>
    <hyperlink ref="H64175" r:id="rId2" display="https://www.aavso.org/ejaavso"/>
    <hyperlink ref="I64182" r:id="rId3" display="http://vsolj.cetus-net.org/bulletin.html"/>
    <hyperlink ref="AQ57833" r:id="rId4" display="http://cdsbib.u-strasbg.fr/cgi-bin/cdsbib?1990RMxAA..21..381G"/>
    <hyperlink ref="H64179" r:id="rId5" display="https://www.aavso.org/ejaavso"/>
    <hyperlink ref="AP5197" r:id="rId6" display="http://cdsbib.u-strasbg.fr/cgi-bin/cdsbib?1990RMxAA..21..381G"/>
    <hyperlink ref="AP5200" r:id="rId7" display="http://cdsbib.u-strasbg.fr/cgi-bin/cdsbib?1990RMxAA..21..381G"/>
    <hyperlink ref="AP5198" r:id="rId8" display="http://cdsbib.u-strasbg.fr/cgi-bin/cdsbib?1990RMxAA..21..381G"/>
    <hyperlink ref="AP5182" r:id="rId9" display="http://cdsbib.u-strasbg.fr/cgi-bin/cdsbib?1990RMxAA..21..381G"/>
    <hyperlink ref="AQ5411" r:id="rId10" display="http://cdsbib.u-strasbg.fr/cgi-bin/cdsbib?1990RMxAA..21..381G"/>
    <hyperlink ref="AQ5415" r:id="rId11" display="http://cdsbib.u-strasbg.fr/cgi-bin/cdsbib?1990RMxAA..21..381G"/>
    <hyperlink ref="AQ65095" r:id="rId12" display="http://cdsbib.u-strasbg.fr/cgi-bin/cdsbib?1990RMxAA..21..381G"/>
    <hyperlink ref="I2303" r:id="rId13" display="http://vsolj.cetus-net.org/bulletin.html"/>
    <hyperlink ref="H2303" r:id="rId14" display="http://vsolj.cetus-net.org/bulletin.html"/>
    <hyperlink ref="AQ220" r:id="rId15" display="http://cdsbib.u-strasbg.fr/cgi-bin/cdsbib?1990RMxAA..21..381G"/>
    <hyperlink ref="AQ219" r:id="rId16" display="http://cdsbib.u-strasbg.fr/cgi-bin/cdsbib?1990RMxAA..21..381G"/>
    <hyperlink ref="AP3473" r:id="rId17" display="http://cdsbib.u-strasbg.fr/cgi-bin/cdsbib?1990RMxAA..21..381G"/>
    <hyperlink ref="AP3491" r:id="rId18" display="http://cdsbib.u-strasbg.fr/cgi-bin/cdsbib?1990RMxAA..21..381G"/>
    <hyperlink ref="AP3492" r:id="rId19" display="http://cdsbib.u-strasbg.fr/cgi-bin/cdsbib?1990RMxAA..21..381G"/>
    <hyperlink ref="AP34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2024-02-12T03:08:56Z</dcterms:modified>
</cp:coreProperties>
</file>