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49D20E6-46E6-413A-B52B-C7CF9AD4C05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8" i="1" l="1"/>
  <c r="F38" i="1"/>
  <c r="G38" i="1"/>
  <c r="K38" i="1"/>
  <c r="Q38" i="1"/>
  <c r="E39" i="1"/>
  <c r="F39" i="1"/>
  <c r="G39" i="1"/>
  <c r="K39" i="1"/>
  <c r="Q39" i="1"/>
  <c r="E40" i="1"/>
  <c r="F40" i="1"/>
  <c r="G40" i="1"/>
  <c r="K40" i="1"/>
  <c r="Q40" i="1"/>
  <c r="K31" i="1"/>
  <c r="E36" i="1"/>
  <c r="F36" i="1"/>
  <c r="G36" i="1"/>
  <c r="K36" i="1"/>
  <c r="Q36" i="1"/>
  <c r="E37" i="1"/>
  <c r="F37" i="1"/>
  <c r="G37" i="1"/>
  <c r="K37" i="1"/>
  <c r="Q37" i="1"/>
  <c r="E34" i="1"/>
  <c r="F34" i="1"/>
  <c r="G34" i="1"/>
  <c r="K34" i="1"/>
  <c r="E35" i="1"/>
  <c r="F35" i="1"/>
  <c r="G35" i="1"/>
  <c r="K35" i="1"/>
  <c r="E28" i="1"/>
  <c r="F28" i="1"/>
  <c r="G28" i="1"/>
  <c r="K28" i="1"/>
  <c r="E29" i="1"/>
  <c r="F29" i="1"/>
  <c r="G29" i="1"/>
  <c r="K29" i="1"/>
  <c r="E32" i="1"/>
  <c r="F32" i="1"/>
  <c r="G32" i="1"/>
  <c r="K32" i="1"/>
  <c r="E33" i="1"/>
  <c r="F33" i="1"/>
  <c r="G33" i="1"/>
  <c r="K33" i="1"/>
  <c r="E30" i="1"/>
  <c r="F30" i="1"/>
  <c r="G30" i="1"/>
  <c r="K30" i="1"/>
  <c r="E31" i="1"/>
  <c r="F31" i="1"/>
  <c r="G31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Q34" i="1"/>
  <c r="Q35" i="1"/>
  <c r="Q28" i="1"/>
  <c r="Q29" i="1"/>
  <c r="Q32" i="1"/>
  <c r="Q33" i="1"/>
  <c r="Q30" i="1"/>
  <c r="Q31" i="1"/>
  <c r="C9" i="1"/>
  <c r="Q26" i="1"/>
  <c r="Q27" i="1"/>
  <c r="E22" i="1"/>
  <c r="F22" i="1"/>
  <c r="G22" i="1"/>
  <c r="K22" i="1"/>
  <c r="Q22" i="1"/>
  <c r="Q23" i="1"/>
  <c r="D9" i="1"/>
  <c r="Q25" i="1"/>
  <c r="E21" i="1"/>
  <c r="F21" i="1"/>
  <c r="G21" i="1"/>
  <c r="I21" i="1"/>
  <c r="F16" i="1"/>
  <c r="F17" i="1" s="1"/>
  <c r="C17" i="1"/>
  <c r="Q24" i="1"/>
  <c r="G4" i="1"/>
  <c r="F4" i="1"/>
  <c r="Q21" i="1"/>
  <c r="C11" i="1"/>
  <c r="C12" i="1"/>
  <c r="C16" i="1" l="1"/>
  <c r="D18" i="1" s="1"/>
  <c r="O22" i="1"/>
  <c r="O32" i="1"/>
  <c r="O27" i="1"/>
  <c r="O34" i="1"/>
  <c r="O23" i="1"/>
  <c r="O30" i="1"/>
  <c r="O39" i="1"/>
  <c r="O33" i="1"/>
  <c r="O36" i="1"/>
  <c r="O25" i="1"/>
  <c r="C15" i="1"/>
  <c r="O24" i="1"/>
  <c r="O28" i="1"/>
  <c r="O21" i="1"/>
  <c r="O29" i="1"/>
  <c r="O40" i="1"/>
  <c r="O38" i="1"/>
  <c r="O35" i="1"/>
  <c r="O37" i="1"/>
  <c r="O26" i="1"/>
  <c r="O31" i="1"/>
  <c r="C18" i="1" l="1"/>
  <c r="F18" i="1"/>
  <c r="F19" i="1" s="1"/>
</calcChain>
</file>

<file path=xl/sharedStrings.xml><?xml version="1.0" encoding="utf-8"?>
<sst xmlns="http://schemas.openxmlformats.org/spreadsheetml/2006/main" count="89" uniqueCount="55">
  <si>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</si>
  <si>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</si>
  <si>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</si>
  <si>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</si>
  <si>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</si>
  <si>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</si>
  <si>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</si>
  <si>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</si>
  <si>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</si>
  <si>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</si>
  <si>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</si>
  <si>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</si>
  <si>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</si>
  <si>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</si>
  <si>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</si>
  <si>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</si>
  <si>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</si>
  <si>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</si>
  <si>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</si>
  <si>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</si>
  <si>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</si>
  <si>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</si>
  <si>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</si>
  <si>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</si>
  <si>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</si>
  <si>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</si>
  <si>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</si>
  <si>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</si>
  <si>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</si>
  <si>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</si>
  <si>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not avail.</t>
  </si>
  <si>
    <t>GCVS 4 Eph.</t>
  </si>
  <si>
    <t>V0380 Gem / NSV 02889</t>
  </si>
  <si>
    <t>EW:</t>
  </si>
  <si>
    <t>IBVS 5644</t>
  </si>
  <si>
    <t>IBVS 5894</t>
  </si>
  <si>
    <t>I</t>
  </si>
  <si>
    <t>Add cycle</t>
  </si>
  <si>
    <t>Old Cycle</t>
  </si>
  <si>
    <t>IBVS 5960</t>
  </si>
  <si>
    <t>IBVS 6006</t>
  </si>
  <si>
    <t>II</t>
  </si>
  <si>
    <t>OEJV 0160</t>
  </si>
  <si>
    <t>OEJV 0168</t>
  </si>
  <si>
    <t>JAVSO..44..164</t>
  </si>
  <si>
    <t>JAVSO..45..121</t>
  </si>
  <si>
    <t>pg</t>
  </si>
  <si>
    <t>vis</t>
  </si>
  <si>
    <t>PE</t>
  </si>
  <si>
    <t>CCD</t>
  </si>
  <si>
    <t>s5</t>
  </si>
  <si>
    <t>s6</t>
  </si>
  <si>
    <t>s7</t>
  </si>
  <si>
    <t>JAVSO..46..184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</si>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</sst>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theme="1"/>
      <name val="Arial"/>
      <family val="2"/>
    </font>
    <font>
      <sz val="9"/>
      <color theme="1"/>
      <name val="CourierNewPSMT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9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5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Fill="1" applyBorder="1" applyAlignment="1">
      <alignment horizontal="left" vertical="center"/>
    </xf>
    <xf numFmtId="0" fontId="11" fillId="0" borderId="0" xfId="0" applyFont="1" applyAlignment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V380 Gem --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5331.5</c:v>
                </c:pt>
                <c:pt idx="2">
                  <c:v>5364</c:v>
                </c:pt>
                <c:pt idx="3">
                  <c:v>9652</c:v>
                </c:pt>
                <c:pt idx="4">
                  <c:v>11643</c:v>
                </c:pt>
                <c:pt idx="5">
                  <c:v>12996</c:v>
                </c:pt>
                <c:pt idx="6">
                  <c:v>13011</c:v>
                </c:pt>
                <c:pt idx="7">
                  <c:v>15185.5</c:v>
                </c:pt>
                <c:pt idx="8">
                  <c:v>15191.5</c:v>
                </c:pt>
                <c:pt idx="9">
                  <c:v>15191.5</c:v>
                </c:pt>
                <c:pt idx="10">
                  <c:v>15197.5</c:v>
                </c:pt>
                <c:pt idx="11">
                  <c:v>15197.5</c:v>
                </c:pt>
                <c:pt idx="12">
                  <c:v>15197.5</c:v>
                </c:pt>
                <c:pt idx="13">
                  <c:v>15248</c:v>
                </c:pt>
                <c:pt idx="14">
                  <c:v>15248</c:v>
                </c:pt>
                <c:pt idx="15">
                  <c:v>17352</c:v>
                </c:pt>
                <c:pt idx="16">
                  <c:v>18116</c:v>
                </c:pt>
                <c:pt idx="17">
                  <c:v>19497</c:v>
                </c:pt>
                <c:pt idx="18">
                  <c:v>19273.5</c:v>
                </c:pt>
                <c:pt idx="19">
                  <c:v>19273.5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47-4E1C-955B-80D01786BB2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5331.5</c:v>
                </c:pt>
                <c:pt idx="2">
                  <c:v>5364</c:v>
                </c:pt>
                <c:pt idx="3">
                  <c:v>9652</c:v>
                </c:pt>
                <c:pt idx="4">
                  <c:v>11643</c:v>
                </c:pt>
                <c:pt idx="5">
                  <c:v>12996</c:v>
                </c:pt>
                <c:pt idx="6">
                  <c:v>13011</c:v>
                </c:pt>
                <c:pt idx="7">
                  <c:v>15185.5</c:v>
                </c:pt>
                <c:pt idx="8">
                  <c:v>15191.5</c:v>
                </c:pt>
                <c:pt idx="9">
                  <c:v>15191.5</c:v>
                </c:pt>
                <c:pt idx="10">
                  <c:v>15197.5</c:v>
                </c:pt>
                <c:pt idx="11">
                  <c:v>15197.5</c:v>
                </c:pt>
                <c:pt idx="12">
                  <c:v>15197.5</c:v>
                </c:pt>
                <c:pt idx="13">
                  <c:v>15248</c:v>
                </c:pt>
                <c:pt idx="14">
                  <c:v>15248</c:v>
                </c:pt>
                <c:pt idx="15">
                  <c:v>17352</c:v>
                </c:pt>
                <c:pt idx="16">
                  <c:v>18116</c:v>
                </c:pt>
                <c:pt idx="17">
                  <c:v>19497</c:v>
                </c:pt>
                <c:pt idx="18">
                  <c:v>19273.5</c:v>
                </c:pt>
                <c:pt idx="19">
                  <c:v>19273.5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47-4E1C-955B-80D01786BB2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5331.5</c:v>
                </c:pt>
                <c:pt idx="2">
                  <c:v>5364</c:v>
                </c:pt>
                <c:pt idx="3">
                  <c:v>9652</c:v>
                </c:pt>
                <c:pt idx="4">
                  <c:v>11643</c:v>
                </c:pt>
                <c:pt idx="5">
                  <c:v>12996</c:v>
                </c:pt>
                <c:pt idx="6">
                  <c:v>13011</c:v>
                </c:pt>
                <c:pt idx="7">
                  <c:v>15185.5</c:v>
                </c:pt>
                <c:pt idx="8">
                  <c:v>15191.5</c:v>
                </c:pt>
                <c:pt idx="9">
                  <c:v>15191.5</c:v>
                </c:pt>
                <c:pt idx="10">
                  <c:v>15197.5</c:v>
                </c:pt>
                <c:pt idx="11">
                  <c:v>15197.5</c:v>
                </c:pt>
                <c:pt idx="12">
                  <c:v>15197.5</c:v>
                </c:pt>
                <c:pt idx="13">
                  <c:v>15248</c:v>
                </c:pt>
                <c:pt idx="14">
                  <c:v>15248</c:v>
                </c:pt>
                <c:pt idx="15">
                  <c:v>17352</c:v>
                </c:pt>
                <c:pt idx="16">
                  <c:v>18116</c:v>
                </c:pt>
                <c:pt idx="17">
                  <c:v>19497</c:v>
                </c:pt>
                <c:pt idx="18">
                  <c:v>19273.5</c:v>
                </c:pt>
                <c:pt idx="19">
                  <c:v>19273.5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47-4E1C-955B-80D01786BB2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5331.5</c:v>
                </c:pt>
                <c:pt idx="2">
                  <c:v>5364</c:v>
                </c:pt>
                <c:pt idx="3">
                  <c:v>9652</c:v>
                </c:pt>
                <c:pt idx="4">
                  <c:v>11643</c:v>
                </c:pt>
                <c:pt idx="5">
                  <c:v>12996</c:v>
                </c:pt>
                <c:pt idx="6">
                  <c:v>13011</c:v>
                </c:pt>
                <c:pt idx="7">
                  <c:v>15185.5</c:v>
                </c:pt>
                <c:pt idx="8">
                  <c:v>15191.5</c:v>
                </c:pt>
                <c:pt idx="9">
                  <c:v>15191.5</c:v>
                </c:pt>
                <c:pt idx="10">
                  <c:v>15197.5</c:v>
                </c:pt>
                <c:pt idx="11">
                  <c:v>15197.5</c:v>
                </c:pt>
                <c:pt idx="12">
                  <c:v>15197.5</c:v>
                </c:pt>
                <c:pt idx="13">
                  <c:v>15248</c:v>
                </c:pt>
                <c:pt idx="14">
                  <c:v>15248</c:v>
                </c:pt>
                <c:pt idx="15">
                  <c:v>17352</c:v>
                </c:pt>
                <c:pt idx="16">
                  <c:v>18116</c:v>
                </c:pt>
                <c:pt idx="17">
                  <c:v>19497</c:v>
                </c:pt>
                <c:pt idx="18">
                  <c:v>19273.5</c:v>
                </c:pt>
                <c:pt idx="19">
                  <c:v>19273.5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1.0153499999432825E-2</c:v>
                </c:pt>
                <c:pt idx="2">
                  <c:v>7.4960000056307763E-3</c:v>
                </c:pt>
                <c:pt idx="3">
                  <c:v>1.2799999967683107E-4</c:v>
                </c:pt>
                <c:pt idx="4">
                  <c:v>-4.5729999983450398E-3</c:v>
                </c:pt>
                <c:pt idx="5">
                  <c:v>-7.7160000000731088E-3</c:v>
                </c:pt>
                <c:pt idx="6">
                  <c:v>-7.0310000010067597E-3</c:v>
                </c:pt>
                <c:pt idx="7">
                  <c:v>-1.109050000377465E-2</c:v>
                </c:pt>
                <c:pt idx="8">
                  <c:v>-1.1036500000045635E-2</c:v>
                </c:pt>
                <c:pt idx="9">
                  <c:v>-1.061650000337977E-2</c:v>
                </c:pt>
                <c:pt idx="10">
                  <c:v>-1.1432500003138557E-2</c:v>
                </c:pt>
                <c:pt idx="11">
                  <c:v>-9.0625000011641532E-3</c:v>
                </c:pt>
                <c:pt idx="12">
                  <c:v>-9.0625000011641532E-3</c:v>
                </c:pt>
                <c:pt idx="13">
                  <c:v>-1.1067999999795575E-2</c:v>
                </c:pt>
                <c:pt idx="14">
                  <c:v>-1.0598000000754837E-2</c:v>
                </c:pt>
                <c:pt idx="15">
                  <c:v>-1.5471999999135733E-2</c:v>
                </c:pt>
                <c:pt idx="16">
                  <c:v>-1.7875999998068437E-2</c:v>
                </c:pt>
                <c:pt idx="17">
                  <c:v>-2.1167000006244052E-2</c:v>
                </c:pt>
                <c:pt idx="18">
                  <c:v>-2.0148500210780185E-2</c:v>
                </c:pt>
                <c:pt idx="19">
                  <c:v>-2.0078500143426936E-2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47-4E1C-955B-80D01786BB2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5331.5</c:v>
                </c:pt>
                <c:pt idx="2">
                  <c:v>5364</c:v>
                </c:pt>
                <c:pt idx="3">
                  <c:v>9652</c:v>
                </c:pt>
                <c:pt idx="4">
                  <c:v>11643</c:v>
                </c:pt>
                <c:pt idx="5">
                  <c:v>12996</c:v>
                </c:pt>
                <c:pt idx="6">
                  <c:v>13011</c:v>
                </c:pt>
                <c:pt idx="7">
                  <c:v>15185.5</c:v>
                </c:pt>
                <c:pt idx="8">
                  <c:v>15191.5</c:v>
                </c:pt>
                <c:pt idx="9">
                  <c:v>15191.5</c:v>
                </c:pt>
                <c:pt idx="10">
                  <c:v>15197.5</c:v>
                </c:pt>
                <c:pt idx="11">
                  <c:v>15197.5</c:v>
                </c:pt>
                <c:pt idx="12">
                  <c:v>15197.5</c:v>
                </c:pt>
                <c:pt idx="13">
                  <c:v>15248</c:v>
                </c:pt>
                <c:pt idx="14">
                  <c:v>15248</c:v>
                </c:pt>
                <c:pt idx="15">
                  <c:v>17352</c:v>
                </c:pt>
                <c:pt idx="16">
                  <c:v>18116</c:v>
                </c:pt>
                <c:pt idx="17">
                  <c:v>19497</c:v>
                </c:pt>
                <c:pt idx="18">
                  <c:v>19273.5</c:v>
                </c:pt>
                <c:pt idx="19">
                  <c:v>19273.5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47-4E1C-955B-80D01786BB2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5331.5</c:v>
                </c:pt>
                <c:pt idx="2">
                  <c:v>5364</c:v>
                </c:pt>
                <c:pt idx="3">
                  <c:v>9652</c:v>
                </c:pt>
                <c:pt idx="4">
                  <c:v>11643</c:v>
                </c:pt>
                <c:pt idx="5">
                  <c:v>12996</c:v>
                </c:pt>
                <c:pt idx="6">
                  <c:v>13011</c:v>
                </c:pt>
                <c:pt idx="7">
                  <c:v>15185.5</c:v>
                </c:pt>
                <c:pt idx="8">
                  <c:v>15191.5</c:v>
                </c:pt>
                <c:pt idx="9">
                  <c:v>15191.5</c:v>
                </c:pt>
                <c:pt idx="10">
                  <c:v>15197.5</c:v>
                </c:pt>
                <c:pt idx="11">
                  <c:v>15197.5</c:v>
                </c:pt>
                <c:pt idx="12">
                  <c:v>15197.5</c:v>
                </c:pt>
                <c:pt idx="13">
                  <c:v>15248</c:v>
                </c:pt>
                <c:pt idx="14">
                  <c:v>15248</c:v>
                </c:pt>
                <c:pt idx="15">
                  <c:v>17352</c:v>
                </c:pt>
                <c:pt idx="16">
                  <c:v>18116</c:v>
                </c:pt>
                <c:pt idx="17">
                  <c:v>19497</c:v>
                </c:pt>
                <c:pt idx="18">
                  <c:v>19273.5</c:v>
                </c:pt>
                <c:pt idx="19">
                  <c:v>19273.5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47-4E1C-955B-80D01786BB2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5331.5</c:v>
                </c:pt>
                <c:pt idx="2">
                  <c:v>5364</c:v>
                </c:pt>
                <c:pt idx="3">
                  <c:v>9652</c:v>
                </c:pt>
                <c:pt idx="4">
                  <c:v>11643</c:v>
                </c:pt>
                <c:pt idx="5">
                  <c:v>12996</c:v>
                </c:pt>
                <c:pt idx="6">
                  <c:v>13011</c:v>
                </c:pt>
                <c:pt idx="7">
                  <c:v>15185.5</c:v>
                </c:pt>
                <c:pt idx="8">
                  <c:v>15191.5</c:v>
                </c:pt>
                <c:pt idx="9">
                  <c:v>15191.5</c:v>
                </c:pt>
                <c:pt idx="10">
                  <c:v>15197.5</c:v>
                </c:pt>
                <c:pt idx="11">
                  <c:v>15197.5</c:v>
                </c:pt>
                <c:pt idx="12">
                  <c:v>15197.5</c:v>
                </c:pt>
                <c:pt idx="13">
                  <c:v>15248</c:v>
                </c:pt>
                <c:pt idx="14">
                  <c:v>15248</c:v>
                </c:pt>
                <c:pt idx="15">
                  <c:v>17352</c:v>
                </c:pt>
                <c:pt idx="16">
                  <c:v>18116</c:v>
                </c:pt>
                <c:pt idx="17">
                  <c:v>19497</c:v>
                </c:pt>
                <c:pt idx="18">
                  <c:v>19273.5</c:v>
                </c:pt>
                <c:pt idx="19">
                  <c:v>19273.5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47-4E1C-955B-80D01786BB2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5331.5</c:v>
                </c:pt>
                <c:pt idx="2">
                  <c:v>5364</c:v>
                </c:pt>
                <c:pt idx="3">
                  <c:v>9652</c:v>
                </c:pt>
                <c:pt idx="4">
                  <c:v>11643</c:v>
                </c:pt>
                <c:pt idx="5">
                  <c:v>12996</c:v>
                </c:pt>
                <c:pt idx="6">
                  <c:v>13011</c:v>
                </c:pt>
                <c:pt idx="7">
                  <c:v>15185.5</c:v>
                </c:pt>
                <c:pt idx="8">
                  <c:v>15191.5</c:v>
                </c:pt>
                <c:pt idx="9">
                  <c:v>15191.5</c:v>
                </c:pt>
                <c:pt idx="10">
                  <c:v>15197.5</c:v>
                </c:pt>
                <c:pt idx="11">
                  <c:v>15197.5</c:v>
                </c:pt>
                <c:pt idx="12">
                  <c:v>15197.5</c:v>
                </c:pt>
                <c:pt idx="13">
                  <c:v>15248</c:v>
                </c:pt>
                <c:pt idx="14">
                  <c:v>15248</c:v>
                </c:pt>
                <c:pt idx="15">
                  <c:v>17352</c:v>
                </c:pt>
                <c:pt idx="16">
                  <c:v>18116</c:v>
                </c:pt>
                <c:pt idx="17">
                  <c:v>19497</c:v>
                </c:pt>
                <c:pt idx="18">
                  <c:v>19273.5</c:v>
                </c:pt>
                <c:pt idx="19">
                  <c:v>19273.5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2.1271752320430978E-2</c:v>
                </c:pt>
                <c:pt idx="1">
                  <c:v>9.9183446437283353E-3</c:v>
                </c:pt>
                <c:pt idx="2">
                  <c:v>9.8491360252358218E-3</c:v>
                </c:pt>
                <c:pt idx="3">
                  <c:v>7.1785737613126732E-4</c:v>
                </c:pt>
                <c:pt idx="4">
                  <c:v>-3.5219690675177932E-3</c:v>
                </c:pt>
                <c:pt idx="5">
                  <c:v>-6.4031770927599728E-3</c:v>
                </c:pt>
                <c:pt idx="6">
                  <c:v>-6.4351195320642117E-3</c:v>
                </c:pt>
                <c:pt idx="7">
                  <c:v>-1.1065708483201771E-2</c:v>
                </c:pt>
                <c:pt idx="8">
                  <c:v>-1.1078485458923468E-2</c:v>
                </c:pt>
                <c:pt idx="9">
                  <c:v>-1.1078485458923468E-2</c:v>
                </c:pt>
                <c:pt idx="10">
                  <c:v>-1.1091262434645158E-2</c:v>
                </c:pt>
                <c:pt idx="11">
                  <c:v>-1.1091262434645158E-2</c:v>
                </c:pt>
                <c:pt idx="12">
                  <c:v>-1.1091262434645158E-2</c:v>
                </c:pt>
                <c:pt idx="13">
                  <c:v>-1.1198801980302757E-2</c:v>
                </c:pt>
                <c:pt idx="14">
                  <c:v>-1.1198801980302757E-2</c:v>
                </c:pt>
                <c:pt idx="15">
                  <c:v>-1.5679261466710406E-2</c:v>
                </c:pt>
                <c:pt idx="16">
                  <c:v>-1.7306196375272878E-2</c:v>
                </c:pt>
                <c:pt idx="17">
                  <c:v>-2.0247030287216299E-2</c:v>
                </c:pt>
                <c:pt idx="18">
                  <c:v>-1.9771087941583165E-2</c:v>
                </c:pt>
                <c:pt idx="19">
                  <c:v>-1.9771087941583165E-2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47-4E1C-955B-80D01786B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188360"/>
        <c:axId val="1"/>
      </c:scatterChart>
      <c:valAx>
        <c:axId val="688188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188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2030075187969926E-2"/>
          <c:y val="0.89473929793863483"/>
          <c:w val="0.98195488721804514"/>
          <c:h val="8.47956286165983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0CEEB764-85FE-E317-A364-48D9878202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32</v>
      </c>
      <c r="E1" s="31"/>
      <c r="F1" s="31"/>
      <c r="G1" s="32" t="s">
        <v>33</v>
      </c>
      <c r="H1" s="33" t="s">
        <v>34</v>
      </c>
      <c r="I1" s="29" t="s">
        <v>30</v>
      </c>
      <c r="J1" s="29" t="s">
        <v>30</v>
      </c>
      <c r="K1" s="34">
        <v>51613.752</v>
      </c>
      <c r="L1" s="34">
        <v>0.33661099999999999</v>
      </c>
    </row>
    <row r="2" spans="1:12">
      <c r="A2" t="s">
        <v>22</v>
      </c>
      <c r="B2" t="s">
        <v>33</v>
      </c>
      <c r="C2" s="9"/>
    </row>
    <row r="3" spans="1:12" ht="13.5" thickBot="1"/>
    <row r="4" spans="1:12" ht="14.25" thickTop="1" thickBot="1">
      <c r="A4" s="28" t="s">
        <v>31</v>
      </c>
      <c r="C4" s="7" t="s">
        <v>30</v>
      </c>
      <c r="D4" s="8" t="s">
        <v>30</v>
      </c>
      <c r="F4" s="24" t="str">
        <f>"F"&amp;B9</f>
        <v>F25</v>
      </c>
      <c r="G4" s="25" t="str">
        <f>"G"&amp;B9</f>
        <v>G25</v>
      </c>
    </row>
    <row r="5" spans="1:12" ht="13.5" thickTop="1">
      <c r="A5" s="10" t="s">
        <v>24</v>
      </c>
      <c r="B5" s="11"/>
      <c r="C5" s="12">
        <v>-9.5</v>
      </c>
      <c r="D5" s="11" t="s">
        <v>25</v>
      </c>
    </row>
    <row r="6" spans="1:12">
      <c r="A6" s="4" t="s">
        <v>0</v>
      </c>
    </row>
    <row r="7" spans="1:12">
      <c r="A7" t="s">
        <v>1</v>
      </c>
      <c r="C7">
        <v>51613.752</v>
      </c>
    </row>
    <row r="8" spans="1:12">
      <c r="A8" t="s">
        <v>2</v>
      </c>
      <c r="C8">
        <v>0.33661099999999999</v>
      </c>
      <c r="D8" s="30" t="s">
        <v>34</v>
      </c>
    </row>
    <row r="9" spans="1:12">
      <c r="A9" s="26" t="s">
        <v>29</v>
      </c>
      <c r="B9" s="27">
        <v>25</v>
      </c>
      <c r="C9" s="24" t="str">
        <f>"F"&amp;B9</f>
        <v>F25</v>
      </c>
      <c r="D9" s="25" t="str">
        <f>"G"&amp;B9</f>
        <v>G25</v>
      </c>
    </row>
    <row r="10" spans="1:12" ht="13.5" thickBot="1">
      <c r="A10" s="11"/>
      <c r="B10" s="11"/>
      <c r="C10" s="3" t="s">
        <v>18</v>
      </c>
      <c r="D10" s="3" t="s">
        <v>19</v>
      </c>
      <c r="E10" s="11"/>
    </row>
    <row r="11" spans="1:12">
      <c r="A11" s="11" t="s">
        <v>14</v>
      </c>
      <c r="B11" s="11"/>
      <c r="C11" s="23">
        <f ca="1">INTERCEPT(INDIRECT($D$9):G992,INDIRECT($C$9):F992)</f>
        <v>2.1271752320430978E-2</v>
      </c>
      <c r="D11" s="13"/>
      <c r="E11" s="11"/>
    </row>
    <row r="12" spans="1:12">
      <c r="A12" s="11" t="s">
        <v>15</v>
      </c>
      <c r="B12" s="11"/>
      <c r="C12" s="23">
        <f ca="1">SLOPE(INDIRECT($D$9):G992,INDIRECT($C$9):F992)</f>
        <v>-2.1294959536158011E-6</v>
      </c>
      <c r="D12" s="13"/>
      <c r="E12" s="11"/>
    </row>
    <row r="13" spans="1:12">
      <c r="A13" s="11" t="s">
        <v>17</v>
      </c>
      <c r="B13" s="11"/>
      <c r="C13" s="13" t="s">
        <v>12</v>
      </c>
    </row>
    <row r="14" spans="1:12">
      <c r="A14" s="11"/>
      <c r="B14" s="11"/>
      <c r="C14" s="11"/>
    </row>
    <row r="15" spans="1:12">
      <c r="A15" s="14" t="s">
        <v>16</v>
      </c>
      <c r="B15" s="11"/>
      <c r="C15" s="15">
        <f ca="1">(C7+C11)+(C8+C12)*INT(MAX(F21:F3533))</f>
        <v>58176.636419969713</v>
      </c>
      <c r="E15" s="16" t="s">
        <v>37</v>
      </c>
      <c r="F15" s="12">
        <v>1</v>
      </c>
    </row>
    <row r="16" spans="1:12">
      <c r="A16" s="18" t="s">
        <v>3</v>
      </c>
      <c r="B16" s="11"/>
      <c r="C16" s="19">
        <f ca="1">+C8+C12</f>
        <v>0.33660887050404636</v>
      </c>
      <c r="E16" s="16" t="s">
        <v>26</v>
      </c>
      <c r="F16" s="17">
        <f ca="1">NOW()+15018.5+$C$5/24</f>
        <v>60351.802646527773</v>
      </c>
    </row>
    <row r="17" spans="1:17" ht="13.5" thickBot="1">
      <c r="A17" s="16" t="s">
        <v>23</v>
      </c>
      <c r="B17" s="11"/>
      <c r="C17" s="11">
        <f>COUNT(C21:C2191)</f>
        <v>20</v>
      </c>
      <c r="E17" s="16" t="s">
        <v>38</v>
      </c>
      <c r="F17" s="17">
        <f ca="1">ROUND(2*(F16-$C$7)/$C$8,0)/2+F15</f>
        <v>25960</v>
      </c>
    </row>
    <row r="18" spans="1:17" ht="14.25" thickTop="1" thickBot="1">
      <c r="A18" s="18" t="s">
        <v>4</v>
      </c>
      <c r="B18" s="11"/>
      <c r="C18" s="21">
        <f ca="1">+C15</f>
        <v>58176.636419969713</v>
      </c>
      <c r="D18" s="22">
        <f ca="1">+C16</f>
        <v>0.33660887050404636</v>
      </c>
      <c r="E18" s="16" t="s">
        <v>27</v>
      </c>
      <c r="F18" s="25">
        <f ca="1">ROUND(2*(F16-$C$15)/$C$16,0)/2+F15</f>
        <v>6463</v>
      </c>
    </row>
    <row r="19" spans="1:17" ht="13.5" thickTop="1">
      <c r="E19" s="16" t="s">
        <v>28</v>
      </c>
      <c r="F19" s="20">
        <f ca="1">+$C$15+$C$16*F18-15018.5-$C$5/24</f>
        <v>45334.035383370698</v>
      </c>
    </row>
    <row r="20" spans="1:17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46</v>
      </c>
      <c r="I20" s="6" t="s">
        <v>47</v>
      </c>
      <c r="J20" s="6" t="s">
        <v>48</v>
      </c>
      <c r="K20" s="6" t="s">
        <v>49</v>
      </c>
      <c r="L20" s="6" t="s">
        <v>50</v>
      </c>
      <c r="M20" s="6" t="s">
        <v>51</v>
      </c>
      <c r="N20" s="6" t="s">
        <v>52</v>
      </c>
      <c r="O20" s="6" t="s">
        <v>21</v>
      </c>
      <c r="P20" s="5" t="s">
        <v>20</v>
      </c>
      <c r="Q20" s="3" t="s">
        <v>13</v>
      </c>
    </row>
    <row r="21" spans="1:17">
      <c r="A21" s="30" t="s">
        <v>34</v>
      </c>
      <c r="C21" s="9">
        <v>51613.752</v>
      </c>
      <c r="D21" s="9" t="s">
        <v>12</v>
      </c>
      <c r="E21">
        <f t="shared" ref="E21:E35" si="0">+(C21-C$7)/C$8</f>
        <v>0</v>
      </c>
      <c r="F21">
        <f t="shared" ref="F21:F37" si="1">ROUND(2*E21,0)/2</f>
        <v>0</v>
      </c>
      <c r="G21">
        <f t="shared" ref="G21:G35" si="2">+C21-(C$7+F21*C$8)</f>
        <v>0</v>
      </c>
      <c r="I21">
        <f>+G21</f>
        <v>0</v>
      </c>
      <c r="O21">
        <f t="shared" ref="O21:O35" ca="1" si="3">+C$11+C$12*$F21</f>
        <v>2.1271752320430978E-2</v>
      </c>
      <c r="Q21" s="2">
        <f t="shared" ref="Q21:Q35" si="4">+C21-15018.5</f>
        <v>36595.252</v>
      </c>
    </row>
    <row r="22" spans="1:17">
      <c r="A22" s="35" t="s">
        <v>40</v>
      </c>
      <c r="B22" s="36" t="s">
        <v>41</v>
      </c>
      <c r="C22" s="35">
        <v>53408.403700000003</v>
      </c>
      <c r="D22" s="35">
        <v>2.9999999999999997E-4</v>
      </c>
      <c r="E22">
        <f t="shared" si="0"/>
        <v>5331.5301638983938</v>
      </c>
      <c r="F22">
        <f t="shared" si="1"/>
        <v>5331.5</v>
      </c>
      <c r="G22">
        <f t="shared" si="2"/>
        <v>1.0153499999432825E-2</v>
      </c>
      <c r="K22">
        <f>+G22</f>
        <v>1.0153499999432825E-2</v>
      </c>
      <c r="O22">
        <f t="shared" ca="1" si="3"/>
        <v>9.9183446437283353E-3</v>
      </c>
      <c r="Q22" s="2">
        <f t="shared" si="4"/>
        <v>38389.903700000003</v>
      </c>
    </row>
    <row r="23" spans="1:17">
      <c r="A23" s="35" t="s">
        <v>40</v>
      </c>
      <c r="B23" s="36" t="s">
        <v>36</v>
      </c>
      <c r="C23" s="35">
        <v>53419.340900000003</v>
      </c>
      <c r="D23" s="35">
        <v>2.0000000000000001E-4</v>
      </c>
      <c r="E23">
        <f t="shared" si="0"/>
        <v>5364.0222690286491</v>
      </c>
      <c r="F23">
        <f t="shared" si="1"/>
        <v>5364</v>
      </c>
      <c r="G23">
        <f t="shared" si="2"/>
        <v>7.4960000056307763E-3</v>
      </c>
      <c r="K23">
        <f>+G23</f>
        <v>7.4960000056307763E-3</v>
      </c>
      <c r="O23">
        <f t="shared" ca="1" si="3"/>
        <v>9.8491360252358218E-3</v>
      </c>
      <c r="Q23" s="2">
        <f t="shared" si="4"/>
        <v>38400.840900000003</v>
      </c>
    </row>
    <row r="24" spans="1:17">
      <c r="A24" s="37" t="s">
        <v>35</v>
      </c>
      <c r="B24" s="38" t="s">
        <v>36</v>
      </c>
      <c r="C24" s="37">
        <v>54862.7215</v>
      </c>
      <c r="D24" s="37">
        <v>6.9999999999999999E-4</v>
      </c>
      <c r="E24">
        <f t="shared" si="0"/>
        <v>9652.0003802608917</v>
      </c>
      <c r="F24">
        <f t="shared" si="1"/>
        <v>9652</v>
      </c>
      <c r="G24">
        <f t="shared" si="2"/>
        <v>1.2799999967683107E-4</v>
      </c>
      <c r="K24">
        <f>+G24</f>
        <v>1.2799999967683107E-4</v>
      </c>
      <c r="O24">
        <f t="shared" ca="1" si="3"/>
        <v>7.1785737613126732E-4</v>
      </c>
      <c r="Q24" s="2">
        <f t="shared" si="4"/>
        <v>39844.2215</v>
      </c>
    </row>
    <row r="25" spans="1:17">
      <c r="A25" s="39" t="s">
        <v>39</v>
      </c>
      <c r="B25" s="40" t="s">
        <v>36</v>
      </c>
      <c r="C25" s="41">
        <v>55532.909299999999</v>
      </c>
      <c r="D25" s="41">
        <v>2.0000000000000001E-4</v>
      </c>
      <c r="E25">
        <f t="shared" si="0"/>
        <v>11642.986414585379</v>
      </c>
      <c r="F25">
        <f t="shared" si="1"/>
        <v>11643</v>
      </c>
      <c r="G25">
        <f t="shared" si="2"/>
        <v>-4.5729999983450398E-3</v>
      </c>
      <c r="K25">
        <f>+G25</f>
        <v>-4.5729999983450398E-3</v>
      </c>
      <c r="O25">
        <f t="shared" ca="1" si="3"/>
        <v>-3.5219690675177932E-3</v>
      </c>
      <c r="Q25" s="2">
        <f t="shared" si="4"/>
        <v>40514.409299999999</v>
      </c>
    </row>
    <row r="26" spans="1:17">
      <c r="A26" s="42" t="s">
        <v>42</v>
      </c>
      <c r="B26" s="43" t="s">
        <v>36</v>
      </c>
      <c r="C26" s="44">
        <v>55988.340839999997</v>
      </c>
      <c r="D26" s="44">
        <v>1E-4</v>
      </c>
      <c r="E26">
        <f t="shared" si="0"/>
        <v>12995.977077397936</v>
      </c>
      <c r="F26">
        <f t="shared" si="1"/>
        <v>12996</v>
      </c>
      <c r="G26">
        <f t="shared" si="2"/>
        <v>-7.7160000000731088E-3</v>
      </c>
      <c r="K26">
        <f t="shared" ref="K26:K37" si="5">+G26</f>
        <v>-7.7160000000731088E-3</v>
      </c>
      <c r="O26">
        <f t="shared" ca="1" si="3"/>
        <v>-6.4031770927599728E-3</v>
      </c>
      <c r="Q26" s="2">
        <f t="shared" si="4"/>
        <v>40969.840839999997</v>
      </c>
    </row>
    <row r="27" spans="1:17">
      <c r="A27" s="42" t="s">
        <v>42</v>
      </c>
      <c r="B27" s="43" t="s">
        <v>36</v>
      </c>
      <c r="C27" s="44">
        <v>55993.39069</v>
      </c>
      <c r="D27" s="44">
        <v>5.0000000000000001E-4</v>
      </c>
      <c r="E27">
        <f t="shared" si="0"/>
        <v>13010.979112387889</v>
      </c>
      <c r="F27">
        <f t="shared" si="1"/>
        <v>13011</v>
      </c>
      <c r="G27">
        <f t="shared" si="2"/>
        <v>-7.0310000010067597E-3</v>
      </c>
      <c r="K27">
        <f t="shared" si="5"/>
        <v>-7.0310000010067597E-3</v>
      </c>
      <c r="O27">
        <f t="shared" ca="1" si="3"/>
        <v>-6.4351195320642117E-3</v>
      </c>
      <c r="Q27" s="2">
        <f t="shared" si="4"/>
        <v>40974.89069</v>
      </c>
    </row>
    <row r="28" spans="1:17">
      <c r="A28" s="44" t="s">
        <v>43</v>
      </c>
      <c r="B28" s="43" t="s">
        <v>41</v>
      </c>
      <c r="C28" s="45">
        <v>56725.347249999999</v>
      </c>
      <c r="D28" s="44">
        <v>1E-4</v>
      </c>
      <c r="E28">
        <f t="shared" si="0"/>
        <v>15185.467052473028</v>
      </c>
      <c r="F28">
        <f t="shared" si="1"/>
        <v>15185.5</v>
      </c>
      <c r="G28">
        <f t="shared" si="2"/>
        <v>-1.109050000377465E-2</v>
      </c>
      <c r="K28">
        <f t="shared" si="5"/>
        <v>-1.109050000377465E-2</v>
      </c>
      <c r="O28">
        <f t="shared" ca="1" si="3"/>
        <v>-1.1065708483201771E-2</v>
      </c>
      <c r="Q28" s="2">
        <f t="shared" si="4"/>
        <v>41706.847249999999</v>
      </c>
    </row>
    <row r="29" spans="1:17">
      <c r="A29" s="44" t="s">
        <v>43</v>
      </c>
      <c r="B29" s="43" t="s">
        <v>41</v>
      </c>
      <c r="C29" s="45">
        <v>56727.366970000003</v>
      </c>
      <c r="D29" s="44">
        <v>1E-4</v>
      </c>
      <c r="E29">
        <f t="shared" si="0"/>
        <v>15191.467212895604</v>
      </c>
      <c r="F29">
        <f t="shared" si="1"/>
        <v>15191.5</v>
      </c>
      <c r="G29">
        <f t="shared" si="2"/>
        <v>-1.1036500000045635E-2</v>
      </c>
      <c r="K29">
        <f t="shared" si="5"/>
        <v>-1.1036500000045635E-2</v>
      </c>
      <c r="O29">
        <f t="shared" ca="1" si="3"/>
        <v>-1.1078485458923468E-2</v>
      </c>
      <c r="Q29" s="2">
        <f t="shared" si="4"/>
        <v>41708.866970000003</v>
      </c>
    </row>
    <row r="30" spans="1:17">
      <c r="A30" s="44" t="s">
        <v>43</v>
      </c>
      <c r="B30" s="43" t="s">
        <v>36</v>
      </c>
      <c r="C30" s="45">
        <v>56727.367389999999</v>
      </c>
      <c r="D30" s="44">
        <v>1E-4</v>
      </c>
      <c r="E30">
        <f t="shared" si="0"/>
        <v>15191.468460626655</v>
      </c>
      <c r="F30">
        <f t="shared" si="1"/>
        <v>15191.5</v>
      </c>
      <c r="G30">
        <f t="shared" si="2"/>
        <v>-1.061650000337977E-2</v>
      </c>
      <c r="K30">
        <f t="shared" si="5"/>
        <v>-1.061650000337977E-2</v>
      </c>
      <c r="O30">
        <f t="shared" ca="1" si="3"/>
        <v>-1.1078485458923468E-2</v>
      </c>
      <c r="Q30" s="2">
        <f t="shared" si="4"/>
        <v>41708.867389999999</v>
      </c>
    </row>
    <row r="31" spans="1:17">
      <c r="A31" s="44" t="s">
        <v>43</v>
      </c>
      <c r="B31" s="43" t="s">
        <v>41</v>
      </c>
      <c r="C31" s="45">
        <v>56729.38624</v>
      </c>
      <c r="D31" s="44">
        <v>1E-4</v>
      </c>
      <c r="E31">
        <f t="shared" si="0"/>
        <v>15197.466036463453</v>
      </c>
      <c r="F31">
        <f t="shared" si="1"/>
        <v>15197.5</v>
      </c>
      <c r="G31">
        <f t="shared" si="2"/>
        <v>-1.1432500003138557E-2</v>
      </c>
      <c r="K31">
        <f t="shared" si="5"/>
        <v>-1.1432500003138557E-2</v>
      </c>
      <c r="O31">
        <f t="shared" ca="1" si="3"/>
        <v>-1.1091262434645158E-2</v>
      </c>
      <c r="Q31" s="2">
        <f t="shared" si="4"/>
        <v>41710.88624</v>
      </c>
    </row>
    <row r="32" spans="1:17">
      <c r="A32" s="44" t="s">
        <v>43</v>
      </c>
      <c r="B32" s="43" t="s">
        <v>41</v>
      </c>
      <c r="C32" s="45">
        <v>56729.388610000002</v>
      </c>
      <c r="D32" s="44">
        <v>2.0000000000000001E-4</v>
      </c>
      <c r="E32">
        <f t="shared" si="0"/>
        <v>15197.473077231587</v>
      </c>
      <c r="F32">
        <f t="shared" si="1"/>
        <v>15197.5</v>
      </c>
      <c r="G32">
        <f t="shared" si="2"/>
        <v>-9.0625000011641532E-3</v>
      </c>
      <c r="K32">
        <f t="shared" si="5"/>
        <v>-9.0625000011641532E-3</v>
      </c>
      <c r="O32">
        <f t="shared" ca="1" si="3"/>
        <v>-1.1091262434645158E-2</v>
      </c>
      <c r="Q32" s="2">
        <f t="shared" si="4"/>
        <v>41710.888610000002</v>
      </c>
    </row>
    <row r="33" spans="1:17">
      <c r="A33" s="44" t="s">
        <v>43</v>
      </c>
      <c r="B33" s="43" t="s">
        <v>41</v>
      </c>
      <c r="C33" s="45">
        <v>56729.388610000002</v>
      </c>
      <c r="D33" s="44">
        <v>1E-4</v>
      </c>
      <c r="E33">
        <f t="shared" si="0"/>
        <v>15197.473077231587</v>
      </c>
      <c r="F33">
        <f t="shared" si="1"/>
        <v>15197.5</v>
      </c>
      <c r="G33">
        <f t="shared" si="2"/>
        <v>-9.0625000011641532E-3</v>
      </c>
      <c r="K33">
        <f t="shared" si="5"/>
        <v>-9.0625000011641532E-3</v>
      </c>
      <c r="O33">
        <f t="shared" ca="1" si="3"/>
        <v>-1.1091262434645158E-2</v>
      </c>
      <c r="Q33" s="2">
        <f t="shared" si="4"/>
        <v>41710.888610000002</v>
      </c>
    </row>
    <row r="34" spans="1:17">
      <c r="A34" s="44" t="s">
        <v>43</v>
      </c>
      <c r="B34" s="43" t="s">
        <v>36</v>
      </c>
      <c r="C34" s="45">
        <v>56746.385459999998</v>
      </c>
      <c r="D34" s="44">
        <v>2.0000000000000001E-4</v>
      </c>
      <c r="E34">
        <f t="shared" si="0"/>
        <v>15247.967119315761</v>
      </c>
      <c r="F34">
        <f t="shared" si="1"/>
        <v>15248</v>
      </c>
      <c r="G34">
        <f t="shared" si="2"/>
        <v>-1.1067999999795575E-2</v>
      </c>
      <c r="K34">
        <f t="shared" si="5"/>
        <v>-1.1067999999795575E-2</v>
      </c>
      <c r="O34">
        <f t="shared" ca="1" si="3"/>
        <v>-1.1198801980302757E-2</v>
      </c>
      <c r="Q34" s="2">
        <f t="shared" si="4"/>
        <v>41727.885459999998</v>
      </c>
    </row>
    <row r="35" spans="1:17">
      <c r="A35" s="44" t="s">
        <v>43</v>
      </c>
      <c r="B35" s="43" t="s">
        <v>36</v>
      </c>
      <c r="C35" s="45">
        <v>56746.385929999997</v>
      </c>
      <c r="D35" s="44">
        <v>2.9999999999999997E-4</v>
      </c>
      <c r="E35">
        <f t="shared" si="0"/>
        <v>15247.96851558623</v>
      </c>
      <c r="F35">
        <f t="shared" si="1"/>
        <v>15248</v>
      </c>
      <c r="G35">
        <f t="shared" si="2"/>
        <v>-1.0598000000754837E-2</v>
      </c>
      <c r="K35">
        <f t="shared" si="5"/>
        <v>-1.0598000000754837E-2</v>
      </c>
      <c r="O35">
        <f t="shared" ca="1" si="3"/>
        <v>-1.1198801980302757E-2</v>
      </c>
      <c r="Q35" s="2">
        <f t="shared" si="4"/>
        <v>41727.885929999997</v>
      </c>
    </row>
    <row r="36" spans="1:17">
      <c r="A36" s="46" t="s">
        <v>44</v>
      </c>
      <c r="B36" s="47" t="s">
        <v>36</v>
      </c>
      <c r="C36" s="48">
        <v>57454.6106</v>
      </c>
      <c r="D36" s="48">
        <v>1E-4</v>
      </c>
      <c r="E36">
        <f>+(C36-C$7)/C$8</f>
        <v>17351.954035964362</v>
      </c>
      <c r="F36">
        <f t="shared" si="1"/>
        <v>17352</v>
      </c>
      <c r="G36">
        <f>+C36-(C$7+F36*C$8)</f>
        <v>-1.5471999999135733E-2</v>
      </c>
      <c r="K36">
        <f t="shared" si="5"/>
        <v>-1.5471999999135733E-2</v>
      </c>
      <c r="O36">
        <f ca="1">+C$11+C$12*$F36</f>
        <v>-1.5679261466710406E-2</v>
      </c>
      <c r="Q36" s="2">
        <f>+C36-15018.5</f>
        <v>42436.1106</v>
      </c>
    </row>
    <row r="37" spans="1:17">
      <c r="A37" s="46" t="s">
        <v>45</v>
      </c>
      <c r="B37" s="47" t="s">
        <v>36</v>
      </c>
      <c r="C37" s="48">
        <v>57711.779000000002</v>
      </c>
      <c r="D37" s="48">
        <v>1E-4</v>
      </c>
      <c r="E37">
        <f>+(C37-C$7)/C$8</f>
        <v>18115.946894189441</v>
      </c>
      <c r="F37">
        <f t="shared" si="1"/>
        <v>18116</v>
      </c>
      <c r="G37">
        <f>+C37-(C$7+F37*C$8)</f>
        <v>-1.7875999998068437E-2</v>
      </c>
      <c r="K37">
        <f t="shared" si="5"/>
        <v>-1.7875999998068437E-2</v>
      </c>
      <c r="O37">
        <f ca="1">+C$11+C$12*$F37</f>
        <v>-1.7306196375272878E-2</v>
      </c>
      <c r="Q37" s="2">
        <f>+C37-15018.5</f>
        <v>42693.279000000002</v>
      </c>
    </row>
    <row r="38" spans="1:17">
      <c r="A38" s="49" t="s">
        <v>53</v>
      </c>
      <c r="B38" s="50" t="s">
        <v>36</v>
      </c>
      <c r="C38" s="51">
        <v>58176.635499999997</v>
      </c>
      <c r="D38" s="51">
        <v>1E-4</v>
      </c>
      <c r="E38">
        <f>+(C38-C$7)/C$8</f>
        <v>19496.937117325328</v>
      </c>
      <c r="F38">
        <f>ROUND(2*E38,0)/2</f>
        <v>19497</v>
      </c>
      <c r="G38">
        <f>+C38-(C$7+F38*C$8)</f>
        <v>-2.1167000006244052E-2</v>
      </c>
      <c r="K38">
        <f>+G38</f>
        <v>-2.1167000006244052E-2</v>
      </c>
      <c r="O38">
        <f ca="1">+C$11+C$12*$F38</f>
        <v>-2.0247030287216299E-2</v>
      </c>
      <c r="Q38" s="2">
        <f>+C38-15018.5</f>
        <v>43158.135499999997</v>
      </c>
    </row>
    <row r="39" spans="1:17">
      <c r="A39" s="52" t="s">
        <v>54</v>
      </c>
      <c r="B39" s="53" t="s">
        <v>41</v>
      </c>
      <c r="C39" s="54">
        <v>58101.403959999792</v>
      </c>
      <c r="D39" s="54">
        <v>1E-4</v>
      </c>
      <c r="E39">
        <f>+(C39-C$7)/C$8</f>
        <v>19273.440143072545</v>
      </c>
      <c r="F39">
        <f>ROUND(2*E39,0)/2</f>
        <v>19273.5</v>
      </c>
      <c r="G39">
        <f>+C39-(C$7+F39*C$8)</f>
        <v>-2.0148500210780185E-2</v>
      </c>
      <c r="K39">
        <f>+G39</f>
        <v>-2.0148500210780185E-2</v>
      </c>
      <c r="O39">
        <f ca="1">+C$11+C$12*$F39</f>
        <v>-1.9771087941583165E-2</v>
      </c>
      <c r="Q39" s="2">
        <f>+C39-15018.5</f>
        <v>43082.903959999792</v>
      </c>
    </row>
    <row r="40" spans="1:17">
      <c r="A40" s="52" t="s">
        <v>54</v>
      </c>
      <c r="B40" s="53" t="s">
        <v>41</v>
      </c>
      <c r="C40" s="54">
        <v>58101.40402999986</v>
      </c>
      <c r="D40" s="54">
        <v>1E-4</v>
      </c>
      <c r="E40">
        <f>+(C40-C$7)/C$8</f>
        <v>19273.440351027919</v>
      </c>
      <c r="F40">
        <f>ROUND(2*E40,0)/2</f>
        <v>19273.5</v>
      </c>
      <c r="G40">
        <f>+C40-(C$7+F40*C$8)</f>
        <v>-2.0078500143426936E-2</v>
      </c>
      <c r="K40">
        <f>+G40</f>
        <v>-2.0078500143426936E-2</v>
      </c>
      <c r="O40">
        <f ca="1">+C$11+C$12*$F40</f>
        <v>-1.9771087941583165E-2</v>
      </c>
      <c r="Q40" s="2">
        <f>+C40-15018.5</f>
        <v>43082.90402999986</v>
      </c>
    </row>
    <row r="41" spans="1:17">
      <c r="C41" s="9"/>
      <c r="D41" s="9"/>
    </row>
    <row r="42" spans="1:17">
      <c r="C42" s="9"/>
      <c r="D42" s="9"/>
    </row>
    <row r="43" spans="1:17">
      <c r="C43" s="9"/>
      <c r="D43" s="9"/>
    </row>
    <row r="44" spans="1:17">
      <c r="C44" s="9"/>
      <c r="D44" s="9"/>
    </row>
    <row r="45" spans="1:17">
      <c r="C45" s="9"/>
      <c r="D45" s="9"/>
    </row>
    <row r="46" spans="1:17">
      <c r="C46" s="9"/>
      <c r="D46" s="9"/>
    </row>
    <row r="47" spans="1:17">
      <c r="C47" s="9"/>
      <c r="D47" s="9"/>
    </row>
    <row r="48" spans="1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rotectedRanges>
    <protectedRange sqref="A38:D40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2024-02-11T06:15:48Z</dcterms:modified>
</cp:coreProperties>
</file>