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C60E27A-2BCE-4B4D-A226-066BD5B3E1E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J21" i="1" s="1"/>
  <c r="Q21" i="1"/>
  <c r="C21" i="1"/>
  <c r="E24" i="1"/>
  <c r="F24" i="1" s="1"/>
  <c r="G24" i="1" s="1"/>
  <c r="J24" i="1" s="1"/>
  <c r="Q24" i="1"/>
  <c r="E25" i="1"/>
  <c r="F25" i="1" s="1"/>
  <c r="G25" i="1" s="1"/>
  <c r="J25" i="1" s="1"/>
  <c r="Q25" i="1"/>
  <c r="E23" i="1"/>
  <c r="F23" i="1" s="1"/>
  <c r="G23" i="1" s="1"/>
  <c r="I23" i="1" s="1"/>
  <c r="Q23" i="1"/>
  <c r="G11" i="1"/>
  <c r="F11" i="1"/>
  <c r="E22" i="1"/>
  <c r="F22" i="1"/>
  <c r="G22" i="1" s="1"/>
  <c r="H22" i="1" s="1"/>
  <c r="E14" i="1"/>
  <c r="C17" i="1"/>
  <c r="Q22" i="1"/>
  <c r="C12" i="1"/>
  <c r="C16" i="1" l="1"/>
  <c r="D18" i="1" s="1"/>
  <c r="E15" i="1"/>
  <c r="C11" i="1"/>
  <c r="O21" i="1" l="1"/>
  <c r="O22" i="1"/>
  <c r="O25" i="1"/>
  <c r="C15" i="1"/>
  <c r="O24" i="1"/>
  <c r="O23" i="1"/>
  <c r="C18" i="1" l="1"/>
  <c r="E16" i="1"/>
  <c r="E17" i="1" s="1"/>
</calcChain>
</file>

<file path=xl/sharedStrings.xml><?xml version="1.0" encoding="utf-8"?>
<sst xmlns="http://schemas.openxmlformats.org/spreadsheetml/2006/main" count="59" uniqueCount="50">
  <si>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</si>
  <si>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</si>
  <si>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</si>
  <si>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</si>
  <si>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</si>
  <si>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</si>
  <si>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</si>
  <si>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</si>
  <si>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</si>
  <si>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</si>
  <si>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</si>
  <si>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</si>
  <si>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</si>
  <si>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</si>
  <si>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</si>
  <si>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</si>
  <si>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</si>
  <si>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</si>
  <si>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</si>
  <si>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</si>
  <si>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</si>
  <si>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</si>
  <si>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</si>
  <si>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</si>
  <si>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</si>
  <si>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</si>
  <si>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</si>
  <si>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</si>
  <si>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</si>
  <si>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</si>
  <si>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</si>
  <si>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</si>
  <si>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</si>
  <si>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</si>
  <si>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</si>
  <si>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</si>
  <si>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</si>
  <si>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</si>
  <si>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</si>
  <si>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</si>
  <si>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</si>
  <si>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</si>
  <si>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V0401 Gem</t>
  </si>
  <si>
    <t>V0401 Gem / GSC na</t>
  </si>
  <si>
    <t xml:space="preserve">EA        </t>
  </si>
  <si>
    <t>IBVS 6011</t>
  </si>
  <si>
    <t>I</t>
  </si>
  <si>
    <t>OEJV 0211</t>
  </si>
  <si>
    <t>CCD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</si>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</sst>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17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11" fillId="0" borderId="0" xfId="0" applyFont="1" applyAlignment="1"/>
    <xf numFmtId="0" fontId="0" fillId="0" borderId="6" xfId="0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7" xfId="0" applyBorder="1" applyAlignment="1">
      <alignment horizontal="center"/>
    </xf>
    <xf numFmtId="0" fontId="18" fillId="0" borderId="0" xfId="7" applyFont="1"/>
    <xf numFmtId="0" fontId="18" fillId="0" borderId="0" xfId="7" applyFont="1" applyAlignment="1">
      <alignment horizontal="center"/>
    </xf>
    <xf numFmtId="0" fontId="18" fillId="0" borderId="0" xfId="7" applyFont="1" applyAlignment="1">
      <alignment horizontal="left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V0401 Gem - O-C Diagr.</a:t>
            </a:r>
          </a:p>
        </c:rich>
      </c:tx>
      <c:layout>
        <c:manualLayout>
          <c:xMode val="edge"/>
          <c:yMode val="edge"/>
          <c:x val="0.37483058575382"/>
          <c:y val="4.15442334414080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07489433911395"/>
          <c:y val="0.13798239925891617"/>
          <c:w val="0.83028538351135106"/>
          <c:h val="0.6331431218156553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339</c:v>
                </c:pt>
                <c:pt idx="2">
                  <c:v>1331</c:v>
                </c:pt>
                <c:pt idx="3">
                  <c:v>2159</c:v>
                </c:pt>
                <c:pt idx="4">
                  <c:v>2336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3.276999996160157E-3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36-4507-A358-3F9FDCCA61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339</c:v>
                </c:pt>
                <c:pt idx="2">
                  <c:v>1331</c:v>
                </c:pt>
                <c:pt idx="3">
                  <c:v>2159</c:v>
                </c:pt>
                <c:pt idx="4">
                  <c:v>2336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-6.9670000084443018E-3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36-4507-A358-3F9FDCCA618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339</c:v>
                </c:pt>
                <c:pt idx="2">
                  <c:v>1331</c:v>
                </c:pt>
                <c:pt idx="3">
                  <c:v>2159</c:v>
                </c:pt>
                <c:pt idx="4">
                  <c:v>2336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  <c:pt idx="3">
                  <c:v>-1.8963000031362753E-2</c:v>
                </c:pt>
                <c:pt idx="4">
                  <c:v>-1.8171999858168419E-2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36-4507-A358-3F9FDCCA618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339</c:v>
                </c:pt>
                <c:pt idx="2">
                  <c:v>1331</c:v>
                </c:pt>
                <c:pt idx="3">
                  <c:v>2159</c:v>
                </c:pt>
                <c:pt idx="4">
                  <c:v>2336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36-4507-A358-3F9FDCCA618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339</c:v>
                </c:pt>
                <c:pt idx="2">
                  <c:v>1331</c:v>
                </c:pt>
                <c:pt idx="3">
                  <c:v>2159</c:v>
                </c:pt>
                <c:pt idx="4">
                  <c:v>2336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36-4507-A358-3F9FDCCA61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339</c:v>
                </c:pt>
                <c:pt idx="2">
                  <c:v>1331</c:v>
                </c:pt>
                <c:pt idx="3">
                  <c:v>2159</c:v>
                </c:pt>
                <c:pt idx="4">
                  <c:v>2336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36-4507-A358-3F9FDCCA61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339</c:v>
                </c:pt>
                <c:pt idx="2">
                  <c:v>1331</c:v>
                </c:pt>
                <c:pt idx="3">
                  <c:v>2159</c:v>
                </c:pt>
                <c:pt idx="4">
                  <c:v>2336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F36-4507-A358-3F9FDCCA61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339</c:v>
                </c:pt>
                <c:pt idx="2">
                  <c:v>1331</c:v>
                </c:pt>
                <c:pt idx="3">
                  <c:v>2159</c:v>
                </c:pt>
                <c:pt idx="4">
                  <c:v>2336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3.3763770123757773E-3</c:v>
                </c:pt>
                <c:pt idx="1">
                  <c:v>2.0320036960329779E-4</c:v>
                </c:pt>
                <c:pt idx="2">
                  <c:v>-9.0823194818135146E-3</c:v>
                </c:pt>
                <c:pt idx="3">
                  <c:v>-1.6832733228762227E-2</c:v>
                </c:pt>
                <c:pt idx="4">
                  <c:v>-1.8489524573218653E-2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36-4507-A358-3F9FDCCA618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339</c:v>
                </c:pt>
                <c:pt idx="2">
                  <c:v>1331</c:v>
                </c:pt>
                <c:pt idx="3">
                  <c:v>2159</c:v>
                </c:pt>
                <c:pt idx="4">
                  <c:v>2336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F36-4507-A358-3F9FDCCA6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746216"/>
        <c:axId val="1"/>
      </c:scatterChart>
      <c:valAx>
        <c:axId val="546746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981397340438186"/>
              <c:y val="0.915051103906129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575667467548435E-2"/>
              <c:y val="0.310628686120117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746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39274924471299"/>
          <c:y val="0.81470711749266633"/>
          <c:w val="0.75528700906344415"/>
          <c:h val="0.1529414852555195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1095374</xdr:colOff>
      <xdr:row>0</xdr:row>
      <xdr:rowOff>0</xdr:rowOff>
    </xdr:from>
    <xdr:to>
      <xdr:col>16</xdr:col>
      <xdr:colOff>466724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A3DD85F-EB48-5656-A8C2-6E48C2365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8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s="30" t="s">
        <v>42</v>
      </c>
      <c r="F1" t="s">
        <v>13</v>
      </c>
    </row>
    <row r="2" spans="1:7" x14ac:dyDescent="0.2">
      <c r="A2" t="s">
        <v>23</v>
      </c>
      <c r="B2" t="s">
        <v>44</v>
      </c>
      <c r="C2" s="3"/>
      <c r="D2" s="3"/>
      <c r="E2">
        <v>0</v>
      </c>
    </row>
    <row r="3" spans="1:7" ht="13.5" thickBot="1" x14ac:dyDescent="0.25"/>
    <row r="4" spans="1:7" ht="13.5" thickBot="1" x14ac:dyDescent="0.25">
      <c r="A4" s="5" t="s">
        <v>0</v>
      </c>
      <c r="C4" s="29">
        <v>53715.792000000001</v>
      </c>
      <c r="D4" s="33">
        <v>2.1976300000000002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52970.783000000003</v>
      </c>
      <c r="D7" s="28" t="s">
        <v>49</v>
      </c>
    </row>
    <row r="8" spans="1:7" x14ac:dyDescent="0.2">
      <c r="A8" t="s">
        <v>3</v>
      </c>
      <c r="C8" s="37">
        <v>2.197657</v>
      </c>
      <c r="D8" s="28" t="s">
        <v>49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3.3763770123757773E-3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-9.3604030760250128E-6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39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60352.681269212961</v>
      </c>
    </row>
    <row r="15" spans="1:7" x14ac:dyDescent="0.2">
      <c r="A15" s="12" t="s">
        <v>17</v>
      </c>
      <c r="B15" s="10"/>
      <c r="C15" s="13">
        <f ca="1">(C7+C11)+(C8+C12)*INT(MAX(F21:F3533))</f>
        <v>58104.491262475429</v>
      </c>
      <c r="D15" s="14" t="s">
        <v>40</v>
      </c>
      <c r="E15" s="15">
        <f ca="1">ROUND(2*(E14-$C$7)/$C$8,0)/2+E13</f>
        <v>3360</v>
      </c>
    </row>
    <row r="16" spans="1:7" x14ac:dyDescent="0.2">
      <c r="A16" s="16" t="s">
        <v>4</v>
      </c>
      <c r="B16" s="10"/>
      <c r="C16" s="17">
        <f ca="1">+C8+C12</f>
        <v>2.1976476395969238</v>
      </c>
      <c r="D16" s="14" t="s">
        <v>33</v>
      </c>
      <c r="E16" s="24">
        <f ca="1">ROUND(2*(E14-$C$15)/$C$16,0)/2+E13</f>
        <v>1024</v>
      </c>
    </row>
    <row r="17" spans="1:18" ht="13.5" thickBot="1" x14ac:dyDescent="0.25">
      <c r="A17" s="14" t="s">
        <v>29</v>
      </c>
      <c r="B17" s="10"/>
      <c r="C17" s="10">
        <f>COUNT(C21:C2191)</f>
        <v>5</v>
      </c>
      <c r="D17" s="14" t="s">
        <v>34</v>
      </c>
      <c r="E17" s="18">
        <f ca="1">+$C$15+$C$16*E16-15018.5-$C$9/24</f>
        <v>45336.778278756014</v>
      </c>
    </row>
    <row r="18" spans="1:18" ht="14.25" thickTop="1" thickBot="1" x14ac:dyDescent="0.25">
      <c r="A18" s="16" t="s">
        <v>5</v>
      </c>
      <c r="B18" s="10"/>
      <c r="C18" s="19">
        <f ca="1">+C15</f>
        <v>58104.491262475429</v>
      </c>
      <c r="D18" s="20">
        <f ca="1">+C16</f>
        <v>2.1976476395969238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38</v>
      </c>
    </row>
    <row r="21" spans="1:18" x14ac:dyDescent="0.2">
      <c r="A21" t="s">
        <v>49</v>
      </c>
      <c r="B21" t="s">
        <v>46</v>
      </c>
      <c r="C21" s="8">
        <f>$C$7</f>
        <v>52970.783000000003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J21">
        <f>+G21</f>
        <v>0</v>
      </c>
      <c r="O21">
        <f ca="1">+C$11+C$12*$F21</f>
        <v>3.3763770123757773E-3</v>
      </c>
      <c r="Q21" s="2">
        <f>+C21-15018.5</f>
        <v>37952.283000000003</v>
      </c>
    </row>
    <row r="22" spans="1:18" x14ac:dyDescent="0.2">
      <c r="A22" s="28" t="s">
        <v>41</v>
      </c>
      <c r="C22" s="8">
        <v>53715.792000000001</v>
      </c>
      <c r="D22" s="8" t="s">
        <v>13</v>
      </c>
      <c r="E22">
        <f>+(C22-C$7)/C$8</f>
        <v>339.00149113351091</v>
      </c>
      <c r="F22">
        <f>ROUND(2*E22,0)/2</f>
        <v>339</v>
      </c>
      <c r="G22">
        <f>+C22-(C$7+F22*C$8)</f>
        <v>3.276999996160157E-3</v>
      </c>
      <c r="H22">
        <f>+G22</f>
        <v>3.276999996160157E-3</v>
      </c>
      <c r="O22">
        <f ca="1">+C$11+C$12*$F22</f>
        <v>2.0320036960329779E-4</v>
      </c>
      <c r="Q22" s="2">
        <f>+C22-15018.5</f>
        <v>38697.292000000001</v>
      </c>
    </row>
    <row r="23" spans="1:18" x14ac:dyDescent="0.2">
      <c r="A23" s="31" t="s">
        <v>45</v>
      </c>
      <c r="B23" s="32" t="s">
        <v>46</v>
      </c>
      <c r="C23" s="31">
        <v>55895.857499999998</v>
      </c>
      <c r="D23" s="31">
        <v>4.0000000000000002E-4</v>
      </c>
      <c r="E23">
        <f>+(C23-C$7)/C$8</f>
        <v>1330.9968298055589</v>
      </c>
      <c r="F23">
        <f>ROUND(2*E23,0)/2</f>
        <v>1331</v>
      </c>
      <c r="G23">
        <f>+C23-(C$7+F23*C$8)</f>
        <v>-6.9670000084443018E-3</v>
      </c>
      <c r="I23">
        <f>+G23</f>
        <v>-6.9670000084443018E-3</v>
      </c>
      <c r="O23">
        <f ca="1">+C$11+C$12*$F23</f>
        <v>-9.0823194818135146E-3</v>
      </c>
      <c r="Q23" s="2">
        <f>+C23-15018.5</f>
        <v>40877.357499999998</v>
      </c>
    </row>
    <row r="24" spans="1:18" x14ac:dyDescent="0.2">
      <c r="A24" s="34" t="s">
        <v>47</v>
      </c>
      <c r="B24" s="35" t="s">
        <v>46</v>
      </c>
      <c r="C24" s="36">
        <v>57715.50549999997</v>
      </c>
      <c r="D24" s="36">
        <v>4.0000000000000002E-4</v>
      </c>
      <c r="E24">
        <f>+(C24-C$7)/C$8</f>
        <v>2158.9913712649277</v>
      </c>
      <c r="F24">
        <f>ROUND(2*E24,0)/2</f>
        <v>2159</v>
      </c>
      <c r="G24">
        <f>+C24-(C$7+F24*C$8)</f>
        <v>-1.8963000031362753E-2</v>
      </c>
      <c r="J24">
        <f>+G24</f>
        <v>-1.8963000031362753E-2</v>
      </c>
      <c r="O24">
        <f ca="1">+C$11+C$12*$F24</f>
        <v>-1.6832733228762227E-2</v>
      </c>
      <c r="Q24" s="2">
        <f>+C24-15018.5</f>
        <v>42697.00549999997</v>
      </c>
    </row>
    <row r="25" spans="1:18" x14ac:dyDescent="0.2">
      <c r="A25" s="34" t="s">
        <v>47</v>
      </c>
      <c r="B25" s="35" t="s">
        <v>46</v>
      </c>
      <c r="C25" s="36">
        <v>58104.491580000147</v>
      </c>
      <c r="D25" s="36">
        <v>5.0000000000000001E-4</v>
      </c>
      <c r="E25">
        <f>+(C25-C$7)/C$8</f>
        <v>2335.991731193787</v>
      </c>
      <c r="F25">
        <f>ROUND(2*E25,0)/2</f>
        <v>2336</v>
      </c>
      <c r="G25">
        <f>+C25-(C$7+F25*C$8)</f>
        <v>-1.8171999858168419E-2</v>
      </c>
      <c r="J25">
        <f>+G25</f>
        <v>-1.8171999858168419E-2</v>
      </c>
      <c r="O25">
        <f ca="1">+C$11+C$12*$F25</f>
        <v>-1.8489524573218653E-2</v>
      </c>
      <c r="Q25" s="2">
        <f>+C25-15018.5</f>
        <v>43085.991580000147</v>
      </c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3:D24" name="Range1"/>
  </protectedRanges>
  <sortState xmlns:xlrd2="http://schemas.microsoft.com/office/spreadsheetml/2017/richdata2" ref="A21:R26">
    <sortCondition ref="C21:C26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2024-02-12T03:21:01Z</dcterms:modified>
</cp:coreProperties>
</file>