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551EC38-FE36-4F4A-8387-E0A9F964F67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8" i="1" l="1"/>
  <c r="F28" i="1"/>
  <c r="G28" i="1"/>
  <c r="K28" i="1"/>
  <c r="Q28" i="1"/>
  <c r="E29" i="1"/>
  <c r="F29" i="1"/>
  <c r="G29" i="1"/>
  <c r="K29" i="1"/>
  <c r="Q29" i="1"/>
  <c r="E30" i="1"/>
  <c r="F30" i="1"/>
  <c r="G30" i="1"/>
  <c r="K30" i="1"/>
  <c r="Q30" i="1"/>
  <c r="E31" i="1"/>
  <c r="F31" i="1"/>
  <c r="G31" i="1"/>
  <c r="K31" i="1"/>
  <c r="Q31" i="1"/>
  <c r="E32" i="1"/>
  <c r="F32" i="1"/>
  <c r="G32" i="1"/>
  <c r="K32" i="1"/>
  <c r="Q32" i="1"/>
  <c r="E33" i="1"/>
  <c r="F33" i="1"/>
  <c r="G33" i="1"/>
  <c r="K33" i="1"/>
  <c r="Q33" i="1"/>
  <c r="E34" i="1"/>
  <c r="F34" i="1"/>
  <c r="G34" i="1"/>
  <c r="K34" i="1"/>
  <c r="Q34" i="1"/>
  <c r="E35" i="1"/>
  <c r="F35" i="1"/>
  <c r="G35" i="1"/>
  <c r="K35" i="1"/>
  <c r="Q35" i="1"/>
  <c r="E36" i="1"/>
  <c r="F36" i="1"/>
  <c r="G36" i="1"/>
  <c r="K36" i="1"/>
  <c r="Q36" i="1"/>
  <c r="E22" i="1"/>
  <c r="F22" i="1"/>
  <c r="G22" i="1"/>
  <c r="K22" i="1"/>
  <c r="E23" i="1"/>
  <c r="F23" i="1"/>
  <c r="G23" i="1"/>
  <c r="K23" i="1"/>
  <c r="E26" i="1"/>
  <c r="F26" i="1"/>
  <c r="G26" i="1"/>
  <c r="K26" i="1"/>
  <c r="E27" i="1"/>
  <c r="F27" i="1"/>
  <c r="G27" i="1"/>
  <c r="K27" i="1"/>
  <c r="D9" i="1"/>
  <c r="C9" i="1"/>
  <c r="E24" i="1"/>
  <c r="F24" i="1"/>
  <c r="G24" i="1"/>
  <c r="K24" i="1"/>
  <c r="E25" i="1"/>
  <c r="F25" i="1"/>
  <c r="G25" i="1"/>
  <c r="Q26" i="1"/>
  <c r="Q27" i="1"/>
  <c r="K25" i="1"/>
  <c r="Q25" i="1"/>
  <c r="Q24" i="1"/>
  <c r="Q22" i="1"/>
  <c r="Q23" i="1"/>
  <c r="E21" i="1"/>
  <c r="F21" i="1"/>
  <c r="G21" i="1"/>
  <c r="I21" i="1"/>
  <c r="F16" i="1"/>
  <c r="F17" i="1" s="1"/>
  <c r="C17" i="1"/>
  <c r="Q21" i="1"/>
  <c r="C11" i="1"/>
  <c r="C12" i="1"/>
  <c r="C16" i="1" l="1"/>
  <c r="D18" i="1" s="1"/>
  <c r="O21" i="1"/>
  <c r="O34" i="1"/>
  <c r="O33" i="1"/>
  <c r="O27" i="1"/>
  <c r="O29" i="1"/>
  <c r="O22" i="1"/>
  <c r="O35" i="1"/>
  <c r="O25" i="1"/>
  <c r="O23" i="1"/>
  <c r="O28" i="1"/>
  <c r="O26" i="1"/>
  <c r="C15" i="1"/>
  <c r="O31" i="1"/>
  <c r="O32" i="1"/>
  <c r="O30" i="1"/>
  <c r="O24" i="1"/>
  <c r="O36" i="1"/>
  <c r="C18" i="1" l="1"/>
  <c r="F18" i="1"/>
  <c r="F19" i="1" s="1"/>
</calcChain>
</file>

<file path=xl/sharedStrings.xml><?xml version="1.0" encoding="utf-8"?>
<sst xmlns="http://schemas.openxmlformats.org/spreadsheetml/2006/main" count="82" uniqueCount="52">
  <si>
    <t>PE</t>
  </si>
  <si>
    <t>IBVS 6196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</si>
  <si>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</si>
  <si>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</si>
  <si>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</si>
  <si>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</si>
  <si>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</si>
  <si>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</si>
  <si>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</si>
  <si>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</si>
  <si>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</si>
  <si>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</si>
  <si>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</si>
  <si>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</si>
  <si>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</si>
  <si>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</si>
  <si>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</si>
  <si>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</si>
  <si>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</si>
  <si>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</si>
  <si>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</si>
  <si>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</si>
  <si>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</si>
  <si>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</si>
  <si>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</si>
  <si>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</si>
  <si>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</si>
  <si>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</si>
  <si>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</si>
  <si>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</si>
  <si>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</si>
  <si>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</si>
  <si>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</si>
  <si>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</si>
  <si>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</si>
  <si>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</si>
  <si>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</si>
  <si>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</si>
  <si>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</si>
  <si>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</si>
  <si>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OEJV 0091</t>
  </si>
  <si>
    <t>not avail.</t>
  </si>
  <si>
    <t>EW</t>
  </si>
  <si>
    <t>IBVS 5960</t>
  </si>
  <si>
    <t>II</t>
  </si>
  <si>
    <t>I</t>
  </si>
  <si>
    <t>IBVS 6018</t>
  </si>
  <si>
    <t>V0402 Gem / GSC 1338-1984</t>
  </si>
  <si>
    <t>IBVS 6154</t>
  </si>
  <si>
    <t>vis</t>
  </si>
  <si>
    <t>OEJV 0211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</si>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</sst>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5" fillId="0" borderId="0"/>
    <xf numFmtId="0" fontId="14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5" xfId="0" applyFont="1" applyBorder="1" applyAlignment="1">
      <alignment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/>
    <xf numFmtId="0" fontId="15" fillId="0" borderId="0" xfId="0" applyFont="1" applyAlignment="1"/>
    <xf numFmtId="0" fontId="31" fillId="0" borderId="0" xfId="41" applyFont="1" applyAlignment="1">
      <alignment wrapText="1"/>
    </xf>
    <xf numFmtId="0" fontId="31" fillId="0" borderId="0" xfId="41" applyFont="1" applyAlignment="1">
      <alignment horizontal="center" wrapText="1"/>
    </xf>
    <xf numFmtId="0" fontId="31" fillId="0" borderId="0" xfId="41" applyFont="1" applyAlignment="1">
      <alignment horizontal="left" wrapText="1"/>
    </xf>
    <xf numFmtId="0" fontId="31" fillId="0" borderId="0" xfId="41" applyFont="1"/>
    <xf numFmtId="0" fontId="31" fillId="0" borderId="0" xfId="41" applyFont="1" applyAlignment="1">
      <alignment horizontal="center"/>
    </xf>
    <xf numFmtId="0" fontId="31" fillId="0" borderId="0" xfId="41" applyFont="1" applyAlignment="1">
      <alignment horizontal="left"/>
    </xf>
    <xf numFmtId="0" fontId="31" fillId="0" borderId="0" xfId="41" applyNumberFormat="1" applyFont="1" applyAlignment="1">
      <alignment horizontal="left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V0402 Gem - O-C Diagr.</a:t>
            </a:r>
          </a:p>
        </c:rich>
      </c:tx>
      <c:layout>
        <c:manualLayout>
          <c:xMode val="edge"/>
          <c:yMode val="edge"/>
          <c:x val="0.36926489451976396"/>
          <c:y val="4.14213135638746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30410672350165"/>
          <c:y val="0.14553022977390984"/>
          <c:w val="0.81966443668225664"/>
          <c:h val="0.6344498165799450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4.0000000000000002E-4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4.0000000000000002E-4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9821.5</c:v>
                </c:pt>
                <c:pt idx="2">
                  <c:v>9834</c:v>
                </c:pt>
                <c:pt idx="3">
                  <c:v>10595.5</c:v>
                </c:pt>
                <c:pt idx="4">
                  <c:v>14409.5</c:v>
                </c:pt>
                <c:pt idx="5">
                  <c:v>14458.5</c:v>
                </c:pt>
                <c:pt idx="6">
                  <c:v>14459</c:v>
                </c:pt>
                <c:pt idx="7">
                  <c:v>15448</c:v>
                </c:pt>
                <c:pt idx="8">
                  <c:v>15498</c:v>
                </c:pt>
                <c:pt idx="9">
                  <c:v>15498</c:v>
                </c:pt>
                <c:pt idx="10">
                  <c:v>15498</c:v>
                </c:pt>
                <c:pt idx="11">
                  <c:v>15498</c:v>
                </c:pt>
                <c:pt idx="12">
                  <c:v>15498</c:v>
                </c:pt>
                <c:pt idx="13">
                  <c:v>16237.5</c:v>
                </c:pt>
                <c:pt idx="14">
                  <c:v>16372</c:v>
                </c:pt>
                <c:pt idx="15">
                  <c:v>16372.5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97-4574-8D27-61ACFCC8330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4.0000000000000002E-4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4.0000000000000002E-4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9821.5</c:v>
                </c:pt>
                <c:pt idx="2">
                  <c:v>9834</c:v>
                </c:pt>
                <c:pt idx="3">
                  <c:v>10595.5</c:v>
                </c:pt>
                <c:pt idx="4">
                  <c:v>14409.5</c:v>
                </c:pt>
                <c:pt idx="5">
                  <c:v>14458.5</c:v>
                </c:pt>
                <c:pt idx="6">
                  <c:v>14459</c:v>
                </c:pt>
                <c:pt idx="7">
                  <c:v>15448</c:v>
                </c:pt>
                <c:pt idx="8">
                  <c:v>15498</c:v>
                </c:pt>
                <c:pt idx="9">
                  <c:v>15498</c:v>
                </c:pt>
                <c:pt idx="10">
                  <c:v>15498</c:v>
                </c:pt>
                <c:pt idx="11">
                  <c:v>15498</c:v>
                </c:pt>
                <c:pt idx="12">
                  <c:v>15498</c:v>
                </c:pt>
                <c:pt idx="13">
                  <c:v>16237.5</c:v>
                </c:pt>
                <c:pt idx="14">
                  <c:v>16372</c:v>
                </c:pt>
                <c:pt idx="15">
                  <c:v>16372.5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97-4574-8D27-61ACFCC8330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4.0000000000000002E-4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4.0000000000000002E-4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9821.5</c:v>
                </c:pt>
                <c:pt idx="2">
                  <c:v>9834</c:v>
                </c:pt>
                <c:pt idx="3">
                  <c:v>10595.5</c:v>
                </c:pt>
                <c:pt idx="4">
                  <c:v>14409.5</c:v>
                </c:pt>
                <c:pt idx="5">
                  <c:v>14458.5</c:v>
                </c:pt>
                <c:pt idx="6">
                  <c:v>14459</c:v>
                </c:pt>
                <c:pt idx="7">
                  <c:v>15448</c:v>
                </c:pt>
                <c:pt idx="8">
                  <c:v>15498</c:v>
                </c:pt>
                <c:pt idx="9">
                  <c:v>15498</c:v>
                </c:pt>
                <c:pt idx="10">
                  <c:v>15498</c:v>
                </c:pt>
                <c:pt idx="11">
                  <c:v>15498</c:v>
                </c:pt>
                <c:pt idx="12">
                  <c:v>15498</c:v>
                </c:pt>
                <c:pt idx="13">
                  <c:v>16237.5</c:v>
                </c:pt>
                <c:pt idx="14">
                  <c:v>16372</c:v>
                </c:pt>
                <c:pt idx="15">
                  <c:v>16372.5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97-4574-8D27-61ACFCC8330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4.0000000000000002E-4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4.0000000000000002E-4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9821.5</c:v>
                </c:pt>
                <c:pt idx="2">
                  <c:v>9834</c:v>
                </c:pt>
                <c:pt idx="3">
                  <c:v>10595.5</c:v>
                </c:pt>
                <c:pt idx="4">
                  <c:v>14409.5</c:v>
                </c:pt>
                <c:pt idx="5">
                  <c:v>14458.5</c:v>
                </c:pt>
                <c:pt idx="6">
                  <c:v>14459</c:v>
                </c:pt>
                <c:pt idx="7">
                  <c:v>15448</c:v>
                </c:pt>
                <c:pt idx="8">
                  <c:v>15498</c:v>
                </c:pt>
                <c:pt idx="9">
                  <c:v>15498</c:v>
                </c:pt>
                <c:pt idx="10">
                  <c:v>15498</c:v>
                </c:pt>
                <c:pt idx="11">
                  <c:v>15498</c:v>
                </c:pt>
                <c:pt idx="12">
                  <c:v>15498</c:v>
                </c:pt>
                <c:pt idx="13">
                  <c:v>16237.5</c:v>
                </c:pt>
                <c:pt idx="14">
                  <c:v>16372</c:v>
                </c:pt>
                <c:pt idx="15">
                  <c:v>16372.5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3.6167999998724554E-2</c:v>
                </c:pt>
                <c:pt idx="2">
                  <c:v>3.5367999997106381E-2</c:v>
                </c:pt>
                <c:pt idx="3">
                  <c:v>4.0715999995882157E-2</c:v>
                </c:pt>
                <c:pt idx="4">
                  <c:v>6.0843999999633525E-2</c:v>
                </c:pt>
                <c:pt idx="5">
                  <c:v>6.1291999998502433E-2</c:v>
                </c:pt>
                <c:pt idx="6">
                  <c:v>6.1767999999574386E-2</c:v>
                </c:pt>
                <c:pt idx="7">
                  <c:v>6.6365999809931964E-2</c:v>
                </c:pt>
                <c:pt idx="8">
                  <c:v>6.6286000204854645E-2</c:v>
                </c:pt>
                <c:pt idx="9">
                  <c:v>6.7076000166707672E-2</c:v>
                </c:pt>
                <c:pt idx="10">
                  <c:v>6.7206000225269236E-2</c:v>
                </c:pt>
                <c:pt idx="11">
                  <c:v>6.7266000216477551E-2</c:v>
                </c:pt>
                <c:pt idx="12">
                  <c:v>6.7395999809377827E-2</c:v>
                </c:pt>
                <c:pt idx="13">
                  <c:v>6.8090000058873557E-2</c:v>
                </c:pt>
                <c:pt idx="14">
                  <c:v>6.7973999968671706E-2</c:v>
                </c:pt>
                <c:pt idx="15">
                  <c:v>7.0240000110061374E-2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97-4574-8D27-61ACFCC8330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4.0000000000000002E-4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4.0000000000000002E-4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9821.5</c:v>
                </c:pt>
                <c:pt idx="2">
                  <c:v>9834</c:v>
                </c:pt>
                <c:pt idx="3">
                  <c:v>10595.5</c:v>
                </c:pt>
                <c:pt idx="4">
                  <c:v>14409.5</c:v>
                </c:pt>
                <c:pt idx="5">
                  <c:v>14458.5</c:v>
                </c:pt>
                <c:pt idx="6">
                  <c:v>14459</c:v>
                </c:pt>
                <c:pt idx="7">
                  <c:v>15448</c:v>
                </c:pt>
                <c:pt idx="8">
                  <c:v>15498</c:v>
                </c:pt>
                <c:pt idx="9">
                  <c:v>15498</c:v>
                </c:pt>
                <c:pt idx="10">
                  <c:v>15498</c:v>
                </c:pt>
                <c:pt idx="11">
                  <c:v>15498</c:v>
                </c:pt>
                <c:pt idx="12">
                  <c:v>15498</c:v>
                </c:pt>
                <c:pt idx="13">
                  <c:v>16237.5</c:v>
                </c:pt>
                <c:pt idx="14">
                  <c:v>16372</c:v>
                </c:pt>
                <c:pt idx="15">
                  <c:v>16372.5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097-4574-8D27-61ACFCC8330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4.0000000000000002E-4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4.0000000000000002E-4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9821.5</c:v>
                </c:pt>
                <c:pt idx="2">
                  <c:v>9834</c:v>
                </c:pt>
                <c:pt idx="3">
                  <c:v>10595.5</c:v>
                </c:pt>
                <c:pt idx="4">
                  <c:v>14409.5</c:v>
                </c:pt>
                <c:pt idx="5">
                  <c:v>14458.5</c:v>
                </c:pt>
                <c:pt idx="6">
                  <c:v>14459</c:v>
                </c:pt>
                <c:pt idx="7">
                  <c:v>15448</c:v>
                </c:pt>
                <c:pt idx="8">
                  <c:v>15498</c:v>
                </c:pt>
                <c:pt idx="9">
                  <c:v>15498</c:v>
                </c:pt>
                <c:pt idx="10">
                  <c:v>15498</c:v>
                </c:pt>
                <c:pt idx="11">
                  <c:v>15498</c:v>
                </c:pt>
                <c:pt idx="12">
                  <c:v>15498</c:v>
                </c:pt>
                <c:pt idx="13">
                  <c:v>16237.5</c:v>
                </c:pt>
                <c:pt idx="14">
                  <c:v>16372</c:v>
                </c:pt>
                <c:pt idx="15">
                  <c:v>16372.5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097-4574-8D27-61ACFCC8330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4.0000000000000002E-4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4.0000000000000002E-4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9821.5</c:v>
                </c:pt>
                <c:pt idx="2">
                  <c:v>9834</c:v>
                </c:pt>
                <c:pt idx="3">
                  <c:v>10595.5</c:v>
                </c:pt>
                <c:pt idx="4">
                  <c:v>14409.5</c:v>
                </c:pt>
                <c:pt idx="5">
                  <c:v>14458.5</c:v>
                </c:pt>
                <c:pt idx="6">
                  <c:v>14459</c:v>
                </c:pt>
                <c:pt idx="7">
                  <c:v>15448</c:v>
                </c:pt>
                <c:pt idx="8">
                  <c:v>15498</c:v>
                </c:pt>
                <c:pt idx="9">
                  <c:v>15498</c:v>
                </c:pt>
                <c:pt idx="10">
                  <c:v>15498</c:v>
                </c:pt>
                <c:pt idx="11">
                  <c:v>15498</c:v>
                </c:pt>
                <c:pt idx="12">
                  <c:v>15498</c:v>
                </c:pt>
                <c:pt idx="13">
                  <c:v>16237.5</c:v>
                </c:pt>
                <c:pt idx="14">
                  <c:v>16372</c:v>
                </c:pt>
                <c:pt idx="15">
                  <c:v>16372.5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097-4574-8D27-61ACFCC8330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9821.5</c:v>
                </c:pt>
                <c:pt idx="2">
                  <c:v>9834</c:v>
                </c:pt>
                <c:pt idx="3">
                  <c:v>10595.5</c:v>
                </c:pt>
                <c:pt idx="4">
                  <c:v>14409.5</c:v>
                </c:pt>
                <c:pt idx="5">
                  <c:v>14458.5</c:v>
                </c:pt>
                <c:pt idx="6">
                  <c:v>14459</c:v>
                </c:pt>
                <c:pt idx="7">
                  <c:v>15448</c:v>
                </c:pt>
                <c:pt idx="8">
                  <c:v>15498</c:v>
                </c:pt>
                <c:pt idx="9">
                  <c:v>15498</c:v>
                </c:pt>
                <c:pt idx="10">
                  <c:v>15498</c:v>
                </c:pt>
                <c:pt idx="11">
                  <c:v>15498</c:v>
                </c:pt>
                <c:pt idx="12">
                  <c:v>15498</c:v>
                </c:pt>
                <c:pt idx="13">
                  <c:v>16237.5</c:v>
                </c:pt>
                <c:pt idx="14">
                  <c:v>16372</c:v>
                </c:pt>
                <c:pt idx="15">
                  <c:v>16372.5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-1.5151747590111696E-2</c:v>
                </c:pt>
                <c:pt idx="1">
                  <c:v>3.6409655967419338E-2</c:v>
                </c:pt>
                <c:pt idx="2">
                  <c:v>3.6475279094687993E-2</c:v>
                </c:pt>
                <c:pt idx="3">
                  <c:v>4.0473040007894721E-2</c:v>
                </c:pt>
                <c:pt idx="4">
                  <c:v>6.0495968600108065E-2</c:v>
                </c:pt>
                <c:pt idx="5">
                  <c:v>6.0753211259001204E-2</c:v>
                </c:pt>
                <c:pt idx="6">
                  <c:v>6.0755836184091951E-2</c:v>
                </c:pt>
                <c:pt idx="7">
                  <c:v>6.5947938013588281E-2</c:v>
                </c:pt>
                <c:pt idx="8">
                  <c:v>6.6210430522662927E-2</c:v>
                </c:pt>
                <c:pt idx="9">
                  <c:v>6.6210430522662927E-2</c:v>
                </c:pt>
                <c:pt idx="10">
                  <c:v>6.6210430522662927E-2</c:v>
                </c:pt>
                <c:pt idx="11">
                  <c:v>6.6210430522662927E-2</c:v>
                </c:pt>
                <c:pt idx="12">
                  <c:v>6.6210430522662927E-2</c:v>
                </c:pt>
                <c:pt idx="13">
                  <c:v>7.009269473187682E-2</c:v>
                </c:pt>
                <c:pt idx="14">
                  <c:v>7.0798799581287597E-2</c:v>
                </c:pt>
                <c:pt idx="15">
                  <c:v>7.080142450637833E-2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097-4574-8D27-61ACFCC83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6672464"/>
        <c:axId val="1"/>
      </c:scatterChart>
      <c:valAx>
        <c:axId val="556672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442484163163814"/>
              <c:y val="0.833652898650826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2284214473190848E-2"/>
              <c:y val="0.349124034934229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66724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2.1052631578947368E-2"/>
          <c:y val="0.88889134472226061"/>
          <c:w val="0.97293233082706765"/>
          <c:h val="7.60236987920369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37AFD053-CF08-A37F-B47C-F2325C490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47</v>
      </c>
    </row>
    <row r="2" spans="1:6" x14ac:dyDescent="0.2">
      <c r="A2" t="s">
        <v>27</v>
      </c>
      <c r="B2" s="28" t="s">
        <v>42</v>
      </c>
      <c r="D2" s="3"/>
    </row>
    <row r="3" spans="1:6" ht="13.5" thickBot="1" x14ac:dyDescent="0.25"/>
    <row r="4" spans="1:6" ht="14.25" thickTop="1" thickBot="1" x14ac:dyDescent="0.25">
      <c r="A4" s="5" t="s">
        <v>4</v>
      </c>
      <c r="C4" s="8" t="s">
        <v>41</v>
      </c>
      <c r="D4" s="9" t="s">
        <v>41</v>
      </c>
    </row>
    <row r="5" spans="1:6" ht="13.5" thickTop="1" x14ac:dyDescent="0.2">
      <c r="A5" s="11" t="s">
        <v>32</v>
      </c>
      <c r="B5" s="12"/>
      <c r="C5" s="13">
        <v>-9.5</v>
      </c>
      <c r="D5" s="12" t="s">
        <v>33</v>
      </c>
    </row>
    <row r="6" spans="1:6" x14ac:dyDescent="0.2">
      <c r="A6" s="5" t="s">
        <v>5</v>
      </c>
    </row>
    <row r="7" spans="1:6" x14ac:dyDescent="0.2">
      <c r="A7" t="s">
        <v>6</v>
      </c>
      <c r="C7">
        <v>51612.703000000001</v>
      </c>
      <c r="D7" s="28" t="s">
        <v>40</v>
      </c>
    </row>
    <row r="8" spans="1:6" x14ac:dyDescent="0.2">
      <c r="A8" t="s">
        <v>7</v>
      </c>
      <c r="C8">
        <v>0.39924799999999999</v>
      </c>
      <c r="D8" s="28" t="s">
        <v>40</v>
      </c>
    </row>
    <row r="9" spans="1:6" x14ac:dyDescent="0.2">
      <c r="A9" s="26" t="s">
        <v>36</v>
      </c>
      <c r="B9" s="27">
        <v>22</v>
      </c>
      <c r="C9" s="24" t="str">
        <f>"F"&amp;B9</f>
        <v>F22</v>
      </c>
      <c r="D9" s="25" t="str">
        <f>"G"&amp;B9</f>
        <v>G22</v>
      </c>
    </row>
    <row r="10" spans="1:6" ht="13.5" thickBot="1" x14ac:dyDescent="0.25">
      <c r="A10" s="12"/>
      <c r="B10" s="12"/>
      <c r="C10" s="4" t="s">
        <v>23</v>
      </c>
      <c r="D10" s="4" t="s">
        <v>24</v>
      </c>
      <c r="E10" s="12"/>
    </row>
    <row r="11" spans="1:6" x14ac:dyDescent="0.2">
      <c r="A11" s="12" t="s">
        <v>19</v>
      </c>
      <c r="B11" s="12"/>
      <c r="C11" s="23">
        <f ca="1">INTERCEPT(INDIRECT($D$9):G992,INDIRECT($C$9):F992)</f>
        <v>-1.5151747590111696E-2</v>
      </c>
      <c r="D11" s="3"/>
      <c r="E11" s="12"/>
    </row>
    <row r="12" spans="1:6" x14ac:dyDescent="0.2">
      <c r="A12" s="12" t="s">
        <v>20</v>
      </c>
      <c r="B12" s="12"/>
      <c r="C12" s="23">
        <f ca="1">SLOPE(INDIRECT($D$9):G992,INDIRECT($C$9):F992)</f>
        <v>5.2498501814927486E-6</v>
      </c>
      <c r="D12" s="3"/>
      <c r="E12" s="12"/>
    </row>
    <row r="13" spans="1:6" x14ac:dyDescent="0.2">
      <c r="A13" s="12" t="s">
        <v>22</v>
      </c>
      <c r="B13" s="12"/>
      <c r="C13" s="3" t="s">
        <v>17</v>
      </c>
    </row>
    <row r="14" spans="1:6" x14ac:dyDescent="0.2">
      <c r="A14" s="12"/>
      <c r="B14" s="12"/>
      <c r="C14" s="12"/>
    </row>
    <row r="15" spans="1:6" x14ac:dyDescent="0.2">
      <c r="A15" s="14" t="s">
        <v>21</v>
      </c>
      <c r="B15" s="12"/>
      <c r="C15" s="15">
        <f ca="1">(C7+C11)+(C8+C12)*INT(MAX(F21:F3533))</f>
        <v>58149.262054799583</v>
      </c>
      <c r="E15" s="16" t="s">
        <v>37</v>
      </c>
      <c r="F15" s="13">
        <v>1</v>
      </c>
    </row>
    <row r="16" spans="1:6" x14ac:dyDescent="0.2">
      <c r="A16" s="18" t="s">
        <v>8</v>
      </c>
      <c r="B16" s="12"/>
      <c r="C16" s="19">
        <f ca="1">+C8+C12</f>
        <v>0.39925324985018146</v>
      </c>
      <c r="E16" s="16" t="s">
        <v>34</v>
      </c>
      <c r="F16" s="17">
        <f ca="1">NOW()+15018.5+$C$5/24</f>
        <v>60352.681908564809</v>
      </c>
    </row>
    <row r="17" spans="1:18" ht="13.5" thickBot="1" x14ac:dyDescent="0.25">
      <c r="A17" s="16" t="s">
        <v>31</v>
      </c>
      <c r="B17" s="12"/>
      <c r="C17" s="12">
        <f>COUNT(C21:C2191)</f>
        <v>16</v>
      </c>
      <c r="E17" s="16" t="s">
        <v>38</v>
      </c>
      <c r="F17" s="17">
        <f ca="1">ROUND(2*(F16-$C$7)/$C$8,0)/2+F15</f>
        <v>21892</v>
      </c>
    </row>
    <row r="18" spans="1:18" ht="14.25" thickTop="1" thickBot="1" x14ac:dyDescent="0.25">
      <c r="A18" s="18" t="s">
        <v>9</v>
      </c>
      <c r="B18" s="12"/>
      <c r="C18" s="21">
        <f ca="1">+C15</f>
        <v>58149.262054799583</v>
      </c>
      <c r="D18" s="22">
        <f ca="1">+C16</f>
        <v>0.39925324985018146</v>
      </c>
      <c r="E18" s="16" t="s">
        <v>39</v>
      </c>
      <c r="F18" s="25">
        <f ca="1">ROUND(2*(F16-$C$15)/$C$16,0)/2+F15</f>
        <v>5520</v>
      </c>
    </row>
    <row r="19" spans="1:18" ht="13.5" thickTop="1" x14ac:dyDescent="0.2">
      <c r="E19" s="16" t="s">
        <v>35</v>
      </c>
      <c r="F19" s="20">
        <f ca="1">+$C$15+$C$16*F18-15018.5-$C$5/24</f>
        <v>45335.035827305917</v>
      </c>
    </row>
    <row r="20" spans="1:18" ht="13.5" thickBot="1" x14ac:dyDescent="0.25">
      <c r="A20" s="4" t="s">
        <v>10</v>
      </c>
      <c r="B20" s="4" t="s">
        <v>11</v>
      </c>
      <c r="C20" s="4" t="s">
        <v>12</v>
      </c>
      <c r="D20" s="4" t="s">
        <v>16</v>
      </c>
      <c r="E20" s="4" t="s">
        <v>13</v>
      </c>
      <c r="F20" s="4" t="s">
        <v>14</v>
      </c>
      <c r="G20" s="4" t="s">
        <v>15</v>
      </c>
      <c r="H20" s="7" t="s">
        <v>3</v>
      </c>
      <c r="I20" s="7" t="s">
        <v>49</v>
      </c>
      <c r="J20" s="7" t="s">
        <v>0</v>
      </c>
      <c r="K20" s="7" t="s">
        <v>2</v>
      </c>
      <c r="L20" s="7" t="s">
        <v>28</v>
      </c>
      <c r="M20" s="7" t="s">
        <v>29</v>
      </c>
      <c r="N20" s="7" t="s">
        <v>30</v>
      </c>
      <c r="O20" s="7" t="s">
        <v>26</v>
      </c>
      <c r="P20" s="6" t="s">
        <v>25</v>
      </c>
      <c r="Q20" s="4" t="s">
        <v>18</v>
      </c>
    </row>
    <row r="21" spans="1:18" x14ac:dyDescent="0.2">
      <c r="A21" s="28" t="s">
        <v>40</v>
      </c>
      <c r="C21" s="10">
        <v>51612.703000000001</v>
      </c>
      <c r="D21" s="10" t="s">
        <v>17</v>
      </c>
      <c r="E21">
        <f t="shared" ref="E21:E27" si="0">+(C21-C$7)/C$8</f>
        <v>0</v>
      </c>
      <c r="F21">
        <f t="shared" ref="F21:F27" si="1">ROUND(2*E21,0)/2</f>
        <v>0</v>
      </c>
      <c r="G21">
        <f t="shared" ref="G21:G27" si="2">+C21-(C$7+F21*C$8)</f>
        <v>0</v>
      </c>
      <c r="I21">
        <f>+G21</f>
        <v>0</v>
      </c>
      <c r="O21">
        <f t="shared" ref="O21:O27" ca="1" si="3">+C$11+C$12*$F21</f>
        <v>-1.5151747590111696E-2</v>
      </c>
      <c r="Q21" s="2">
        <f t="shared" ref="Q21:Q27" si="4">+C21-15018.5</f>
        <v>36594.203000000001</v>
      </c>
    </row>
    <row r="22" spans="1:18" x14ac:dyDescent="0.2">
      <c r="A22" s="29" t="s">
        <v>43</v>
      </c>
      <c r="B22" s="30" t="s">
        <v>44</v>
      </c>
      <c r="C22" s="31">
        <v>55533.953399999999</v>
      </c>
      <c r="D22" s="31">
        <v>4.0000000000000002E-4</v>
      </c>
      <c r="E22">
        <f t="shared" si="0"/>
        <v>9821.5905903097755</v>
      </c>
      <c r="F22">
        <f t="shared" si="1"/>
        <v>9821.5</v>
      </c>
      <c r="G22">
        <f t="shared" si="2"/>
        <v>3.6167999998724554E-2</v>
      </c>
      <c r="K22">
        <f t="shared" ref="K22:K27" si="5">+G22</f>
        <v>3.6167999998724554E-2</v>
      </c>
      <c r="O22">
        <f t="shared" ca="1" si="3"/>
        <v>3.6409655967419338E-2</v>
      </c>
      <c r="Q22" s="2">
        <f t="shared" si="4"/>
        <v>40515.453399999999</v>
      </c>
      <c r="R22" t="s">
        <v>51</v>
      </c>
    </row>
    <row r="23" spans="1:18" x14ac:dyDescent="0.2">
      <c r="A23" s="29" t="s">
        <v>43</v>
      </c>
      <c r="B23" s="30" t="s">
        <v>45</v>
      </c>
      <c r="C23" s="31">
        <v>55538.943200000002</v>
      </c>
      <c r="D23" s="31">
        <v>2.9999999999999997E-4</v>
      </c>
      <c r="E23">
        <f t="shared" si="0"/>
        <v>9834.0885865427008</v>
      </c>
      <c r="F23">
        <f t="shared" si="1"/>
        <v>9834</v>
      </c>
      <c r="G23">
        <f t="shared" si="2"/>
        <v>3.5367999997106381E-2</v>
      </c>
      <c r="K23">
        <f t="shared" si="5"/>
        <v>3.5367999997106381E-2</v>
      </c>
      <c r="O23">
        <f t="shared" ca="1" si="3"/>
        <v>3.6475279094687993E-2</v>
      </c>
      <c r="Q23" s="2">
        <f t="shared" si="4"/>
        <v>40520.443200000002</v>
      </c>
      <c r="R23" t="s">
        <v>51</v>
      </c>
    </row>
    <row r="24" spans="1:18" x14ac:dyDescent="0.2">
      <c r="A24" s="32" t="s">
        <v>46</v>
      </c>
      <c r="B24" s="33"/>
      <c r="C24" s="31">
        <v>55842.975899999998</v>
      </c>
      <c r="D24" s="31">
        <v>2.9999999999999997E-4</v>
      </c>
      <c r="E24">
        <f t="shared" si="0"/>
        <v>10595.601981725635</v>
      </c>
      <c r="F24">
        <f t="shared" si="1"/>
        <v>10595.5</v>
      </c>
      <c r="G24">
        <f t="shared" si="2"/>
        <v>4.0715999995882157E-2</v>
      </c>
      <c r="K24">
        <f t="shared" si="5"/>
        <v>4.0715999995882157E-2</v>
      </c>
      <c r="O24">
        <f t="shared" ca="1" si="3"/>
        <v>4.0473040007894721E-2</v>
      </c>
      <c r="Q24" s="2">
        <f t="shared" si="4"/>
        <v>40824.475899999998</v>
      </c>
      <c r="R24" t="s">
        <v>2</v>
      </c>
    </row>
    <row r="25" spans="1:18" x14ac:dyDescent="0.2">
      <c r="A25" s="32" t="s">
        <v>48</v>
      </c>
      <c r="B25" s="33"/>
      <c r="C25" s="31">
        <v>57365.727899999998</v>
      </c>
      <c r="D25" s="31">
        <v>4.0000000000000002E-4</v>
      </c>
      <c r="E25">
        <f t="shared" si="0"/>
        <v>14409.652396505422</v>
      </c>
      <c r="F25">
        <f t="shared" si="1"/>
        <v>14409.5</v>
      </c>
      <c r="G25">
        <f t="shared" si="2"/>
        <v>6.0843999999633525E-2</v>
      </c>
      <c r="K25">
        <f t="shared" si="5"/>
        <v>6.0843999999633525E-2</v>
      </c>
      <c r="O25">
        <f t="shared" ca="1" si="3"/>
        <v>6.0495968600108065E-2</v>
      </c>
      <c r="Q25" s="2">
        <f t="shared" si="4"/>
        <v>42347.227899999998</v>
      </c>
      <c r="R25" t="s">
        <v>2</v>
      </c>
    </row>
    <row r="26" spans="1:18" x14ac:dyDescent="0.2">
      <c r="A26" s="34" t="s">
        <v>1</v>
      </c>
      <c r="B26" s="35" t="s">
        <v>45</v>
      </c>
      <c r="C26" s="36">
        <v>57385.291499999999</v>
      </c>
      <c r="D26" s="40">
        <v>1.6999999999999999E-3</v>
      </c>
      <c r="E26">
        <f t="shared" si="0"/>
        <v>14458.653518614992</v>
      </c>
      <c r="F26">
        <f t="shared" si="1"/>
        <v>14458.5</v>
      </c>
      <c r="G26">
        <f t="shared" si="2"/>
        <v>6.1291999998502433E-2</v>
      </c>
      <c r="K26">
        <f t="shared" si="5"/>
        <v>6.1291999998502433E-2</v>
      </c>
      <c r="O26">
        <f t="shared" ca="1" si="3"/>
        <v>6.0753211259001204E-2</v>
      </c>
      <c r="Q26" s="2">
        <f t="shared" si="4"/>
        <v>42366.791499999999</v>
      </c>
      <c r="R26" t="s">
        <v>51</v>
      </c>
    </row>
    <row r="27" spans="1:18" x14ac:dyDescent="0.2">
      <c r="A27" s="34" t="s">
        <v>1</v>
      </c>
      <c r="B27" s="35" t="s">
        <v>45</v>
      </c>
      <c r="C27" s="36">
        <v>57385.491600000001</v>
      </c>
      <c r="D27" s="40">
        <v>1.8E-3</v>
      </c>
      <c r="E27">
        <f t="shared" si="0"/>
        <v>14459.15471085641</v>
      </c>
      <c r="F27">
        <f t="shared" si="1"/>
        <v>14459</v>
      </c>
      <c r="G27">
        <f t="shared" si="2"/>
        <v>6.1767999999574386E-2</v>
      </c>
      <c r="K27">
        <f t="shared" si="5"/>
        <v>6.1767999999574386E-2</v>
      </c>
      <c r="O27">
        <f t="shared" ca="1" si="3"/>
        <v>6.0755836184091951E-2</v>
      </c>
      <c r="Q27" s="2">
        <f t="shared" si="4"/>
        <v>42366.991600000001</v>
      </c>
      <c r="R27" t="s">
        <v>51</v>
      </c>
    </row>
    <row r="28" spans="1:18" x14ac:dyDescent="0.2">
      <c r="A28" s="37" t="s">
        <v>50</v>
      </c>
      <c r="B28" s="38" t="s">
        <v>45</v>
      </c>
      <c r="C28" s="39">
        <v>57780.352469999809</v>
      </c>
      <c r="D28" s="39">
        <v>2.0000000000000001E-4</v>
      </c>
      <c r="E28">
        <f t="shared" ref="E28:E36" si="6">+(C28-C$7)/C$8</f>
        <v>15448.166227507232</v>
      </c>
      <c r="F28">
        <f t="shared" ref="F28:F36" si="7">ROUND(2*E28,0)/2</f>
        <v>15448</v>
      </c>
      <c r="G28">
        <f t="shared" ref="G28:G36" si="8">+C28-(C$7+F28*C$8)</f>
        <v>6.6365999809931964E-2</v>
      </c>
      <c r="K28">
        <f t="shared" ref="K28:K36" si="9">+G28</f>
        <v>6.6365999809931964E-2</v>
      </c>
      <c r="O28">
        <f t="shared" ref="O28:O36" ca="1" si="10">+C$11+C$12*$F28</f>
        <v>6.5947938013588281E-2</v>
      </c>
      <c r="Q28" s="2">
        <f t="shared" ref="Q28:Q36" si="11">+C28-15018.5</f>
        <v>42761.852469999809</v>
      </c>
    </row>
    <row r="29" spans="1:18" x14ac:dyDescent="0.2">
      <c r="A29" s="37" t="s">
        <v>50</v>
      </c>
      <c r="B29" s="38" t="s">
        <v>45</v>
      </c>
      <c r="C29" s="39">
        <v>57800.314790000208</v>
      </c>
      <c r="D29" s="39">
        <v>1E-4</v>
      </c>
      <c r="E29">
        <f t="shared" si="6"/>
        <v>15498.166027131523</v>
      </c>
      <c r="F29">
        <f t="shared" si="7"/>
        <v>15498</v>
      </c>
      <c r="G29">
        <f t="shared" si="8"/>
        <v>6.6286000204854645E-2</v>
      </c>
      <c r="K29">
        <f t="shared" si="9"/>
        <v>6.6286000204854645E-2</v>
      </c>
      <c r="O29">
        <f t="shared" ca="1" si="10"/>
        <v>6.6210430522662927E-2</v>
      </c>
      <c r="Q29" s="2">
        <f t="shared" si="11"/>
        <v>42781.814790000208</v>
      </c>
    </row>
    <row r="30" spans="1:18" x14ac:dyDescent="0.2">
      <c r="A30" s="37" t="s">
        <v>50</v>
      </c>
      <c r="B30" s="38" t="s">
        <v>45</v>
      </c>
      <c r="C30" s="39">
        <v>57800.31558000017</v>
      </c>
      <c r="D30" s="39">
        <v>2.0000000000000001E-4</v>
      </c>
      <c r="E30">
        <f t="shared" si="6"/>
        <v>15498.168005851421</v>
      </c>
      <c r="F30">
        <f t="shared" si="7"/>
        <v>15498</v>
      </c>
      <c r="G30">
        <f t="shared" si="8"/>
        <v>6.7076000166707672E-2</v>
      </c>
      <c r="K30">
        <f t="shared" si="9"/>
        <v>6.7076000166707672E-2</v>
      </c>
      <c r="O30">
        <f t="shared" ca="1" si="10"/>
        <v>6.6210430522662927E-2</v>
      </c>
      <c r="Q30" s="2">
        <f t="shared" si="11"/>
        <v>42781.81558000017</v>
      </c>
    </row>
    <row r="31" spans="1:18" x14ac:dyDescent="0.2">
      <c r="A31" s="37" t="s">
        <v>50</v>
      </c>
      <c r="B31" s="38" t="s">
        <v>45</v>
      </c>
      <c r="C31" s="39">
        <v>57800.315710000228</v>
      </c>
      <c r="D31" s="39">
        <v>1E-4</v>
      </c>
      <c r="E31">
        <f t="shared" si="6"/>
        <v>15498.168331463719</v>
      </c>
      <c r="F31">
        <f t="shared" si="7"/>
        <v>15498</v>
      </c>
      <c r="G31">
        <f t="shared" si="8"/>
        <v>6.7206000225269236E-2</v>
      </c>
      <c r="K31">
        <f t="shared" si="9"/>
        <v>6.7206000225269236E-2</v>
      </c>
      <c r="O31">
        <f t="shared" ca="1" si="10"/>
        <v>6.6210430522662927E-2</v>
      </c>
      <c r="Q31" s="2">
        <f t="shared" si="11"/>
        <v>42781.815710000228</v>
      </c>
    </row>
    <row r="32" spans="1:18" x14ac:dyDescent="0.2">
      <c r="A32" s="37" t="s">
        <v>50</v>
      </c>
      <c r="B32" s="38" t="s">
        <v>45</v>
      </c>
      <c r="C32" s="39">
        <v>57800.315770000219</v>
      </c>
      <c r="D32" s="39">
        <v>2.0000000000000001E-4</v>
      </c>
      <c r="E32">
        <f t="shared" si="6"/>
        <v>15498.168481746228</v>
      </c>
      <c r="F32">
        <f t="shared" si="7"/>
        <v>15498</v>
      </c>
      <c r="G32">
        <f t="shared" si="8"/>
        <v>6.7266000216477551E-2</v>
      </c>
      <c r="K32">
        <f t="shared" si="9"/>
        <v>6.7266000216477551E-2</v>
      </c>
      <c r="O32">
        <f t="shared" ca="1" si="10"/>
        <v>6.6210430522662927E-2</v>
      </c>
      <c r="Q32" s="2">
        <f t="shared" si="11"/>
        <v>42781.815770000219</v>
      </c>
    </row>
    <row r="33" spans="1:17" x14ac:dyDescent="0.2">
      <c r="A33" s="37" t="s">
        <v>50</v>
      </c>
      <c r="B33" s="38" t="s">
        <v>45</v>
      </c>
      <c r="C33" s="39">
        <v>57800.315899999812</v>
      </c>
      <c r="D33" s="39">
        <v>2.0000000000000001E-4</v>
      </c>
      <c r="E33">
        <f t="shared" si="6"/>
        <v>15498.168807357359</v>
      </c>
      <c r="F33">
        <f t="shared" si="7"/>
        <v>15498</v>
      </c>
      <c r="G33">
        <f t="shared" si="8"/>
        <v>6.7395999809377827E-2</v>
      </c>
      <c r="K33">
        <f t="shared" si="9"/>
        <v>6.7395999809377827E-2</v>
      </c>
      <c r="O33">
        <f t="shared" ca="1" si="10"/>
        <v>6.6210430522662927E-2</v>
      </c>
      <c r="Q33" s="2">
        <f t="shared" si="11"/>
        <v>42781.815899999812</v>
      </c>
    </row>
    <row r="34" spans="1:17" x14ac:dyDescent="0.2">
      <c r="A34" s="37" t="s">
        <v>50</v>
      </c>
      <c r="B34" s="38" t="s">
        <v>44</v>
      </c>
      <c r="C34" s="39">
        <v>58095.560490000062</v>
      </c>
      <c r="D34" s="39">
        <v>2.9999999999999997E-4</v>
      </c>
      <c r="E34">
        <f t="shared" si="6"/>
        <v>16237.670545625928</v>
      </c>
      <c r="F34">
        <f t="shared" si="7"/>
        <v>16237.5</v>
      </c>
      <c r="G34">
        <f t="shared" si="8"/>
        <v>6.8090000058873557E-2</v>
      </c>
      <c r="K34">
        <f t="shared" si="9"/>
        <v>6.8090000058873557E-2</v>
      </c>
      <c r="O34">
        <f t="shared" ca="1" si="10"/>
        <v>7.009269473187682E-2</v>
      </c>
      <c r="Q34" s="2">
        <f t="shared" si="11"/>
        <v>43077.060490000062</v>
      </c>
    </row>
    <row r="35" spans="1:17" x14ac:dyDescent="0.2">
      <c r="A35" s="37" t="s">
        <v>50</v>
      </c>
      <c r="B35" s="38" t="s">
        <v>45</v>
      </c>
      <c r="C35" s="39">
        <v>58149.259229999967</v>
      </c>
      <c r="D35" s="39">
        <v>4.0000000000000002E-4</v>
      </c>
      <c r="E35">
        <f t="shared" si="6"/>
        <v>16372.170255079463</v>
      </c>
      <c r="F35">
        <f t="shared" si="7"/>
        <v>16372</v>
      </c>
      <c r="G35">
        <f t="shared" si="8"/>
        <v>6.7973999968671706E-2</v>
      </c>
      <c r="K35">
        <f t="shared" si="9"/>
        <v>6.7973999968671706E-2</v>
      </c>
      <c r="O35">
        <f t="shared" ca="1" si="10"/>
        <v>7.0798799581287597E-2</v>
      </c>
      <c r="Q35" s="2">
        <f t="shared" si="11"/>
        <v>43130.759229999967</v>
      </c>
    </row>
    <row r="36" spans="1:17" x14ac:dyDescent="0.2">
      <c r="A36" s="37" t="s">
        <v>50</v>
      </c>
      <c r="B36" s="38" t="s">
        <v>44</v>
      </c>
      <c r="C36" s="39">
        <v>58149.461120000109</v>
      </c>
      <c r="D36" s="39">
        <v>2.9999999999999997E-4</v>
      </c>
      <c r="E36">
        <f t="shared" si="6"/>
        <v>16372.67593075008</v>
      </c>
      <c r="F36">
        <f t="shared" si="7"/>
        <v>16372.5</v>
      </c>
      <c r="G36">
        <f t="shared" si="8"/>
        <v>7.0240000110061374E-2</v>
      </c>
      <c r="K36">
        <f t="shared" si="9"/>
        <v>7.0240000110061374E-2</v>
      </c>
      <c r="O36">
        <f t="shared" ca="1" si="10"/>
        <v>7.080142450637833E-2</v>
      </c>
      <c r="Q36" s="2">
        <f t="shared" si="11"/>
        <v>43130.961120000109</v>
      </c>
    </row>
    <row r="37" spans="1:17" x14ac:dyDescent="0.2">
      <c r="C37" s="10"/>
      <c r="D37" s="10"/>
    </row>
    <row r="38" spans="1:17" x14ac:dyDescent="0.2">
      <c r="C38" s="10"/>
      <c r="D38" s="10"/>
    </row>
    <row r="39" spans="1:17" x14ac:dyDescent="0.2">
      <c r="C39" s="10"/>
      <c r="D39" s="10"/>
    </row>
    <row r="40" spans="1:17" x14ac:dyDescent="0.2">
      <c r="C40" s="10"/>
      <c r="D40" s="10"/>
    </row>
    <row r="41" spans="1:17" x14ac:dyDescent="0.2">
      <c r="C41" s="10"/>
      <c r="D41" s="10"/>
    </row>
    <row r="42" spans="1:17" x14ac:dyDescent="0.2">
      <c r="C42" s="10"/>
      <c r="D42" s="10"/>
    </row>
    <row r="43" spans="1:17" x14ac:dyDescent="0.2">
      <c r="C43" s="10"/>
      <c r="D43" s="10"/>
    </row>
    <row r="44" spans="1:17" x14ac:dyDescent="0.2">
      <c r="C44" s="10"/>
      <c r="D44" s="10"/>
    </row>
    <row r="45" spans="1:17" x14ac:dyDescent="0.2">
      <c r="C45" s="10"/>
      <c r="D45" s="10"/>
    </row>
    <row r="46" spans="1:17" x14ac:dyDescent="0.2">
      <c r="C46" s="10"/>
      <c r="D46" s="10"/>
    </row>
    <row r="47" spans="1:17" x14ac:dyDescent="0.2">
      <c r="C47" s="10"/>
      <c r="D47" s="10"/>
    </row>
    <row r="48" spans="1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rotectedRanges>
    <protectedRange sqref="A28:D36" name="Range1"/>
  </protectedRanges>
  <phoneticPr fontId="7" type="noConversion"/>
  <hyperlinks>
    <hyperlink ref="H318" r:id="rId1" display="http://vsolj.cetus-net.org/bulletin.html"/>
    <hyperlink ref="H311" r:id="rId2" display="http://vsolj.cetus-net.org/bulletin.html"/>
  </hyperlinks>
  <pageMargins left="0.75" right="0.75" top="1" bottom="1" header="0.5" footer="0.5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2024-02-12T03:21:56Z</dcterms:modified>
</cp:coreProperties>
</file>