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63F9840-BC80-4C8E-9CD8-96D470EBC2B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C15" i="1"/>
  <c r="O23" i="1"/>
  <c r="S23" i="1" s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<sst xmlns="http://schemas.openxmlformats.org/spreadsheetml/2006/main" count="56" uniqueCount="52">
  <si>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</si>
  <si>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</si>
  <si>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</si>
  <si>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</si>
  <si>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</si>
  <si>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</si>
  <si>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</si>
  <si>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</si>
  <si>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</si>
  <si>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</si>
  <si>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</si>
  <si>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</si>
  <si>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</si>
  <si>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</si>
  <si>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</si>
  <si>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</si>
  <si>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</si>
  <si>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</si>
  <si>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</si>
  <si>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</si>
  <si>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</si>
  <si>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</si>
  <si>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</si>
  <si>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</si>
  <si>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</si>
  <si>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</si>
  <si>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</si>
  <si>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</si>
  <si>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</si>
  <si>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</si>
  <si>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</si>
  <si>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</si>
  <si>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</si>
  <si>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</si>
  <si>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</si>
  <si>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</si>
  <si>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</si>
  <si>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</si>
  <si>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</si>
  <si>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</si>
  <si>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</si>
  <si>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</si>
  <si>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G0754-0384</t>
  </si>
  <si>
    <t>G0754-0384_Gem.xls</t>
  </si>
  <si>
    <t>ECDSCTESD</t>
  </si>
  <si>
    <t>Gem</t>
  </si>
  <si>
    <t>VSX</t>
  </si>
  <si>
    <t>IBVS 5960</t>
  </si>
  <si>
    <t>I</t>
  </si>
  <si>
    <t>II</t>
  </si>
  <si>
    <t>V0445 Gem / GSC 0754-0384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</si>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</sst>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V0445 Gem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</c:v>
                </c:pt>
                <c:pt idx="2">
                  <c:v>2057.5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B3-4C1E-BC15-49FD77BACD2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</c:v>
                </c:pt>
                <c:pt idx="2">
                  <c:v>2057.5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5.6530000219936483E-3</c:v>
                </c:pt>
                <c:pt idx="2">
                  <c:v>5.06750001659384E-3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B3-4C1E-BC15-49FD77BACD2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</c:v>
                </c:pt>
                <c:pt idx="2">
                  <c:v>2057.5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B3-4C1E-BC15-49FD77BACD2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</c:v>
                </c:pt>
                <c:pt idx="2">
                  <c:v>2057.5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B3-4C1E-BC15-49FD77BACD2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</c:v>
                </c:pt>
                <c:pt idx="2">
                  <c:v>2057.5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B3-4C1E-BC15-49FD77BACD2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</c:v>
                </c:pt>
                <c:pt idx="2">
                  <c:v>2057.5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B3-4C1E-BC15-49FD77BACD2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</c:v>
                </c:pt>
                <c:pt idx="2">
                  <c:v>2057.5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B3-4C1E-BC15-49FD77BACD2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</c:v>
                </c:pt>
                <c:pt idx="2">
                  <c:v>2057.5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7.1309120196812875E-8</c:v>
                </c:pt>
                <c:pt idx="1">
                  <c:v>5.3595629923851688E-3</c:v>
                </c:pt>
                <c:pt idx="2">
                  <c:v>5.3608657370821221E-3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B3-4C1E-BC15-49FD77BACD2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</c:v>
                </c:pt>
                <c:pt idx="2">
                  <c:v>2057.5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B3-4C1E-BC15-49FD77BAC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37608"/>
        <c:axId val="1"/>
      </c:scatterChart>
      <c:valAx>
        <c:axId val="686037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037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0</xdr:row>
      <xdr:rowOff>0</xdr:rowOff>
    </xdr:from>
    <xdr:to>
      <xdr:col>16</xdr:col>
      <xdr:colOff>400050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7F464BF-B6D9-888E-A525-03ED06D9C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54886.604999999981</v>
      </c>
      <c r="D7" s="30" t="s">
        <v>46</v>
      </c>
    </row>
    <row r="8" spans="1:7" x14ac:dyDescent="0.2">
      <c r="A8" t="s">
        <v>3</v>
      </c>
      <c r="C8" s="35">
        <v>0.31757099999999999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7.1309120196812875E-8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2.6054893939061608E-6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60352.703460416662</v>
      </c>
    </row>
    <row r="15" spans="1:7" x14ac:dyDescent="0.2">
      <c r="A15" s="12" t="s">
        <v>17</v>
      </c>
      <c r="B15" s="10"/>
      <c r="C15" s="13">
        <f ca="1">(C7+C11)+(C8+C12)*INT(MAX(F21:F3533))</f>
        <v>55539.853906562974</v>
      </c>
      <c r="D15" s="14" t="s">
        <v>38</v>
      </c>
      <c r="E15" s="15">
        <f ca="1">ROUND(2*(E14-$C$7)/$C$8,0)/2+E13</f>
        <v>17213</v>
      </c>
    </row>
    <row r="16" spans="1:7" x14ac:dyDescent="0.2">
      <c r="A16" s="16" t="s">
        <v>4</v>
      </c>
      <c r="B16" s="10"/>
      <c r="C16" s="17">
        <f ca="1">+C8+C12</f>
        <v>0.3175736054893939</v>
      </c>
      <c r="D16" s="14" t="s">
        <v>39</v>
      </c>
      <c r="E16" s="24">
        <f ca="1">ROUND(2*(E14-$C$15)/$C$16,0)/2+E13</f>
        <v>15156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45334.895304693564</v>
      </c>
    </row>
    <row r="18" spans="1:19" ht="14.25" thickTop="1" thickBot="1" x14ac:dyDescent="0.25">
      <c r="A18" s="16" t="s">
        <v>5</v>
      </c>
      <c r="B18" s="10"/>
      <c r="C18" s="19">
        <f ca="1">+C15</f>
        <v>55539.853906562974</v>
      </c>
      <c r="D18" s="20">
        <f ca="1">+C16</f>
        <v>0.3175736054893939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2.9340138154757142E-4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54886.604999999981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7.1309120196812875E-8</v>
      </c>
      <c r="Q21" s="2">
        <f>+C21-15018.5</f>
        <v>39868.104999999981</v>
      </c>
      <c r="S21">
        <f ca="1">+(O21-G21)^2</f>
        <v>5.0849906232435062E-15</v>
      </c>
    </row>
    <row r="22" spans="1:19" x14ac:dyDescent="0.2">
      <c r="A22" s="33" t="s">
        <v>47</v>
      </c>
      <c r="B22" s="34" t="s">
        <v>48</v>
      </c>
      <c r="C22" s="33">
        <v>55539.854200000002</v>
      </c>
      <c r="D22" s="33">
        <v>5.0000000000000001E-4</v>
      </c>
      <c r="E22">
        <f>+(C22-C$7)/C$8</f>
        <v>2057.0178007438344</v>
      </c>
      <c r="F22">
        <f>ROUND(2*E22,0)/2</f>
        <v>2057</v>
      </c>
      <c r="G22">
        <f>+C22-(C$7+F22*C$8)</f>
        <v>5.6530000219936483E-3</v>
      </c>
      <c r="I22">
        <f>+G22</f>
        <v>5.6530000219936483E-3</v>
      </c>
      <c r="O22">
        <f ca="1">+C$11+C$12*$F22</f>
        <v>5.3595629923851688E-3</v>
      </c>
      <c r="Q22" s="2">
        <f>+C22-15018.5</f>
        <v>40521.354200000002</v>
      </c>
      <c r="S22">
        <f ca="1">+(O22-G22)^2</f>
        <v>8.6105290345447626E-8</v>
      </c>
    </row>
    <row r="23" spans="1:19" x14ac:dyDescent="0.2">
      <c r="A23" s="33" t="s">
        <v>47</v>
      </c>
      <c r="B23" s="34" t="s">
        <v>49</v>
      </c>
      <c r="C23" s="33">
        <v>55540.0124</v>
      </c>
      <c r="D23" s="33">
        <v>1.5E-3</v>
      </c>
      <c r="E23">
        <f>+(C23-C$7)/C$8</f>
        <v>2057.5159570616279</v>
      </c>
      <c r="F23">
        <f>ROUND(2*E23,0)/2</f>
        <v>2057.5</v>
      </c>
      <c r="G23">
        <f>+C23-(C$7+F23*C$8)</f>
        <v>5.06750001659384E-3</v>
      </c>
      <c r="I23">
        <f>+G23</f>
        <v>5.06750001659384E-3</v>
      </c>
      <c r="O23">
        <f ca="1">+C$11+C$12*$F23</f>
        <v>5.3608657370821221E-3</v>
      </c>
      <c r="Q23" s="2">
        <f>+C23-15018.5</f>
        <v>40521.5124</v>
      </c>
      <c r="S23">
        <f ca="1">+(O23-G23)^2</f>
        <v>8.606344595760891E-8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2024-02-12T03:52:59Z</dcterms:modified>
</cp:coreProperties>
</file>