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E85BC5-0C0F-47B3-9C81-2C2A484F97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Q21" i="1"/>
  <c r="G21" i="1"/>
  <c r="H21" i="1"/>
  <c r="C11" i="1"/>
  <c r="C12" i="1"/>
  <c r="C16" i="1" l="1"/>
  <c r="D18" i="1" s="1"/>
  <c r="O22" i="1"/>
  <c r="S22" i="1" s="1"/>
  <c r="C15" i="1"/>
  <c r="O25" i="1"/>
  <c r="S25" i="1" s="1"/>
  <c r="O21" i="1"/>
  <c r="S21" i="1" s="1"/>
  <c r="O24" i="1"/>
  <c r="S24" i="1" s="1"/>
  <c r="O23" i="1"/>
  <c r="S23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<sst xmlns="http://schemas.openxmlformats.org/spreadsheetml/2006/main" count="60" uniqueCount="55">
  <si>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</si>
  <si>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</si>
  <si>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</si>
  <si>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</si>
  <si>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</si>
  <si>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</si>
  <si>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</si>
  <si>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</si>
  <si>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</si>
  <si>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</si>
  <si>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</si>
  <si>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</si>
  <si>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</si>
  <si>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</si>
  <si>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</si>
  <si>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</si>
  <si>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</si>
  <si>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</si>
  <si>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</si>
  <si>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</si>
  <si>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</si>
  <si>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</si>
  <si>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</si>
  <si>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</si>
  <si>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</si>
  <si>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</si>
  <si>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</si>
  <si>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</si>
  <si>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</si>
  <si>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</si>
  <si>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</si>
  <si>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</si>
  <si>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</si>
  <si>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</si>
  <si>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</si>
  <si>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</si>
  <si>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</si>
  <si>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</si>
  <si>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</si>
  <si>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</si>
  <si>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</si>
  <si>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</si>
  <si>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G1368-1411</t>
  </si>
  <si>
    <t>G1368-1411_Gem.xls</t>
  </si>
  <si>
    <t>ED</t>
  </si>
  <si>
    <t>Gem</t>
  </si>
  <si>
    <t>VSX</t>
  </si>
  <si>
    <t>IBVS 5871</t>
  </si>
  <si>
    <t>II</t>
  </si>
  <si>
    <t>IBVS 5992</t>
  </si>
  <si>
    <t>IBVS 6029</t>
  </si>
  <si>
    <t>IBVS 6042</t>
  </si>
  <si>
    <t>I</t>
  </si>
  <si>
    <t>V0460 Gem / GSC 1368-1411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</si>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</sst>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V0460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B1-46B7-9FDC-172D0A7DA3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2.716999821132049E-3</c:v>
                </c:pt>
                <c:pt idx="2">
                  <c:v>1.9469998223939911E-3</c:v>
                </c:pt>
                <c:pt idx="3">
                  <c:v>1.0749998255050741E-3</c:v>
                </c:pt>
                <c:pt idx="4">
                  <c:v>-8.0200018419418484E-4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B1-46B7-9FDC-172D0A7DA3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B1-46B7-9FDC-172D0A7DA3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B1-46B7-9FDC-172D0A7DA3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B1-46B7-9FDC-172D0A7DA3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B1-46B7-9FDC-172D0A7DA3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B1-46B7-9FDC-172D0A7DA3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7.8187573358258732E-3</c:v>
                </c:pt>
                <c:pt idx="1">
                  <c:v>3.0869635651474886E-3</c:v>
                </c:pt>
                <c:pt idx="2">
                  <c:v>1.3635089196235295E-3</c:v>
                </c:pt>
                <c:pt idx="3">
                  <c:v>5.6763718087750499E-4</c:v>
                </c:pt>
                <c:pt idx="4">
                  <c:v>-8.1110380811594621E-5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B1-46B7-9FDC-172D0A7DA3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1688.5</c:v>
                </c:pt>
                <c:pt idx="2">
                  <c:v>2303.5</c:v>
                </c:pt>
                <c:pt idx="3">
                  <c:v>2587.5</c:v>
                </c:pt>
                <c:pt idx="4">
                  <c:v>2819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B1-46B7-9FDC-172D0A7DA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62904"/>
        <c:axId val="1"/>
      </c:scatterChart>
      <c:valAx>
        <c:axId val="684262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62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DDEB0B-2EE6-6115-135E-8568CF870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52639.717000000179</v>
      </c>
      <c r="D7" s="30" t="s">
        <v>46</v>
      </c>
    </row>
    <row r="8" spans="1:7" x14ac:dyDescent="0.2">
      <c r="A8" t="s">
        <v>3</v>
      </c>
      <c r="C8" s="40">
        <v>1.2923579999999999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7.8187573358258732E-3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-2.8023652772747315E-6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60352.708384606478</v>
      </c>
    </row>
    <row r="15" spans="1:7" x14ac:dyDescent="0.2">
      <c r="A15" s="12" t="s">
        <v>17</v>
      </c>
      <c r="B15" s="10"/>
      <c r="C15" s="13">
        <f ca="1">(C7+C11)+(C8+C12)*INT(MAX(F21:F3533))</f>
        <v>56282.874120889799</v>
      </c>
      <c r="D15" s="14" t="s">
        <v>38</v>
      </c>
      <c r="E15" s="15">
        <f ca="1">ROUND(2*(E14-$C$7)/$C$8,0)/2+E13</f>
        <v>5969</v>
      </c>
    </row>
    <row r="16" spans="1:7" x14ac:dyDescent="0.2">
      <c r="A16" s="16" t="s">
        <v>4</v>
      </c>
      <c r="B16" s="10"/>
      <c r="C16" s="17">
        <f ca="1">+C8+C12</f>
        <v>1.2923551976347227</v>
      </c>
      <c r="D16" s="14" t="s">
        <v>39</v>
      </c>
      <c r="E16" s="24">
        <f ca="1">ROUND(2*(E14-$C$15)/$C$16,0)/2+E13</f>
        <v>3150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45335.688826772508</v>
      </c>
    </row>
    <row r="18" spans="1:19" ht="14.25" thickTop="1" thickBot="1" x14ac:dyDescent="0.25">
      <c r="A18" s="16" t="s">
        <v>5</v>
      </c>
      <c r="B18" s="10"/>
      <c r="C18" s="19">
        <f ca="1">+C15</f>
        <v>56282.874120889799</v>
      </c>
      <c r="D18" s="20">
        <f ca="1">+C16</f>
        <v>1.2923551976347227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3.9492847467553277E-3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52639.717000000179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7.8187573358258732E-3</v>
      </c>
      <c r="Q21" s="2">
        <f>+C21-15018.5</f>
        <v>37621.217000000179</v>
      </c>
      <c r="S21">
        <f ca="1">+(O21-G21)^2</f>
        <v>6.11329662765309E-5</v>
      </c>
    </row>
    <row r="22" spans="1:19" x14ac:dyDescent="0.2">
      <c r="A22" s="33" t="s">
        <v>47</v>
      </c>
      <c r="B22" s="34" t="s">
        <v>48</v>
      </c>
      <c r="C22" s="33">
        <v>54821.866199999997</v>
      </c>
      <c r="D22" s="33">
        <v>2.9999999999999997E-4</v>
      </c>
      <c r="E22">
        <f>+(C22-C$7)/C$8</f>
        <v>1688.5021023584936</v>
      </c>
      <c r="F22">
        <f>ROUND(2*E22,0)/2</f>
        <v>1688.5</v>
      </c>
      <c r="G22">
        <f>+C22-(C$7+F22*C$8)</f>
        <v>2.716999821132049E-3</v>
      </c>
      <c r="I22">
        <f>+G22</f>
        <v>2.716999821132049E-3</v>
      </c>
      <c r="O22">
        <f ca="1">+C$11+C$12*$F22</f>
        <v>3.0869635651474886E-3</v>
      </c>
      <c r="Q22" s="2">
        <f>+C22-15018.5</f>
        <v>39803.366199999997</v>
      </c>
      <c r="S22">
        <f ca="1">+(O22-G22)^2</f>
        <v>1.3687317188592171E-7</v>
      </c>
    </row>
    <row r="23" spans="1:19" x14ac:dyDescent="0.2">
      <c r="A23" s="33" t="s">
        <v>49</v>
      </c>
      <c r="B23" s="34" t="s">
        <v>48</v>
      </c>
      <c r="C23" s="33">
        <v>55616.6656</v>
      </c>
      <c r="D23" s="33">
        <v>1.2999999999999999E-3</v>
      </c>
      <c r="E23">
        <f>+(C23-C$7)/C$8</f>
        <v>2303.5015065483572</v>
      </c>
      <c r="F23">
        <f>ROUND(2*E23,0)/2</f>
        <v>2303.5</v>
      </c>
      <c r="G23">
        <f>+C23-(C$7+F23*C$8)</f>
        <v>1.9469998223939911E-3</v>
      </c>
      <c r="I23">
        <f>+G23</f>
        <v>1.9469998223939911E-3</v>
      </c>
      <c r="O23">
        <f ca="1">+C$11+C$12*$F23</f>
        <v>1.3635089196235295E-3</v>
      </c>
      <c r="Q23" s="2">
        <f>+C23-15018.5</f>
        <v>40598.1656</v>
      </c>
      <c r="S23">
        <f ca="1">+(O23-G23)^2</f>
        <v>3.404616336158882E-7</v>
      </c>
    </row>
    <row r="24" spans="1:19" x14ac:dyDescent="0.2">
      <c r="A24" s="35" t="s">
        <v>50</v>
      </c>
      <c r="B24" s="36" t="s">
        <v>48</v>
      </c>
      <c r="C24" s="35">
        <v>55983.6944</v>
      </c>
      <c r="D24" s="35">
        <v>2.9999999999999997E-4</v>
      </c>
      <c r="E24">
        <f>+(C24-C$7)/C$8</f>
        <v>2587.5008318127188</v>
      </c>
      <c r="F24">
        <f>ROUND(2*E24,0)/2</f>
        <v>2587.5</v>
      </c>
      <c r="G24">
        <f>+C24-(C$7+F24*C$8)</f>
        <v>1.0749998255050741E-3</v>
      </c>
      <c r="I24">
        <f>+G24</f>
        <v>1.0749998255050741E-3</v>
      </c>
      <c r="O24">
        <f ca="1">+C$11+C$12*$F24</f>
        <v>5.6763718087750499E-4</v>
      </c>
      <c r="Q24" s="2">
        <f>+C24-15018.5</f>
        <v>40965.1944</v>
      </c>
      <c r="S24">
        <f ca="1">+(O24-G24)^2</f>
        <v>2.5741685316348102E-7</v>
      </c>
    </row>
    <row r="25" spans="1:19" x14ac:dyDescent="0.2">
      <c r="A25" s="37" t="s">
        <v>51</v>
      </c>
      <c r="B25" s="38" t="s">
        <v>52</v>
      </c>
      <c r="C25" s="39">
        <v>56282.873399999997</v>
      </c>
      <c r="D25" s="39">
        <v>2.0000000000000001E-4</v>
      </c>
      <c r="E25">
        <f>+(C25-C$7)/C$8</f>
        <v>2818.9993794287793</v>
      </c>
      <c r="F25">
        <f>ROUND(2*E25,0)/2</f>
        <v>2819</v>
      </c>
      <c r="G25">
        <f>+C25-(C$7+F25*C$8)</f>
        <v>-8.0200018419418484E-4</v>
      </c>
      <c r="I25">
        <f>+G25</f>
        <v>-8.0200018419418484E-4</v>
      </c>
      <c r="O25">
        <f ca="1">+C$11+C$12*$F25</f>
        <v>-8.1110380811594621E-5</v>
      </c>
      <c r="Q25" s="2">
        <f>+C25-15018.5</f>
        <v>41264.373399999997</v>
      </c>
      <c r="S25">
        <f ca="1">+(O25-G25)^2</f>
        <v>5.1968210862098958E-7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2024-02-12T04:00:04Z</dcterms:modified>
</cp:coreProperties>
</file>