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F83D04D0-75CF-4F55-BAE2-FFBE82546C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J24" i="1" s="1"/>
  <c r="Q24" i="1"/>
  <c r="E25" i="1"/>
  <c r="F25" i="1" s="1"/>
  <c r="G25" i="1" s="1"/>
  <c r="J25" i="1" s="1"/>
  <c r="Q25" i="1"/>
  <c r="E22" i="1"/>
  <c r="F22" i="1" s="1"/>
  <c r="G22" i="1" s="1"/>
  <c r="I22" i="1" s="1"/>
  <c r="E23" i="1"/>
  <c r="F23" i="1" s="1"/>
  <c r="G23" i="1" s="1"/>
  <c r="I23" i="1" s="1"/>
  <c r="Q22" i="1"/>
  <c r="Q23" i="1"/>
  <c r="F11" i="1"/>
  <c r="C21" i="1"/>
  <c r="E21" i="1" s="1"/>
  <c r="F21" i="1" s="1"/>
  <c r="A21" i="1"/>
  <c r="H20" i="1"/>
  <c r="G11" i="1"/>
  <c r="E14" i="1"/>
  <c r="E15" i="1" s="1"/>
  <c r="Q21" i="1"/>
  <c r="G21" i="1" l="1"/>
  <c r="C17" i="1"/>
  <c r="C12" i="1"/>
  <c r="C11" i="1"/>
  <c r="C16" i="1" l="1"/>
  <c r="D18" i="1" s="1"/>
  <c r="H21" i="1"/>
  <c r="O25" i="1"/>
  <c r="S25" i="1" s="1"/>
  <c r="O24" i="1"/>
  <c r="S24" i="1" s="1"/>
  <c r="O21" i="1"/>
  <c r="S21" i="1" s="1"/>
  <c r="O22" i="1"/>
  <c r="S22" i="1" s="1"/>
  <c r="C15" i="1"/>
  <c r="O23" i="1"/>
  <c r="S23" i="1" s="1"/>
  <c r="C18" i="1" l="1"/>
  <c r="E16" i="1"/>
  <c r="E17" i="1" s="1"/>
  <c r="S19" i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<sst xmlns="http://schemas.openxmlformats.org/spreadsheetml/2006/main" count="60" uniqueCount="54">
  <si>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</si>
  <si>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</si>
  <si>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</si>
  <si>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</si>
  <si>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</si>
  <si>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</si>
  <si>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</si>
  <si>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</si>
  <si>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</si>
  <si>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</si>
  <si>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</si>
  <si>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</si>
  <si>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</si>
  <si>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</si>
  <si>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</si>
  <si>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</si>
  <si>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</si>
  <si>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</si>
  <si>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</si>
  <si>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</si>
  <si>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</si>
  <si>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</si>
  <si>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</si>
  <si>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</si>
  <si>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</si>
  <si>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</si>
  <si>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</si>
  <si>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</si>
  <si>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</si>
  <si>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</si>
  <si>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</si>
  <si>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</si>
  <si>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</si>
  <si>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</si>
  <si>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</si>
  <si>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</si>
  <si>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</si>
  <si>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</si>
  <si>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</si>
  <si>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</si>
  <si>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</si>
  <si>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</si>
  <si>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G1360-0049</t>
  </si>
  <si>
    <t>G1360-0049_Gem.xls</t>
  </si>
  <si>
    <t>EC</t>
  </si>
  <si>
    <t>Gem</t>
  </si>
  <si>
    <t>VSX</t>
  </si>
  <si>
    <t>IBVS 5992</t>
  </si>
  <si>
    <t>I</t>
  </si>
  <si>
    <t>IBVS 6029</t>
  </si>
  <si>
    <t>VSB, 108</t>
  </si>
  <si>
    <t>II</t>
  </si>
  <si>
    <t>V0503 Gem / GSC 1360-0049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</si>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</sst>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1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/>
    <xf numFmtId="165" fontId="16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V0503 Gem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6689.5</c:v>
                </c:pt>
                <c:pt idx="2">
                  <c:v>7496.5</c:v>
                </c:pt>
                <c:pt idx="3">
                  <c:v>15560</c:v>
                </c:pt>
                <c:pt idx="4">
                  <c:v>15586.5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E3-4B79-AEDF-28CA69CB15C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6689.5</c:v>
                </c:pt>
                <c:pt idx="2">
                  <c:v>7496.5</c:v>
                </c:pt>
                <c:pt idx="3">
                  <c:v>15560</c:v>
                </c:pt>
                <c:pt idx="4">
                  <c:v>15586.5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3.8185002194950357E-3</c:v>
                </c:pt>
                <c:pt idx="2">
                  <c:v>4.3395002285251394E-3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E3-4B79-AEDF-28CA69CB15C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6689.5</c:v>
                </c:pt>
                <c:pt idx="2">
                  <c:v>7496.5</c:v>
                </c:pt>
                <c:pt idx="3">
                  <c:v>15560</c:v>
                </c:pt>
                <c:pt idx="4">
                  <c:v>15586.5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1.6580000061367173E-2</c:v>
                </c:pt>
                <c:pt idx="4">
                  <c:v>1.350950010237284E-2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E3-4B79-AEDF-28CA69CB15C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6689.5</c:v>
                </c:pt>
                <c:pt idx="2">
                  <c:v>7496.5</c:v>
                </c:pt>
                <c:pt idx="3">
                  <c:v>15560</c:v>
                </c:pt>
                <c:pt idx="4">
                  <c:v>15586.5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E3-4B79-AEDF-28CA69CB15C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6689.5</c:v>
                </c:pt>
                <c:pt idx="2">
                  <c:v>7496.5</c:v>
                </c:pt>
                <c:pt idx="3">
                  <c:v>15560</c:v>
                </c:pt>
                <c:pt idx="4">
                  <c:v>15586.5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9E3-4B79-AEDF-28CA69CB15C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6689.5</c:v>
                </c:pt>
                <c:pt idx="2">
                  <c:v>7496.5</c:v>
                </c:pt>
                <c:pt idx="3">
                  <c:v>15560</c:v>
                </c:pt>
                <c:pt idx="4">
                  <c:v>15586.5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9E3-4B79-AEDF-28CA69CB15C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6689.5</c:v>
                </c:pt>
                <c:pt idx="2">
                  <c:v>7496.5</c:v>
                </c:pt>
                <c:pt idx="3">
                  <c:v>15560</c:v>
                </c:pt>
                <c:pt idx="4">
                  <c:v>15586.5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9E3-4B79-AEDF-28CA69CB15C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6689.5</c:v>
                </c:pt>
                <c:pt idx="2">
                  <c:v>7496.5</c:v>
                </c:pt>
                <c:pt idx="3">
                  <c:v>15560</c:v>
                </c:pt>
                <c:pt idx="4">
                  <c:v>15586.5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-1.6689137993621756E-3</c:v>
                </c:pt>
                <c:pt idx="1">
                  <c:v>5.2064548577058466E-3</c:v>
                </c:pt>
                <c:pt idx="2">
                  <c:v>6.0358774612268712E-3</c:v>
                </c:pt>
                <c:pt idx="3">
                  <c:v>1.4323422893063032E-2</c:v>
                </c:pt>
                <c:pt idx="4">
                  <c:v>1.4350659199126609E-2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E3-4B79-AEDF-28CA69CB15C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6689.5</c:v>
                </c:pt>
                <c:pt idx="2">
                  <c:v>7496.5</c:v>
                </c:pt>
                <c:pt idx="3">
                  <c:v>15560</c:v>
                </c:pt>
                <c:pt idx="4">
                  <c:v>15586.5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E3-4B79-AEDF-28CA69CB1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9919512"/>
        <c:axId val="1"/>
      </c:scatterChart>
      <c:valAx>
        <c:axId val="579919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9919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F65B9D4-A359-B4E1-20FC-84E1064E2C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K32" sqref="K3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52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40">
        <v>52622.509999999776</v>
      </c>
      <c r="D7" s="29" t="s">
        <v>46</v>
      </c>
    </row>
    <row r="8" spans="1:7" x14ac:dyDescent="0.2">
      <c r="A8" t="s">
        <v>3</v>
      </c>
      <c r="C8" s="40">
        <v>0.44849699999999998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-1.6689137993621756E-3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16</v>
      </c>
      <c r="B12" s="9"/>
      <c r="C12" s="21">
        <f ca="1">SLOPE(INDIRECT($G$11):G992,INDIRECT($F$11):F992)</f>
        <v>1.0277851344746277E-6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60352.716790509257</v>
      </c>
    </row>
    <row r="15" spans="1:7" x14ac:dyDescent="0.2">
      <c r="A15" s="11" t="s">
        <v>17</v>
      </c>
      <c r="B15" s="9"/>
      <c r="C15" s="12">
        <f ca="1">(C7+C11)+(C8+C12)*INT(MAX(F21:F3533))</f>
        <v>59612.798592145082</v>
      </c>
      <c r="D15" s="13" t="s">
        <v>38</v>
      </c>
      <c r="E15" s="14">
        <f ca="1">ROUND(2*(E14-$C$7)/$C$8,0)/2+E13</f>
        <v>17237</v>
      </c>
    </row>
    <row r="16" spans="1:7" x14ac:dyDescent="0.2">
      <c r="A16" s="15" t="s">
        <v>4</v>
      </c>
      <c r="B16" s="9"/>
      <c r="C16" s="16">
        <f ca="1">+C8+C12</f>
        <v>0.44849802778513448</v>
      </c>
      <c r="D16" s="13" t="s">
        <v>39</v>
      </c>
      <c r="E16" s="23">
        <f ca="1">ROUND(2*(E14-$C$15)/$C$16,0)/2+E13</f>
        <v>1651</v>
      </c>
    </row>
    <row r="17" spans="1:19" ht="13.5" thickBot="1" x14ac:dyDescent="0.25">
      <c r="A17" s="13" t="s">
        <v>29</v>
      </c>
      <c r="B17" s="9"/>
      <c r="C17" s="9">
        <f>COUNT(C21:C2191)</f>
        <v>5</v>
      </c>
      <c r="D17" s="13" t="s">
        <v>33</v>
      </c>
      <c r="E17" s="17">
        <f ca="1">+$C$15+$C$16*E16-15018.5-$C$9/24</f>
        <v>45335.164669351674</v>
      </c>
    </row>
    <row r="18" spans="1:19" ht="14.25" thickTop="1" thickBot="1" x14ac:dyDescent="0.25">
      <c r="A18" s="15" t="s">
        <v>5</v>
      </c>
      <c r="B18" s="9"/>
      <c r="C18" s="18">
        <f ca="1">+C15</f>
        <v>59612.798592145082</v>
      </c>
      <c r="D18" s="19">
        <f ca="1">+C16</f>
        <v>0.44849802778513448</v>
      </c>
      <c r="E18" s="20" t="s">
        <v>34</v>
      </c>
    </row>
    <row r="19" spans="1:19" ht="13.5" thickTop="1" x14ac:dyDescent="0.2">
      <c r="A19" s="24" t="s">
        <v>35</v>
      </c>
      <c r="E19" s="25">
        <v>21</v>
      </c>
      <c r="S19">
        <f ca="1">SQRT(SUM(S21:S50)/(COUNT(S21:S50)-1))</f>
        <v>1.8295543313621716E-3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53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52622.509999999776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-1.6689137993621756E-3</v>
      </c>
      <c r="Q21" s="1">
        <f>+C21-15018.5</f>
        <v>37604.009999999776</v>
      </c>
      <c r="S21">
        <f ca="1">+(O21-G21)^2</f>
        <v>2.7852732697014921E-6</v>
      </c>
    </row>
    <row r="22" spans="1:19" x14ac:dyDescent="0.2">
      <c r="A22" s="32" t="s">
        <v>47</v>
      </c>
      <c r="B22" s="33" t="s">
        <v>48</v>
      </c>
      <c r="C22" s="32">
        <v>55622.734499999999</v>
      </c>
      <c r="D22" s="32">
        <v>1.5E-3</v>
      </c>
      <c r="E22">
        <f>+(C22-C$7)/C$8</f>
        <v>6689.5085139927851</v>
      </c>
      <c r="F22">
        <f>ROUND(2*E22,0)/2</f>
        <v>6689.5</v>
      </c>
      <c r="G22">
        <f>+C22-(C$7+F22*C$8)</f>
        <v>3.8185002194950357E-3</v>
      </c>
      <c r="I22">
        <f>+G22</f>
        <v>3.8185002194950357E-3</v>
      </c>
      <c r="O22">
        <f ca="1">+C$11+C$12*$F22</f>
        <v>5.2064548577058466E-3</v>
      </c>
      <c r="Q22" s="1">
        <f>+C22-15018.5</f>
        <v>40604.234499999999</v>
      </c>
      <c r="S22">
        <f ca="1">+(O22-G22)^2</f>
        <v>1.9264180777309027E-6</v>
      </c>
    </row>
    <row r="23" spans="1:19" x14ac:dyDescent="0.2">
      <c r="A23" s="34" t="s">
        <v>49</v>
      </c>
      <c r="B23" s="35" t="s">
        <v>48</v>
      </c>
      <c r="C23" s="34">
        <v>55984.672100000003</v>
      </c>
      <c r="D23" s="34">
        <v>8.9999999999999998E-4</v>
      </c>
      <c r="E23">
        <f>+(C23-C$7)/C$8</f>
        <v>7496.5096756505109</v>
      </c>
      <c r="F23">
        <f>ROUND(2*E23,0)/2</f>
        <v>7496.5</v>
      </c>
      <c r="G23">
        <f>+C23-(C$7+F23*C$8)</f>
        <v>4.3395002285251394E-3</v>
      </c>
      <c r="I23">
        <f>+G23</f>
        <v>4.3395002285251394E-3</v>
      </c>
      <c r="O23">
        <f ca="1">+C$11+C$12*$F23</f>
        <v>6.0358774612268712E-3</v>
      </c>
      <c r="Q23" s="1">
        <f>+C23-15018.5</f>
        <v>40966.172100000003</v>
      </c>
      <c r="S23">
        <f ca="1">+(O23-G23)^2</f>
        <v>2.8776957156287854E-6</v>
      </c>
    </row>
    <row r="24" spans="1:19" x14ac:dyDescent="0.2">
      <c r="A24" s="36" t="s">
        <v>50</v>
      </c>
      <c r="B24" s="37" t="s">
        <v>51</v>
      </c>
      <c r="C24" s="39">
        <v>59601.139899999835</v>
      </c>
      <c r="D24" s="7"/>
      <c r="E24">
        <f t="shared" ref="E24:E25" si="0">+(C24-C$7)/C$8</f>
        <v>15560.036967917418</v>
      </c>
      <c r="F24">
        <f t="shared" ref="F24:F25" si="1">ROUND(2*E24,0)/2</f>
        <v>15560</v>
      </c>
      <c r="G24">
        <f t="shared" ref="G24:G25" si="2">+C24-(C$7+F24*C$8)</f>
        <v>1.6580000061367173E-2</v>
      </c>
      <c r="J24">
        <f>+G24</f>
        <v>1.6580000061367173E-2</v>
      </c>
      <c r="O24">
        <f t="shared" ref="O24:O25" ca="1" si="3">+C$11+C$12*$F24</f>
        <v>1.4323422893063032E-2</v>
      </c>
      <c r="Q24" s="1">
        <f t="shared" ref="Q24:Q25" si="4">+C24-15018.5</f>
        <v>44582.639899999835</v>
      </c>
      <c r="S24">
        <f t="shared" ref="S24:S25" ca="1" si="5">+(O24-G24)^2</f>
        <v>5.0921405165115341E-6</v>
      </c>
    </row>
    <row r="25" spans="1:19" x14ac:dyDescent="0.2">
      <c r="A25" s="36" t="s">
        <v>50</v>
      </c>
      <c r="B25" s="37" t="s">
        <v>48</v>
      </c>
      <c r="C25" s="39">
        <v>59613.021999999881</v>
      </c>
      <c r="D25" s="7"/>
      <c r="E25">
        <f t="shared" si="0"/>
        <v>15586.530121717882</v>
      </c>
      <c r="F25">
        <f t="shared" si="1"/>
        <v>15586.5</v>
      </c>
      <c r="G25">
        <f t="shared" si="2"/>
        <v>1.350950010237284E-2</v>
      </c>
      <c r="J25">
        <f>+G25</f>
        <v>1.350950010237284E-2</v>
      </c>
      <c r="O25">
        <f t="shared" ca="1" si="3"/>
        <v>1.4350659199126609E-2</v>
      </c>
      <c r="Q25" s="1">
        <f t="shared" si="4"/>
        <v>44594.521999999881</v>
      </c>
      <c r="S25">
        <f t="shared" ca="1" si="5"/>
        <v>7.0754862605161692E-7</v>
      </c>
    </row>
    <row r="26" spans="1:19" x14ac:dyDescent="0.2">
      <c r="C26" s="7"/>
      <c r="D26" s="7"/>
      <c r="Q26" s="1"/>
    </row>
    <row r="27" spans="1:19" x14ac:dyDescent="0.2">
      <c r="C27" s="7"/>
      <c r="D27" s="7"/>
      <c r="Q27" s="1"/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2024-02-12T04:12:10Z</dcterms:modified>
</cp:coreProperties>
</file>