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5703009-A357-4B0F-8E81-13C13871CBAB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Inactive" sheetId="2" r:id="rId2"/>
    <sheet name="BAV" sheetId="3" r:id="rId3"/>
  </sheets>
  <definedNames>
    <definedName name="solver_adj" localSheetId="1" hidden="1">Inactive!$E$11:$E$13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Inactive!$E$14</definedName>
    <definedName name="solver_pre" localSheetId="1" hidden="1">0.000001</definedName>
    <definedName name="solver_scl" localSheetId="1" hidden="1">2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133" i="2" l="1"/>
  <c r="F133" i="2"/>
  <c r="Q133" i="2"/>
  <c r="E134" i="2"/>
  <c r="F134" i="2"/>
  <c r="Q134" i="2"/>
  <c r="E135" i="2"/>
  <c r="F135" i="2"/>
  <c r="Q135" i="2"/>
  <c r="E136" i="2"/>
  <c r="F136" i="2"/>
  <c r="G136" i="2"/>
  <c r="K136" i="2"/>
  <c r="Q136" i="2"/>
  <c r="E137" i="2"/>
  <c r="F137" i="2"/>
  <c r="Q137" i="2"/>
  <c r="E138" i="2"/>
  <c r="F138" i="2"/>
  <c r="G138" i="2"/>
  <c r="K138" i="2"/>
  <c r="Q138" i="2"/>
  <c r="E139" i="2"/>
  <c r="F139" i="2"/>
  <c r="G139" i="2"/>
  <c r="K139" i="2"/>
  <c r="Q139" i="2"/>
  <c r="E140" i="2"/>
  <c r="F140" i="2"/>
  <c r="G140" i="2"/>
  <c r="K140" i="2"/>
  <c r="Q140" i="2"/>
  <c r="E141" i="2"/>
  <c r="F141" i="2"/>
  <c r="Q141" i="2"/>
  <c r="E234" i="1"/>
  <c r="F234" i="1"/>
  <c r="G234" i="1"/>
  <c r="K234" i="1"/>
  <c r="Q234" i="1"/>
  <c r="E235" i="1"/>
  <c r="F235" i="1"/>
  <c r="G235" i="1"/>
  <c r="K235" i="1"/>
  <c r="Q235" i="1"/>
  <c r="E236" i="1"/>
  <c r="F236" i="1"/>
  <c r="G236" i="1"/>
  <c r="K236" i="1"/>
  <c r="Q236" i="1"/>
  <c r="E237" i="1"/>
  <c r="F237" i="1"/>
  <c r="G237" i="1"/>
  <c r="K237" i="1"/>
  <c r="Q237" i="1"/>
  <c r="D9" i="1"/>
  <c r="C9" i="1"/>
  <c r="Q233" i="1"/>
  <c r="Q232" i="1"/>
  <c r="E227" i="1"/>
  <c r="F227" i="1"/>
  <c r="E206" i="1"/>
  <c r="F206" i="1"/>
  <c r="E216" i="1"/>
  <c r="F216" i="1"/>
  <c r="E224" i="1"/>
  <c r="F224" i="1"/>
  <c r="Q227" i="1"/>
  <c r="Q229" i="1"/>
  <c r="Q230" i="1"/>
  <c r="E107" i="1"/>
  <c r="F107" i="1"/>
  <c r="E115" i="1"/>
  <c r="F115" i="1"/>
  <c r="E123" i="1"/>
  <c r="F123" i="1"/>
  <c r="E131" i="1"/>
  <c r="F131" i="1"/>
  <c r="E139" i="1"/>
  <c r="F139" i="1"/>
  <c r="E147" i="1"/>
  <c r="F147" i="1"/>
  <c r="E155" i="1"/>
  <c r="F155" i="1"/>
  <c r="E163" i="1"/>
  <c r="F163" i="1"/>
  <c r="E171" i="1"/>
  <c r="F171" i="1"/>
  <c r="E179" i="1"/>
  <c r="F179" i="1"/>
  <c r="E187" i="1"/>
  <c r="F187" i="1"/>
  <c r="E195" i="1"/>
  <c r="F195" i="1"/>
  <c r="Q209" i="1"/>
  <c r="C7" i="1"/>
  <c r="E233" i="1"/>
  <c r="F233" i="1"/>
  <c r="C8" i="1"/>
  <c r="E44" i="1"/>
  <c r="F44" i="1"/>
  <c r="E52" i="1"/>
  <c r="F52" i="1"/>
  <c r="G52" i="1"/>
  <c r="J52" i="1"/>
  <c r="E59" i="1"/>
  <c r="F59" i="1"/>
  <c r="E61" i="1"/>
  <c r="F61" i="1"/>
  <c r="G61" i="1"/>
  <c r="E67" i="1"/>
  <c r="F67" i="1"/>
  <c r="E69" i="1"/>
  <c r="F69" i="1"/>
  <c r="G69" i="1"/>
  <c r="I69" i="1"/>
  <c r="E75" i="1"/>
  <c r="F75" i="1"/>
  <c r="E77" i="1"/>
  <c r="F77" i="1"/>
  <c r="G77" i="1"/>
  <c r="E83" i="1"/>
  <c r="F83" i="1"/>
  <c r="E85" i="1"/>
  <c r="F85" i="1"/>
  <c r="G85" i="1"/>
  <c r="I85" i="1"/>
  <c r="E91" i="1"/>
  <c r="F91" i="1"/>
  <c r="E93" i="1"/>
  <c r="F93" i="1"/>
  <c r="G93" i="1"/>
  <c r="E94" i="1"/>
  <c r="F94" i="1"/>
  <c r="G94" i="1"/>
  <c r="E95" i="1"/>
  <c r="F95" i="1"/>
  <c r="G95" i="1"/>
  <c r="E96" i="1"/>
  <c r="F96" i="1"/>
  <c r="G96" i="1"/>
  <c r="I96" i="1"/>
  <c r="E97" i="1"/>
  <c r="F97" i="1"/>
  <c r="G97" i="1"/>
  <c r="E98" i="1"/>
  <c r="F98" i="1"/>
  <c r="G98" i="1"/>
  <c r="E99" i="1"/>
  <c r="F99" i="1"/>
  <c r="G99" i="1"/>
  <c r="E100" i="1"/>
  <c r="F100" i="1"/>
  <c r="G100" i="1"/>
  <c r="E101" i="1"/>
  <c r="F101" i="1"/>
  <c r="G101" i="1"/>
  <c r="E102" i="1"/>
  <c r="F102" i="1"/>
  <c r="G102" i="1"/>
  <c r="E103" i="1"/>
  <c r="F103" i="1"/>
  <c r="U103" i="1"/>
  <c r="E104" i="1"/>
  <c r="F104" i="1"/>
  <c r="G104" i="1"/>
  <c r="E105" i="1"/>
  <c r="F105" i="1"/>
  <c r="G105" i="1"/>
  <c r="E26" i="1"/>
  <c r="F26" i="1"/>
  <c r="G26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E33" i="1"/>
  <c r="F33" i="1"/>
  <c r="G33" i="1"/>
  <c r="E34" i="1"/>
  <c r="F34" i="1"/>
  <c r="G34" i="1"/>
  <c r="E35" i="1"/>
  <c r="F35" i="1"/>
  <c r="G35" i="1"/>
  <c r="E36" i="1"/>
  <c r="F36" i="1"/>
  <c r="G36" i="1"/>
  <c r="E37" i="1"/>
  <c r="F37" i="1"/>
  <c r="G37" i="1"/>
  <c r="E38" i="1"/>
  <c r="F38" i="1"/>
  <c r="G38" i="1"/>
  <c r="E39" i="1"/>
  <c r="F39" i="1"/>
  <c r="G39" i="1"/>
  <c r="E40" i="1"/>
  <c r="F40" i="1"/>
  <c r="G40" i="1"/>
  <c r="E41" i="1"/>
  <c r="F41" i="1"/>
  <c r="G41" i="1"/>
  <c r="E42" i="1"/>
  <c r="F42" i="1"/>
  <c r="G42" i="1"/>
  <c r="E43" i="1"/>
  <c r="F43" i="1"/>
  <c r="G43" i="1"/>
  <c r="E45" i="1"/>
  <c r="F45" i="1"/>
  <c r="G45" i="1"/>
  <c r="E46" i="1"/>
  <c r="F46" i="1"/>
  <c r="G46" i="1"/>
  <c r="E47" i="1"/>
  <c r="F47" i="1"/>
  <c r="G47" i="1"/>
  <c r="E48" i="1"/>
  <c r="F48" i="1"/>
  <c r="G48" i="1"/>
  <c r="E49" i="1"/>
  <c r="F49" i="1"/>
  <c r="G49" i="1"/>
  <c r="E50" i="1"/>
  <c r="F50" i="1"/>
  <c r="G50" i="1"/>
  <c r="E53" i="1"/>
  <c r="F53" i="1"/>
  <c r="U53" i="1"/>
  <c r="Q207" i="1"/>
  <c r="Q204" i="1"/>
  <c r="Q203" i="1"/>
  <c r="Q202" i="1"/>
  <c r="Q184" i="1"/>
  <c r="Q183" i="1"/>
  <c r="Q182" i="1"/>
  <c r="Q178" i="1"/>
  <c r="Q177" i="1"/>
  <c r="Q176" i="1"/>
  <c r="Q175" i="1"/>
  <c r="Q169" i="1"/>
  <c r="Q168" i="1"/>
  <c r="Q165" i="1"/>
  <c r="Q163" i="1"/>
  <c r="Q161" i="1"/>
  <c r="Q160" i="1"/>
  <c r="Q159" i="1"/>
  <c r="Q157" i="1"/>
  <c r="Q156" i="1"/>
  <c r="Q155" i="1"/>
  <c r="Q154" i="1"/>
  <c r="Q153" i="1"/>
  <c r="Q152" i="1"/>
  <c r="Q151" i="1"/>
  <c r="Q148" i="1"/>
  <c r="Q147" i="1"/>
  <c r="Q145" i="1"/>
  <c r="Q144" i="1"/>
  <c r="Q143" i="1"/>
  <c r="Q142" i="1"/>
  <c r="Q141" i="1"/>
  <c r="Q140" i="1"/>
  <c r="Q139" i="1"/>
  <c r="Q138" i="1"/>
  <c r="Q136" i="1"/>
  <c r="Q135" i="1"/>
  <c r="Q134" i="1"/>
  <c r="Q132" i="1"/>
  <c r="Q131" i="1"/>
  <c r="Q130" i="1"/>
  <c r="Q129" i="1"/>
  <c r="Q126" i="1"/>
  <c r="Q117" i="1"/>
  <c r="Q116" i="1"/>
  <c r="Q113" i="1"/>
  <c r="Q111" i="1"/>
  <c r="Q96" i="1"/>
  <c r="Q95" i="1"/>
  <c r="I95" i="1"/>
  <c r="Q94" i="1"/>
  <c r="I94" i="1"/>
  <c r="Q93" i="1"/>
  <c r="I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I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I61" i="1"/>
  <c r="Q60" i="1"/>
  <c r="Q59" i="1"/>
  <c r="Q58" i="1"/>
  <c r="Q57" i="1"/>
  <c r="Q56" i="1"/>
  <c r="Q55" i="1"/>
  <c r="Q54" i="1"/>
  <c r="Q52" i="1"/>
  <c r="Q51" i="1"/>
  <c r="Q44" i="1"/>
  <c r="G66" i="3"/>
  <c r="C66" i="3"/>
  <c r="G65" i="3"/>
  <c r="C65" i="3"/>
  <c r="G188" i="3"/>
  <c r="C188" i="3"/>
  <c r="G64" i="3"/>
  <c r="C64" i="3"/>
  <c r="G187" i="3"/>
  <c r="C187" i="3"/>
  <c r="G63" i="3"/>
  <c r="C63" i="3"/>
  <c r="G186" i="3"/>
  <c r="C186" i="3"/>
  <c r="G185" i="3"/>
  <c r="C185" i="3"/>
  <c r="G184" i="3"/>
  <c r="C184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E48" i="3"/>
  <c r="G47" i="3"/>
  <c r="C47" i="3"/>
  <c r="G46" i="3"/>
  <c r="C46" i="3"/>
  <c r="G183" i="3"/>
  <c r="C183" i="3"/>
  <c r="G182" i="3"/>
  <c r="C182" i="3"/>
  <c r="G181" i="3"/>
  <c r="C181" i="3"/>
  <c r="G45" i="3"/>
  <c r="C45" i="3"/>
  <c r="G180" i="3"/>
  <c r="C180" i="3"/>
  <c r="E180" i="3"/>
  <c r="G179" i="3"/>
  <c r="C179" i="3"/>
  <c r="G178" i="3"/>
  <c r="C178" i="3"/>
  <c r="G177" i="3"/>
  <c r="C177" i="3"/>
  <c r="G176" i="3"/>
  <c r="C176" i="3"/>
  <c r="G44" i="3"/>
  <c r="C44" i="3"/>
  <c r="G43" i="3"/>
  <c r="C43" i="3"/>
  <c r="G42" i="3"/>
  <c r="C42" i="3"/>
  <c r="G41" i="3"/>
  <c r="C41" i="3"/>
  <c r="E41" i="3"/>
  <c r="G175" i="3"/>
  <c r="C175" i="3"/>
  <c r="G174" i="3"/>
  <c r="C174" i="3"/>
  <c r="G173" i="3"/>
  <c r="C173" i="3"/>
  <c r="G172" i="3"/>
  <c r="C172" i="3"/>
  <c r="E172" i="3"/>
  <c r="G171" i="3"/>
  <c r="C171" i="3"/>
  <c r="G170" i="3"/>
  <c r="C170" i="3"/>
  <c r="G169" i="3"/>
  <c r="C169" i="3"/>
  <c r="G40" i="3"/>
  <c r="C40" i="3"/>
  <c r="G168" i="3"/>
  <c r="C168" i="3"/>
  <c r="G167" i="3"/>
  <c r="C167" i="3"/>
  <c r="G166" i="3"/>
  <c r="C166" i="3"/>
  <c r="E166" i="3"/>
  <c r="G165" i="3"/>
  <c r="C165" i="3"/>
  <c r="G164" i="3"/>
  <c r="C164" i="3"/>
  <c r="G163" i="3"/>
  <c r="C163" i="3"/>
  <c r="G162" i="3"/>
  <c r="C162" i="3"/>
  <c r="G39" i="3"/>
  <c r="C39" i="3"/>
  <c r="G38" i="3"/>
  <c r="C38" i="3"/>
  <c r="G161" i="3"/>
  <c r="C161" i="3"/>
  <c r="G160" i="3"/>
  <c r="C160" i="3"/>
  <c r="E160" i="3"/>
  <c r="G37" i="3"/>
  <c r="C37" i="3"/>
  <c r="G159" i="3"/>
  <c r="C159" i="3"/>
  <c r="G158" i="3"/>
  <c r="C158" i="3"/>
  <c r="G157" i="3"/>
  <c r="C157" i="3"/>
  <c r="G156" i="3"/>
  <c r="C156" i="3"/>
  <c r="G155" i="3"/>
  <c r="C155" i="3"/>
  <c r="G154" i="3"/>
  <c r="C154" i="3"/>
  <c r="G153" i="3"/>
  <c r="C153" i="3"/>
  <c r="E153" i="3"/>
  <c r="G152" i="3"/>
  <c r="C152" i="3"/>
  <c r="G36" i="3"/>
  <c r="C36" i="3"/>
  <c r="G151" i="3"/>
  <c r="C151" i="3"/>
  <c r="G150" i="3"/>
  <c r="C150" i="3"/>
  <c r="G149" i="3"/>
  <c r="C149" i="3"/>
  <c r="G35" i="3"/>
  <c r="C35" i="3"/>
  <c r="G148" i="3"/>
  <c r="C148" i="3"/>
  <c r="G147" i="3"/>
  <c r="C147" i="3"/>
  <c r="E147" i="3"/>
  <c r="G146" i="3"/>
  <c r="C146" i="3"/>
  <c r="G145" i="3"/>
  <c r="C145" i="3"/>
  <c r="G34" i="3"/>
  <c r="C34" i="3"/>
  <c r="G33" i="3"/>
  <c r="C33" i="3"/>
  <c r="G144" i="3"/>
  <c r="C144" i="3"/>
  <c r="G32" i="3"/>
  <c r="C32" i="3"/>
  <c r="G31" i="3"/>
  <c r="C31" i="3"/>
  <c r="G30" i="3"/>
  <c r="C30" i="3"/>
  <c r="E30" i="3"/>
  <c r="G29" i="3"/>
  <c r="C29" i="3"/>
  <c r="G28" i="3"/>
  <c r="C28" i="3"/>
  <c r="G27" i="3"/>
  <c r="C27" i="3"/>
  <c r="G26" i="3"/>
  <c r="C26" i="3"/>
  <c r="G143" i="3"/>
  <c r="C143" i="3"/>
  <c r="G142" i="3"/>
  <c r="C142" i="3"/>
  <c r="G141" i="3"/>
  <c r="C141" i="3"/>
  <c r="G140" i="3"/>
  <c r="C140" i="3"/>
  <c r="G25" i="3"/>
  <c r="C25" i="3"/>
  <c r="G24" i="3"/>
  <c r="C24" i="3"/>
  <c r="G23" i="3"/>
  <c r="C23" i="3"/>
  <c r="G22" i="3"/>
  <c r="C22" i="3"/>
  <c r="E22" i="3"/>
  <c r="G21" i="3"/>
  <c r="C21" i="3"/>
  <c r="G20" i="3"/>
  <c r="C20" i="3"/>
  <c r="E20" i="3"/>
  <c r="G19" i="3"/>
  <c r="C19" i="3"/>
  <c r="E19" i="3"/>
  <c r="G18" i="3"/>
  <c r="C18" i="3"/>
  <c r="E18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12" i="3"/>
  <c r="C12" i="3"/>
  <c r="E12" i="3"/>
  <c r="G11" i="3"/>
  <c r="C11" i="3"/>
  <c r="E11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G133" i="3"/>
  <c r="C133" i="3"/>
  <c r="G132" i="3"/>
  <c r="C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E126" i="3"/>
  <c r="G125" i="3"/>
  <c r="C125" i="3"/>
  <c r="G124" i="3"/>
  <c r="C124" i="3"/>
  <c r="G123" i="3"/>
  <c r="C123" i="3"/>
  <c r="G122" i="3"/>
  <c r="C122" i="3"/>
  <c r="G121" i="3"/>
  <c r="C121" i="3"/>
  <c r="E121" i="3"/>
  <c r="G120" i="3"/>
  <c r="C120" i="3"/>
  <c r="E120" i="3"/>
  <c r="G119" i="3"/>
  <c r="C119" i="3"/>
  <c r="G118" i="3"/>
  <c r="C118" i="3"/>
  <c r="E118" i="3"/>
  <c r="G117" i="3"/>
  <c r="C117" i="3"/>
  <c r="G116" i="3"/>
  <c r="C116" i="3"/>
  <c r="G115" i="3"/>
  <c r="C115" i="3"/>
  <c r="G114" i="3"/>
  <c r="C114" i="3"/>
  <c r="G113" i="3"/>
  <c r="C113" i="3"/>
  <c r="G112" i="3"/>
  <c r="C112" i="3"/>
  <c r="E112" i="3"/>
  <c r="G111" i="3"/>
  <c r="C111" i="3"/>
  <c r="G110" i="3"/>
  <c r="C110" i="3"/>
  <c r="E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E104" i="3"/>
  <c r="G103" i="3"/>
  <c r="C103" i="3"/>
  <c r="E103" i="3"/>
  <c r="G102" i="3"/>
  <c r="C102" i="3"/>
  <c r="E102" i="3"/>
  <c r="G101" i="3"/>
  <c r="C101" i="3"/>
  <c r="G100" i="3"/>
  <c r="C100" i="3"/>
  <c r="G99" i="3"/>
  <c r="C99" i="3"/>
  <c r="G98" i="3"/>
  <c r="C98" i="3"/>
  <c r="G97" i="3"/>
  <c r="C97" i="3"/>
  <c r="G96" i="3"/>
  <c r="C96" i="3"/>
  <c r="E96" i="3"/>
  <c r="G95" i="3"/>
  <c r="C95" i="3"/>
  <c r="G94" i="3"/>
  <c r="C94" i="3"/>
  <c r="E94" i="3"/>
  <c r="G93" i="3"/>
  <c r="C93" i="3"/>
  <c r="E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E68" i="3"/>
  <c r="G67" i="3"/>
  <c r="C67" i="3"/>
  <c r="E67" i="3"/>
  <c r="H66" i="3"/>
  <c r="B66" i="3"/>
  <c r="D66" i="3"/>
  <c r="A66" i="3"/>
  <c r="H65" i="3"/>
  <c r="B65" i="3"/>
  <c r="D65" i="3"/>
  <c r="A65" i="3"/>
  <c r="H188" i="3"/>
  <c r="B188" i="3"/>
  <c r="D188" i="3"/>
  <c r="A188" i="3"/>
  <c r="H64" i="3"/>
  <c r="B64" i="3"/>
  <c r="D64" i="3"/>
  <c r="A64" i="3"/>
  <c r="H187" i="3"/>
  <c r="B187" i="3"/>
  <c r="D187" i="3"/>
  <c r="A187" i="3"/>
  <c r="H63" i="3"/>
  <c r="B63" i="3"/>
  <c r="D63" i="3"/>
  <c r="A63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45" i="3"/>
  <c r="B45" i="3"/>
  <c r="D45" i="3"/>
  <c r="A45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40" i="3"/>
  <c r="B40" i="3"/>
  <c r="D40" i="3"/>
  <c r="A40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39" i="3"/>
  <c r="B39" i="3"/>
  <c r="D39" i="3"/>
  <c r="A39" i="3"/>
  <c r="H38" i="3"/>
  <c r="B38" i="3"/>
  <c r="D38" i="3"/>
  <c r="A38" i="3"/>
  <c r="H161" i="3"/>
  <c r="B161" i="3"/>
  <c r="D161" i="3"/>
  <c r="A161" i="3"/>
  <c r="H160" i="3"/>
  <c r="B160" i="3"/>
  <c r="D160" i="3"/>
  <c r="A160" i="3"/>
  <c r="H37" i="3"/>
  <c r="B37" i="3"/>
  <c r="D37" i="3"/>
  <c r="A37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D152" i="3"/>
  <c r="B152" i="3"/>
  <c r="A152" i="3"/>
  <c r="H36" i="3"/>
  <c r="B36" i="3"/>
  <c r="D36" i="3"/>
  <c r="A36" i="3"/>
  <c r="H151" i="3"/>
  <c r="D151" i="3"/>
  <c r="B151" i="3"/>
  <c r="A151" i="3"/>
  <c r="H150" i="3"/>
  <c r="B150" i="3"/>
  <c r="D150" i="3"/>
  <c r="A150" i="3"/>
  <c r="H149" i="3"/>
  <c r="B149" i="3"/>
  <c r="D149" i="3"/>
  <c r="A149" i="3"/>
  <c r="H35" i="3"/>
  <c r="B35" i="3"/>
  <c r="D35" i="3"/>
  <c r="A35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B145" i="3"/>
  <c r="D145" i="3"/>
  <c r="A145" i="3"/>
  <c r="H34" i="3"/>
  <c r="B34" i="3"/>
  <c r="D34" i="3"/>
  <c r="A34" i="3"/>
  <c r="H33" i="3"/>
  <c r="B33" i="3"/>
  <c r="D33" i="3"/>
  <c r="A33" i="3"/>
  <c r="H144" i="3"/>
  <c r="B144" i="3"/>
  <c r="D144" i="3"/>
  <c r="A144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143" i="3"/>
  <c r="B143" i="3"/>
  <c r="D143" i="3"/>
  <c r="A143" i="3"/>
  <c r="H142" i="3"/>
  <c r="D142" i="3"/>
  <c r="B142" i="3"/>
  <c r="A142" i="3"/>
  <c r="H141" i="3"/>
  <c r="B141" i="3"/>
  <c r="D141" i="3"/>
  <c r="A141" i="3"/>
  <c r="H140" i="3"/>
  <c r="D140" i="3"/>
  <c r="B140" i="3"/>
  <c r="A140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D12" i="3"/>
  <c r="B12" i="3"/>
  <c r="A12" i="3"/>
  <c r="H11" i="3"/>
  <c r="B11" i="3"/>
  <c r="D11" i="3"/>
  <c r="A11" i="3"/>
  <c r="H139" i="3"/>
  <c r="D139" i="3"/>
  <c r="B139" i="3"/>
  <c r="A139" i="3"/>
  <c r="H138" i="3"/>
  <c r="F138" i="3"/>
  <c r="D138" i="3"/>
  <c r="B138" i="3"/>
  <c r="A138" i="3"/>
  <c r="H137" i="3"/>
  <c r="B137" i="3"/>
  <c r="F137" i="3"/>
  <c r="D137" i="3"/>
  <c r="A137" i="3"/>
  <c r="H136" i="3"/>
  <c r="F136" i="3"/>
  <c r="D136" i="3"/>
  <c r="B136" i="3"/>
  <c r="A136" i="3"/>
  <c r="H135" i="3"/>
  <c r="B135" i="3"/>
  <c r="F135" i="3"/>
  <c r="D135" i="3"/>
  <c r="A135" i="3"/>
  <c r="H134" i="3"/>
  <c r="B134" i="3"/>
  <c r="F134" i="3"/>
  <c r="D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B120" i="3"/>
  <c r="D120" i="3"/>
  <c r="A120" i="3"/>
  <c r="H119" i="3"/>
  <c r="B119" i="3"/>
  <c r="D119" i="3"/>
  <c r="A119" i="3"/>
  <c r="H118" i="3"/>
  <c r="B118" i="3"/>
  <c r="D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B112" i="3"/>
  <c r="D112" i="3"/>
  <c r="A112" i="3"/>
  <c r="H111" i="3"/>
  <c r="B111" i="3"/>
  <c r="D111" i="3"/>
  <c r="A111" i="3"/>
  <c r="H110" i="3"/>
  <c r="D110" i="3"/>
  <c r="B110" i="3"/>
  <c r="A110" i="3"/>
  <c r="H109" i="3"/>
  <c r="B109" i="3"/>
  <c r="D109" i="3"/>
  <c r="A109" i="3"/>
  <c r="H108" i="3"/>
  <c r="D108" i="3"/>
  <c r="B108" i="3"/>
  <c r="A108" i="3"/>
  <c r="H107" i="3"/>
  <c r="B107" i="3"/>
  <c r="D107" i="3"/>
  <c r="A107" i="3"/>
  <c r="H106" i="3"/>
  <c r="D106" i="3"/>
  <c r="B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D100" i="3"/>
  <c r="B100" i="3"/>
  <c r="A100" i="3"/>
  <c r="H99" i="3"/>
  <c r="B99" i="3"/>
  <c r="D99" i="3"/>
  <c r="A99" i="3"/>
  <c r="H98" i="3"/>
  <c r="D98" i="3"/>
  <c r="B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94" i="3"/>
  <c r="B94" i="3"/>
  <c r="D94" i="3"/>
  <c r="A94" i="3"/>
  <c r="H93" i="3"/>
  <c r="B93" i="3"/>
  <c r="D93" i="3"/>
  <c r="A93" i="3"/>
  <c r="H92" i="3"/>
  <c r="D92" i="3"/>
  <c r="B92" i="3"/>
  <c r="A92" i="3"/>
  <c r="H91" i="3"/>
  <c r="B91" i="3"/>
  <c r="D91" i="3"/>
  <c r="A91" i="3"/>
  <c r="H90" i="3"/>
  <c r="D90" i="3"/>
  <c r="B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D84" i="3"/>
  <c r="B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D76" i="3"/>
  <c r="B76" i="3"/>
  <c r="A76" i="3"/>
  <c r="H75" i="3"/>
  <c r="B75" i="3"/>
  <c r="D75" i="3"/>
  <c r="A75" i="3"/>
  <c r="H74" i="3"/>
  <c r="D74" i="3"/>
  <c r="B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D68" i="3"/>
  <c r="B68" i="3"/>
  <c r="A68" i="3"/>
  <c r="H67" i="3"/>
  <c r="B67" i="3"/>
  <c r="D67" i="3"/>
  <c r="A67" i="3"/>
  <c r="Q222" i="1"/>
  <c r="Q231" i="1"/>
  <c r="D13" i="2"/>
  <c r="D12" i="2"/>
  <c r="P34" i="2" s="1"/>
  <c r="R34" i="2" s="1"/>
  <c r="D11" i="2"/>
  <c r="W6" i="2" s="1"/>
  <c r="E115" i="2"/>
  <c r="F115" i="2"/>
  <c r="E117" i="2"/>
  <c r="F117" i="2"/>
  <c r="G117" i="2"/>
  <c r="J117" i="2"/>
  <c r="E123" i="2"/>
  <c r="F123" i="2"/>
  <c r="E125" i="2"/>
  <c r="F125" i="2"/>
  <c r="E126" i="2"/>
  <c r="F126" i="2"/>
  <c r="E25" i="2"/>
  <c r="F25" i="2"/>
  <c r="E28" i="2"/>
  <c r="F28" i="2"/>
  <c r="E45" i="2"/>
  <c r="F45" i="2"/>
  <c r="E46" i="2"/>
  <c r="F46" i="2"/>
  <c r="E88" i="2"/>
  <c r="F88" i="2"/>
  <c r="G88" i="2"/>
  <c r="J88" i="2"/>
  <c r="E93" i="2"/>
  <c r="F93" i="2"/>
  <c r="E98" i="2"/>
  <c r="F98" i="2"/>
  <c r="E54" i="2"/>
  <c r="F54" i="2"/>
  <c r="E57" i="2"/>
  <c r="F57" i="2"/>
  <c r="E63" i="2"/>
  <c r="F63" i="2"/>
  <c r="G63" i="2"/>
  <c r="I63" i="2"/>
  <c r="E78" i="2"/>
  <c r="F78" i="2"/>
  <c r="E75" i="2"/>
  <c r="F75" i="2"/>
  <c r="C7" i="2"/>
  <c r="E110" i="2"/>
  <c r="F110" i="2"/>
  <c r="C8" i="2"/>
  <c r="D9" i="2"/>
  <c r="E9" i="2"/>
  <c r="F16" i="2"/>
  <c r="F17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D11" i="1"/>
  <c r="D12" i="1"/>
  <c r="D13" i="1"/>
  <c r="Q21" i="1"/>
  <c r="E14" i="1"/>
  <c r="Q228" i="1"/>
  <c r="Q223" i="1"/>
  <c r="Q226" i="1"/>
  <c r="Q158" i="1"/>
  <c r="Q225" i="1"/>
  <c r="Q224" i="1"/>
  <c r="F16" i="1"/>
  <c r="F17" i="1" s="1"/>
  <c r="C17" i="1"/>
  <c r="Q220" i="1"/>
  <c r="Q221" i="1"/>
  <c r="Q215" i="1"/>
  <c r="Q216" i="1"/>
  <c r="Q217" i="1"/>
  <c r="Q218" i="1"/>
  <c r="Q219" i="1"/>
  <c r="Q205" i="1"/>
  <c r="Q206" i="1"/>
  <c r="Q208" i="1"/>
  <c r="Q210" i="1"/>
  <c r="Q211" i="1"/>
  <c r="Q212" i="1"/>
  <c r="Q213" i="1"/>
  <c r="Q214" i="1"/>
  <c r="J21" i="1"/>
  <c r="J22" i="1"/>
  <c r="Q22" i="1"/>
  <c r="J23" i="1"/>
  <c r="Q23" i="1"/>
  <c r="J24" i="1"/>
  <c r="Q24" i="1"/>
  <c r="J25" i="1"/>
  <c r="Q25" i="1"/>
  <c r="J27" i="1"/>
  <c r="Q27" i="1"/>
  <c r="J28" i="1"/>
  <c r="Q28" i="1"/>
  <c r="J29" i="1"/>
  <c r="Q29" i="1"/>
  <c r="J30" i="1"/>
  <c r="Q30" i="1"/>
  <c r="J31" i="1"/>
  <c r="Q31" i="1"/>
  <c r="J32" i="1"/>
  <c r="Q32" i="1"/>
  <c r="J33" i="1"/>
  <c r="Q33" i="1"/>
  <c r="J34" i="1"/>
  <c r="Q34" i="1"/>
  <c r="J35" i="1"/>
  <c r="Q35" i="1"/>
  <c r="J36" i="1"/>
  <c r="Q36" i="1"/>
  <c r="J37" i="1"/>
  <c r="Q37" i="1"/>
  <c r="J38" i="1"/>
  <c r="Q38" i="1"/>
  <c r="J39" i="1"/>
  <c r="Q39" i="1"/>
  <c r="J40" i="1"/>
  <c r="Q40" i="1"/>
  <c r="J41" i="1"/>
  <c r="Q41" i="1"/>
  <c r="J42" i="1"/>
  <c r="Q42" i="1"/>
  <c r="J43" i="1"/>
  <c r="Q43" i="1"/>
  <c r="J45" i="1"/>
  <c r="Q45" i="1"/>
  <c r="J46" i="1"/>
  <c r="Q46" i="1"/>
  <c r="J47" i="1"/>
  <c r="Q47" i="1"/>
  <c r="J48" i="1"/>
  <c r="Q48" i="1"/>
  <c r="J49" i="1"/>
  <c r="Q49" i="1"/>
  <c r="J50" i="1"/>
  <c r="Q50" i="1"/>
  <c r="Q53" i="1"/>
  <c r="Q112" i="1"/>
  <c r="Q114" i="1"/>
  <c r="Q115" i="1"/>
  <c r="Q118" i="1"/>
  <c r="Q166" i="1"/>
  <c r="Q167" i="1"/>
  <c r="Q170" i="1"/>
  <c r="Q179" i="1"/>
  <c r="Q180" i="1"/>
  <c r="J97" i="1"/>
  <c r="Q97" i="1"/>
  <c r="J98" i="1"/>
  <c r="Q98" i="1"/>
  <c r="J99" i="1"/>
  <c r="Q99" i="1"/>
  <c r="J100" i="1"/>
  <c r="Q100" i="1"/>
  <c r="J101" i="1"/>
  <c r="Q101" i="1"/>
  <c r="J102" i="1"/>
  <c r="Q102" i="1"/>
  <c r="Q103" i="1"/>
  <c r="J104" i="1"/>
  <c r="Q104" i="1"/>
  <c r="J105" i="1"/>
  <c r="Q105" i="1"/>
  <c r="Q106" i="1"/>
  <c r="Q107" i="1"/>
  <c r="Q108" i="1"/>
  <c r="Q109" i="1"/>
  <c r="Q110" i="1"/>
  <c r="Q119" i="1"/>
  <c r="Q120" i="1"/>
  <c r="Q121" i="1"/>
  <c r="Q122" i="1"/>
  <c r="Q123" i="1"/>
  <c r="Q124" i="1"/>
  <c r="Q125" i="1"/>
  <c r="Q127" i="1"/>
  <c r="Q128" i="1"/>
  <c r="Q133" i="1"/>
  <c r="Q137" i="1"/>
  <c r="Q146" i="1"/>
  <c r="Q149" i="1"/>
  <c r="Q150" i="1"/>
  <c r="Q162" i="1"/>
  <c r="Q164" i="1"/>
  <c r="Q171" i="1"/>
  <c r="Q172" i="1"/>
  <c r="Q173" i="1"/>
  <c r="Q174" i="1"/>
  <c r="Q181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6" i="1"/>
  <c r="H26" i="1"/>
  <c r="P21" i="1"/>
  <c r="P74" i="2"/>
  <c r="R74" i="2" s="1"/>
  <c r="T74" i="2" s="1"/>
  <c r="G71" i="2"/>
  <c r="I71" i="2"/>
  <c r="G59" i="2"/>
  <c r="I59" i="2"/>
  <c r="E67" i="2"/>
  <c r="F67" i="2"/>
  <c r="E44" i="2"/>
  <c r="F44" i="2"/>
  <c r="E39" i="2"/>
  <c r="F39" i="2"/>
  <c r="E34" i="2"/>
  <c r="F34" i="2"/>
  <c r="G122" i="2"/>
  <c r="K122" i="2"/>
  <c r="E112" i="2"/>
  <c r="F112" i="2"/>
  <c r="G112" i="2"/>
  <c r="J112" i="2"/>
  <c r="E26" i="2"/>
  <c r="F26" i="2"/>
  <c r="G85" i="2"/>
  <c r="I85" i="2"/>
  <c r="E69" i="2"/>
  <c r="F69" i="2"/>
  <c r="G120" i="2"/>
  <c r="J120" i="2"/>
  <c r="P117" i="2"/>
  <c r="R117" i="2" s="1"/>
  <c r="T117" i="2" s="1"/>
  <c r="G90" i="2"/>
  <c r="I90" i="2"/>
  <c r="G78" i="2"/>
  <c r="I78" i="2"/>
  <c r="G38" i="2"/>
  <c r="J38" i="2"/>
  <c r="E113" i="2"/>
  <c r="F113" i="2"/>
  <c r="G115" i="2"/>
  <c r="J115" i="2"/>
  <c r="E121" i="2"/>
  <c r="F121" i="2"/>
  <c r="G123" i="2"/>
  <c r="K123" i="2"/>
  <c r="E129" i="2"/>
  <c r="F129" i="2"/>
  <c r="G129" i="2"/>
  <c r="K129" i="2"/>
  <c r="E24" i="2"/>
  <c r="F24" i="2"/>
  <c r="G25" i="2"/>
  <c r="J25" i="2"/>
  <c r="E33" i="2"/>
  <c r="F33" i="2"/>
  <c r="G33" i="2"/>
  <c r="J33" i="2"/>
  <c r="G34" i="2"/>
  <c r="J34" i="2"/>
  <c r="E41" i="2"/>
  <c r="F41" i="2"/>
  <c r="G42" i="2"/>
  <c r="J42" i="2"/>
  <c r="E49" i="2"/>
  <c r="F49" i="2"/>
  <c r="E66" i="2"/>
  <c r="F66" i="2"/>
  <c r="E87" i="2"/>
  <c r="F87" i="2"/>
  <c r="G87" i="2"/>
  <c r="J87" i="2"/>
  <c r="E96" i="2"/>
  <c r="F96" i="2"/>
  <c r="E101" i="2"/>
  <c r="F101" i="2"/>
  <c r="E105" i="2"/>
  <c r="F105" i="2"/>
  <c r="E52" i="2"/>
  <c r="F52" i="2"/>
  <c r="E56" i="2"/>
  <c r="F56" i="2"/>
  <c r="E60" i="2"/>
  <c r="F60" i="2"/>
  <c r="E64" i="2"/>
  <c r="F64" i="2"/>
  <c r="E79" i="2"/>
  <c r="F79" i="2"/>
  <c r="E70" i="2"/>
  <c r="F70" i="2"/>
  <c r="E74" i="2"/>
  <c r="F74" i="2"/>
  <c r="E108" i="2"/>
  <c r="F108" i="2"/>
  <c r="G110" i="2"/>
  <c r="J110" i="2"/>
  <c r="E116" i="2"/>
  <c r="F116" i="2"/>
  <c r="E124" i="2"/>
  <c r="F124" i="2"/>
  <c r="G126" i="2"/>
  <c r="J126" i="2"/>
  <c r="E132" i="2"/>
  <c r="F132" i="2"/>
  <c r="E30" i="2"/>
  <c r="F30" i="2"/>
  <c r="G30" i="2"/>
  <c r="J30" i="2"/>
  <c r="G31" i="2"/>
  <c r="J31" i="2"/>
  <c r="E38" i="2"/>
  <c r="F38" i="2"/>
  <c r="E111" i="2"/>
  <c r="F111" i="2"/>
  <c r="E119" i="2"/>
  <c r="F119" i="2"/>
  <c r="G121" i="2"/>
  <c r="K121" i="2"/>
  <c r="E127" i="2"/>
  <c r="F127" i="2"/>
  <c r="E27" i="2"/>
  <c r="F27" i="2"/>
  <c r="G27" i="2"/>
  <c r="J27" i="2"/>
  <c r="G28" i="2"/>
  <c r="J28" i="2"/>
  <c r="E35" i="2"/>
  <c r="F35" i="2"/>
  <c r="E43" i="2"/>
  <c r="F43" i="2"/>
  <c r="G43" i="2"/>
  <c r="J43" i="2"/>
  <c r="G44" i="2"/>
  <c r="J44" i="2"/>
  <c r="E65" i="2"/>
  <c r="F65" i="2"/>
  <c r="E86" i="2"/>
  <c r="F86" i="2"/>
  <c r="E94" i="2"/>
  <c r="F94" i="2"/>
  <c r="G94" i="2"/>
  <c r="J94" i="2"/>
  <c r="E100" i="2"/>
  <c r="F100" i="2"/>
  <c r="E104" i="2"/>
  <c r="F104" i="2"/>
  <c r="G104" i="2"/>
  <c r="I104" i="2"/>
  <c r="E51" i="2"/>
  <c r="F51" i="2"/>
  <c r="E55" i="2"/>
  <c r="F55" i="2"/>
  <c r="P55" i="2"/>
  <c r="R55" i="2" s="1"/>
  <c r="T55" i="2" s="1"/>
  <c r="E59" i="2"/>
  <c r="F59" i="2"/>
  <c r="E106" i="2"/>
  <c r="F106" i="2"/>
  <c r="G108" i="2"/>
  <c r="I108" i="2"/>
  <c r="E114" i="2"/>
  <c r="F114" i="2"/>
  <c r="G114" i="2"/>
  <c r="J114" i="2"/>
  <c r="G116" i="2"/>
  <c r="J116" i="2"/>
  <c r="E122" i="2"/>
  <c r="F122" i="2"/>
  <c r="G124" i="2"/>
  <c r="K124" i="2"/>
  <c r="E130" i="2"/>
  <c r="F130" i="2"/>
  <c r="E23" i="2"/>
  <c r="F23" i="2"/>
  <c r="G24" i="2"/>
  <c r="J24" i="2"/>
  <c r="E32" i="2"/>
  <c r="F32" i="2"/>
  <c r="E40" i="2"/>
  <c r="F40" i="2"/>
  <c r="G41" i="2"/>
  <c r="J41" i="2"/>
  <c r="E48" i="2"/>
  <c r="F48" i="2"/>
  <c r="G49" i="2"/>
  <c r="J49" i="2"/>
  <c r="G66" i="2"/>
  <c r="J66" i="2"/>
  <c r="G96" i="2"/>
  <c r="I96" i="2"/>
  <c r="G101" i="2"/>
  <c r="I101" i="2"/>
  <c r="G105" i="2"/>
  <c r="I105" i="2"/>
  <c r="G56" i="2"/>
  <c r="I56" i="2"/>
  <c r="G60" i="2"/>
  <c r="I60" i="2"/>
  <c r="G64" i="2"/>
  <c r="I64" i="2"/>
  <c r="G70" i="2"/>
  <c r="I70" i="2"/>
  <c r="G74" i="2"/>
  <c r="I74" i="2"/>
  <c r="E118" i="2"/>
  <c r="F118" i="2"/>
  <c r="G118" i="2"/>
  <c r="J118" i="2"/>
  <c r="G29" i="2"/>
  <c r="J29" i="2"/>
  <c r="E36" i="2"/>
  <c r="F36" i="2"/>
  <c r="G36" i="2"/>
  <c r="J36" i="2"/>
  <c r="E42" i="2"/>
  <c r="F42" i="2"/>
  <c r="E47" i="2"/>
  <c r="F47" i="2"/>
  <c r="G98" i="2"/>
  <c r="I98" i="2"/>
  <c r="U57" i="2"/>
  <c r="E62" i="2"/>
  <c r="F62" i="2"/>
  <c r="G62" i="2"/>
  <c r="I62" i="2"/>
  <c r="G69" i="2"/>
  <c r="I69" i="2"/>
  <c r="E80" i="2"/>
  <c r="F80" i="2"/>
  <c r="E85" i="2"/>
  <c r="F85" i="2"/>
  <c r="E91" i="2"/>
  <c r="F91" i="2"/>
  <c r="E99" i="2"/>
  <c r="F99" i="2"/>
  <c r="G99" i="2"/>
  <c r="I99" i="2"/>
  <c r="E21" i="2"/>
  <c r="F21" i="2"/>
  <c r="G21" i="2"/>
  <c r="J21" i="2"/>
  <c r="E128" i="2"/>
  <c r="F128" i="2"/>
  <c r="E22" i="2"/>
  <c r="F22" i="2"/>
  <c r="E50" i="2"/>
  <c r="F50" i="2"/>
  <c r="P50" i="2"/>
  <c r="R50" i="2" s="1"/>
  <c r="G61" i="2"/>
  <c r="I61" i="2"/>
  <c r="E77" i="2"/>
  <c r="F77" i="2"/>
  <c r="E81" i="2"/>
  <c r="F81" i="2"/>
  <c r="G81" i="2"/>
  <c r="I81" i="2"/>
  <c r="E72" i="2"/>
  <c r="F72" i="2"/>
  <c r="G72" i="2"/>
  <c r="I72" i="2"/>
  <c r="E90" i="2"/>
  <c r="F90" i="2"/>
  <c r="P90" i="2"/>
  <c r="R90" i="2" s="1"/>
  <c r="T90" i="2" s="1"/>
  <c r="E95" i="2"/>
  <c r="F95" i="2"/>
  <c r="G75" i="2"/>
  <c r="I75" i="2"/>
  <c r="E76" i="2"/>
  <c r="F76" i="2"/>
  <c r="G76" i="2"/>
  <c r="I76" i="2"/>
  <c r="G26" i="2"/>
  <c r="H26" i="2"/>
  <c r="G106" i="2"/>
  <c r="G119" i="2"/>
  <c r="J119" i="2"/>
  <c r="E131" i="2"/>
  <c r="F131" i="2"/>
  <c r="G131" i="2"/>
  <c r="J131" i="2"/>
  <c r="E29" i="2"/>
  <c r="F29" i="2"/>
  <c r="G39" i="2"/>
  <c r="J39" i="2"/>
  <c r="G67" i="2"/>
  <c r="J67" i="2"/>
  <c r="G93" i="2"/>
  <c r="J93" i="2"/>
  <c r="E97" i="2"/>
  <c r="F97" i="2"/>
  <c r="E103" i="2"/>
  <c r="F103" i="2"/>
  <c r="G103" i="2"/>
  <c r="I103" i="2"/>
  <c r="E53" i="2"/>
  <c r="F53" i="2"/>
  <c r="G53" i="2"/>
  <c r="I53" i="2"/>
  <c r="E82" i="2"/>
  <c r="F82" i="2"/>
  <c r="E71" i="2"/>
  <c r="F71" i="2"/>
  <c r="E73" i="2"/>
  <c r="F73" i="2"/>
  <c r="E84" i="2"/>
  <c r="F84" i="2"/>
  <c r="E89" i="2"/>
  <c r="F89" i="2"/>
  <c r="E107" i="2"/>
  <c r="F107" i="2"/>
  <c r="P107" i="2"/>
  <c r="R107" i="2" s="1"/>
  <c r="T107" i="2" s="1"/>
  <c r="E120" i="2"/>
  <c r="F120" i="2"/>
  <c r="G125" i="2"/>
  <c r="K125" i="2"/>
  <c r="G32" i="2"/>
  <c r="J32" i="2"/>
  <c r="E37" i="2"/>
  <c r="F37" i="2"/>
  <c r="G45" i="2"/>
  <c r="J45" i="2"/>
  <c r="G65" i="2"/>
  <c r="J65" i="2"/>
  <c r="E68" i="2"/>
  <c r="F68" i="2"/>
  <c r="E83" i="2"/>
  <c r="F83" i="2"/>
  <c r="E92" i="2"/>
  <c r="F92" i="2"/>
  <c r="G92" i="2"/>
  <c r="I92" i="2"/>
  <c r="G84" i="2"/>
  <c r="I84" i="2"/>
  <c r="G80" i="2"/>
  <c r="I80" i="2"/>
  <c r="E61" i="2"/>
  <c r="F61" i="2"/>
  <c r="E58" i="2"/>
  <c r="F58" i="2"/>
  <c r="G54" i="2"/>
  <c r="I54" i="2"/>
  <c r="G51" i="2"/>
  <c r="I51" i="2"/>
  <c r="E102" i="2"/>
  <c r="F102" i="2"/>
  <c r="G102" i="2"/>
  <c r="I102" i="2"/>
  <c r="G97" i="2"/>
  <c r="I97" i="2"/>
  <c r="G46" i="2"/>
  <c r="J46" i="2"/>
  <c r="E31" i="2"/>
  <c r="F31" i="2"/>
  <c r="G23" i="2"/>
  <c r="J23" i="2"/>
  <c r="G127" i="2"/>
  <c r="J127" i="2"/>
  <c r="E109" i="2"/>
  <c r="F109" i="2"/>
  <c r="G109" i="2"/>
  <c r="I109" i="2"/>
  <c r="W4" i="2"/>
  <c r="P102" i="2"/>
  <c r="R102" i="2" s="1"/>
  <c r="T102" i="2" s="1"/>
  <c r="W2" i="2"/>
  <c r="P87" i="2"/>
  <c r="P60" i="2"/>
  <c r="R60" i="2" s="1"/>
  <c r="T60" i="2" s="1"/>
  <c r="W13" i="2"/>
  <c r="P92" i="2"/>
  <c r="R92" i="2" s="1"/>
  <c r="T92" i="2" s="1"/>
  <c r="W7" i="2"/>
  <c r="P42" i="2"/>
  <c r="R42" i="2" s="1"/>
  <c r="P121" i="2"/>
  <c r="E188" i="3"/>
  <c r="E65" i="3"/>
  <c r="E32" i="3"/>
  <c r="E56" i="3"/>
  <c r="E144" i="3"/>
  <c r="E39" i="3"/>
  <c r="E66" i="3"/>
  <c r="E107" i="3"/>
  <c r="E123" i="3"/>
  <c r="E127" i="3"/>
  <c r="E140" i="3"/>
  <c r="E162" i="3"/>
  <c r="E58" i="3"/>
  <c r="E183" i="3"/>
  <c r="E105" i="3"/>
  <c r="E145" i="3"/>
  <c r="E50" i="3"/>
  <c r="E86" i="1"/>
  <c r="F86" i="1"/>
  <c r="E78" i="1"/>
  <c r="F78" i="1"/>
  <c r="G78" i="1"/>
  <c r="I78" i="1"/>
  <c r="G72" i="1"/>
  <c r="I72" i="1"/>
  <c r="E70" i="1"/>
  <c r="F70" i="1"/>
  <c r="E62" i="1"/>
  <c r="F62" i="1"/>
  <c r="E54" i="1"/>
  <c r="F54" i="1"/>
  <c r="E198" i="1"/>
  <c r="G192" i="1"/>
  <c r="I192" i="1"/>
  <c r="E190" i="1"/>
  <c r="F190" i="1"/>
  <c r="E182" i="1"/>
  <c r="E174" i="1"/>
  <c r="F174" i="1"/>
  <c r="E166" i="1"/>
  <c r="F166" i="1"/>
  <c r="G166" i="1"/>
  <c r="J166" i="1"/>
  <c r="G160" i="1"/>
  <c r="I160" i="1"/>
  <c r="E158" i="1"/>
  <c r="F158" i="1"/>
  <c r="E150" i="1"/>
  <c r="F150" i="1"/>
  <c r="E142" i="1"/>
  <c r="F142" i="1"/>
  <c r="E134" i="1"/>
  <c r="F134" i="1"/>
  <c r="G134" i="1"/>
  <c r="I134" i="1"/>
  <c r="E126" i="1"/>
  <c r="F126" i="1"/>
  <c r="E118" i="1"/>
  <c r="F118" i="1"/>
  <c r="E110" i="1"/>
  <c r="F110" i="1"/>
  <c r="E225" i="1"/>
  <c r="F225" i="1"/>
  <c r="E217" i="1"/>
  <c r="F217" i="1"/>
  <c r="G217" i="1"/>
  <c r="K217" i="1"/>
  <c r="G211" i="1"/>
  <c r="J211" i="1"/>
  <c r="E209" i="1"/>
  <c r="F209" i="1"/>
  <c r="G225" i="1"/>
  <c r="K225" i="1"/>
  <c r="G221" i="1"/>
  <c r="J221" i="1"/>
  <c r="G90" i="1"/>
  <c r="I90" i="1"/>
  <c r="E88" i="1"/>
  <c r="F88" i="1"/>
  <c r="G88" i="1"/>
  <c r="I88" i="1"/>
  <c r="E80" i="1"/>
  <c r="F80" i="1"/>
  <c r="G80" i="1"/>
  <c r="I80" i="1"/>
  <c r="G74" i="1"/>
  <c r="I74" i="1"/>
  <c r="E72" i="1"/>
  <c r="F72" i="1"/>
  <c r="E64" i="1"/>
  <c r="F64" i="1"/>
  <c r="G64" i="1"/>
  <c r="I64" i="1"/>
  <c r="G58" i="1"/>
  <c r="I58" i="1"/>
  <c r="E56" i="1"/>
  <c r="F56" i="1"/>
  <c r="G56" i="1"/>
  <c r="I56" i="1"/>
  <c r="E200" i="1"/>
  <c r="F200" i="1"/>
  <c r="G200" i="1"/>
  <c r="J200" i="1"/>
  <c r="E192" i="1"/>
  <c r="F192" i="1"/>
  <c r="E184" i="1"/>
  <c r="F184" i="1"/>
  <c r="G184" i="1"/>
  <c r="I184" i="1"/>
  <c r="E176" i="1"/>
  <c r="F176" i="1"/>
  <c r="G176" i="1"/>
  <c r="I176" i="1"/>
  <c r="G170" i="1"/>
  <c r="J170" i="1"/>
  <c r="E168" i="1"/>
  <c r="E160" i="1"/>
  <c r="F160" i="1"/>
  <c r="G154" i="1"/>
  <c r="I154" i="1"/>
  <c r="E152" i="1"/>
  <c r="F152" i="1"/>
  <c r="G152" i="1"/>
  <c r="I152" i="1"/>
  <c r="G146" i="1"/>
  <c r="J146" i="1"/>
  <c r="E144" i="1"/>
  <c r="G138" i="1"/>
  <c r="I138" i="1"/>
  <c r="E136" i="1"/>
  <c r="E128" i="1"/>
  <c r="G122" i="1"/>
  <c r="J122" i="1"/>
  <c r="E120" i="1"/>
  <c r="G114" i="1"/>
  <c r="J114" i="1"/>
  <c r="E112" i="1"/>
  <c r="F112" i="1"/>
  <c r="G112" i="1"/>
  <c r="J112" i="1"/>
  <c r="G106" i="1"/>
  <c r="J106" i="1"/>
  <c r="E223" i="1"/>
  <c r="F223" i="1"/>
  <c r="E215" i="1"/>
  <c r="F215" i="1"/>
  <c r="E211" i="1"/>
  <c r="F211" i="1"/>
  <c r="G205" i="1"/>
  <c r="J205" i="1"/>
  <c r="E203" i="1"/>
  <c r="G228" i="1"/>
  <c r="K228" i="1"/>
  <c r="G224" i="1"/>
  <c r="K224" i="1"/>
  <c r="G216" i="1"/>
  <c r="K216" i="1"/>
  <c r="E197" i="1"/>
  <c r="F197" i="1"/>
  <c r="G197" i="1"/>
  <c r="I197" i="1"/>
  <c r="G191" i="1"/>
  <c r="I191" i="1"/>
  <c r="E189" i="1"/>
  <c r="F189" i="1"/>
  <c r="G189" i="1"/>
  <c r="I189" i="1"/>
  <c r="G183" i="1"/>
  <c r="I183" i="1"/>
  <c r="E181" i="1"/>
  <c r="F181" i="1"/>
  <c r="G181" i="1"/>
  <c r="J181" i="1"/>
  <c r="G175" i="1"/>
  <c r="J175" i="1"/>
  <c r="E173" i="1"/>
  <c r="E165" i="1"/>
  <c r="F165" i="1"/>
  <c r="G165" i="1"/>
  <c r="J165" i="1"/>
  <c r="G159" i="1"/>
  <c r="I159" i="1"/>
  <c r="E157" i="1"/>
  <c r="E149" i="1"/>
  <c r="F149" i="1"/>
  <c r="G149" i="1"/>
  <c r="J149" i="1"/>
  <c r="G143" i="1"/>
  <c r="I143" i="1"/>
  <c r="E141" i="1"/>
  <c r="F141" i="1"/>
  <c r="G141" i="1"/>
  <c r="I141" i="1"/>
  <c r="E133" i="1"/>
  <c r="F133" i="1"/>
  <c r="G133" i="1"/>
  <c r="J133" i="1"/>
  <c r="G127" i="1"/>
  <c r="J127" i="1"/>
  <c r="E125" i="1"/>
  <c r="F125" i="1"/>
  <c r="G125" i="1"/>
  <c r="J125" i="1"/>
  <c r="G119" i="1"/>
  <c r="J119" i="1"/>
  <c r="E117" i="1"/>
  <c r="F117" i="1"/>
  <c r="G117" i="1"/>
  <c r="J117" i="1"/>
  <c r="G111" i="1"/>
  <c r="J111" i="1"/>
  <c r="E109" i="1"/>
  <c r="F109" i="1"/>
  <c r="G109" i="1"/>
  <c r="J109" i="1"/>
  <c r="E222" i="1"/>
  <c r="F222" i="1"/>
  <c r="E214" i="1"/>
  <c r="F214" i="1"/>
  <c r="G214" i="1"/>
  <c r="J214" i="1"/>
  <c r="G210" i="1"/>
  <c r="E208" i="1"/>
  <c r="F208" i="1"/>
  <c r="G208" i="1"/>
  <c r="J208" i="1"/>
  <c r="G202" i="1"/>
  <c r="I202" i="1"/>
  <c r="G232" i="1"/>
  <c r="K232" i="1"/>
  <c r="E90" i="1"/>
  <c r="F90" i="1"/>
  <c r="E82" i="1"/>
  <c r="F82" i="1"/>
  <c r="G82" i="1"/>
  <c r="I82" i="1"/>
  <c r="G76" i="1"/>
  <c r="I76" i="1"/>
  <c r="E74" i="1"/>
  <c r="F74" i="1"/>
  <c r="E66" i="1"/>
  <c r="F66" i="1"/>
  <c r="G66" i="1"/>
  <c r="I66" i="1"/>
  <c r="E58" i="1"/>
  <c r="F58" i="1"/>
  <c r="G196" i="1"/>
  <c r="I196" i="1"/>
  <c r="E194" i="1"/>
  <c r="E186" i="1"/>
  <c r="G180" i="1"/>
  <c r="J180" i="1"/>
  <c r="E178" i="1"/>
  <c r="E170" i="1"/>
  <c r="F170" i="1"/>
  <c r="G164" i="1"/>
  <c r="J164" i="1"/>
  <c r="E162" i="1"/>
  <c r="F162" i="1"/>
  <c r="G162" i="1"/>
  <c r="J162" i="1"/>
  <c r="E154" i="1"/>
  <c r="F154" i="1"/>
  <c r="E146" i="1"/>
  <c r="F146" i="1"/>
  <c r="E138" i="1"/>
  <c r="F138" i="1"/>
  <c r="E130" i="1"/>
  <c r="F130" i="1"/>
  <c r="G130" i="1"/>
  <c r="I130" i="1"/>
  <c r="E122" i="1"/>
  <c r="F122" i="1"/>
  <c r="G116" i="1"/>
  <c r="J116" i="1"/>
  <c r="E114" i="1"/>
  <c r="F114" i="1"/>
  <c r="E106" i="1"/>
  <c r="F106" i="1"/>
  <c r="E221" i="1"/>
  <c r="F221" i="1"/>
  <c r="E213" i="1"/>
  <c r="F213" i="1"/>
  <c r="G213" i="1"/>
  <c r="J213" i="1"/>
  <c r="E205" i="1"/>
  <c r="F205" i="1"/>
  <c r="G231" i="1"/>
  <c r="J231" i="1"/>
  <c r="G227" i="1"/>
  <c r="J227" i="1"/>
  <c r="G223" i="1"/>
  <c r="K223" i="1"/>
  <c r="G215" i="1"/>
  <c r="K215" i="1"/>
  <c r="E87" i="1"/>
  <c r="F87" i="1"/>
  <c r="G87" i="1"/>
  <c r="I87" i="1"/>
  <c r="E79" i="1"/>
  <c r="F79" i="1"/>
  <c r="G79" i="1"/>
  <c r="I79" i="1"/>
  <c r="E71" i="1"/>
  <c r="F71" i="1"/>
  <c r="G71" i="1"/>
  <c r="I71" i="1"/>
  <c r="E63" i="1"/>
  <c r="F63" i="1"/>
  <c r="G63" i="1"/>
  <c r="I63" i="1"/>
  <c r="E55" i="1"/>
  <c r="F55" i="1"/>
  <c r="G55" i="1"/>
  <c r="J55" i="1"/>
  <c r="E199" i="1"/>
  <c r="F199" i="1"/>
  <c r="G199" i="1"/>
  <c r="J199" i="1"/>
  <c r="E191" i="1"/>
  <c r="F191" i="1"/>
  <c r="E183" i="1"/>
  <c r="F183" i="1"/>
  <c r="E175" i="1"/>
  <c r="F175" i="1"/>
  <c r="E167" i="1"/>
  <c r="F167" i="1"/>
  <c r="G167" i="1"/>
  <c r="J167" i="1"/>
  <c r="E159" i="1"/>
  <c r="F159" i="1"/>
  <c r="E151" i="1"/>
  <c r="E143" i="1"/>
  <c r="F143" i="1"/>
  <c r="E135" i="1"/>
  <c r="F135" i="1"/>
  <c r="G135" i="1"/>
  <c r="I135" i="1"/>
  <c r="E127" i="1"/>
  <c r="F127" i="1"/>
  <c r="E119" i="1"/>
  <c r="F119" i="1"/>
  <c r="E111" i="1"/>
  <c r="F111" i="1"/>
  <c r="E231" i="1"/>
  <c r="F231" i="1"/>
  <c r="E220" i="1"/>
  <c r="F220" i="1"/>
  <c r="G220" i="1"/>
  <c r="J220" i="1"/>
  <c r="E210" i="1"/>
  <c r="F210" i="1"/>
  <c r="E202" i="1"/>
  <c r="F202" i="1"/>
  <c r="E232" i="1"/>
  <c r="F232" i="1"/>
  <c r="G233" i="1"/>
  <c r="K233" i="1"/>
  <c r="E92" i="1"/>
  <c r="F92" i="1"/>
  <c r="G92" i="1"/>
  <c r="I92" i="1"/>
  <c r="G86" i="1"/>
  <c r="I86" i="1"/>
  <c r="E84" i="1"/>
  <c r="E76" i="1"/>
  <c r="F76" i="1"/>
  <c r="G70" i="1"/>
  <c r="I70" i="1"/>
  <c r="E68" i="1"/>
  <c r="F68" i="1"/>
  <c r="G68" i="1"/>
  <c r="I68" i="1"/>
  <c r="G62" i="1"/>
  <c r="I62" i="1"/>
  <c r="E60" i="1"/>
  <c r="F60" i="1"/>
  <c r="G60" i="1"/>
  <c r="I60" i="1"/>
  <c r="G54" i="1"/>
  <c r="J54" i="1"/>
  <c r="E51" i="1"/>
  <c r="F51" i="1"/>
  <c r="G51" i="1"/>
  <c r="J51" i="1"/>
  <c r="E196" i="1"/>
  <c r="F196" i="1"/>
  <c r="G190" i="1"/>
  <c r="I190" i="1"/>
  <c r="E188" i="1"/>
  <c r="F188" i="1"/>
  <c r="G188" i="1"/>
  <c r="J188" i="1"/>
  <c r="E180" i="1"/>
  <c r="F180" i="1"/>
  <c r="G174" i="1"/>
  <c r="J174" i="1"/>
  <c r="E172" i="1"/>
  <c r="F172" i="1"/>
  <c r="G172" i="1"/>
  <c r="J172" i="1"/>
  <c r="E164" i="1"/>
  <c r="F164" i="1"/>
  <c r="G158" i="1"/>
  <c r="K158" i="1"/>
  <c r="E156" i="1"/>
  <c r="G150" i="1"/>
  <c r="J150" i="1"/>
  <c r="E148" i="1"/>
  <c r="G142" i="1"/>
  <c r="I142" i="1"/>
  <c r="E140" i="1"/>
  <c r="E132" i="1"/>
  <c r="G126" i="1"/>
  <c r="I126" i="1"/>
  <c r="E124" i="1"/>
  <c r="G118" i="1"/>
  <c r="J118" i="1"/>
  <c r="E116" i="1"/>
  <c r="F116" i="1"/>
  <c r="G110" i="1"/>
  <c r="J110" i="1"/>
  <c r="E108" i="1"/>
  <c r="E228" i="1"/>
  <c r="F228" i="1"/>
  <c r="E219" i="1"/>
  <c r="F219" i="1"/>
  <c r="G219" i="1"/>
  <c r="K219" i="1"/>
  <c r="G209" i="1"/>
  <c r="I209" i="1"/>
  <c r="E207" i="1"/>
  <c r="F207" i="1"/>
  <c r="G207" i="1"/>
  <c r="K207" i="1"/>
  <c r="E230" i="1"/>
  <c r="F230" i="1"/>
  <c r="G230" i="1"/>
  <c r="J230" i="1"/>
  <c r="G226" i="1"/>
  <c r="J226" i="1"/>
  <c r="G222" i="1"/>
  <c r="J222" i="1"/>
  <c r="G91" i="1"/>
  <c r="I91" i="1"/>
  <c r="E89" i="1"/>
  <c r="G83" i="1"/>
  <c r="I83" i="1"/>
  <c r="E81" i="1"/>
  <c r="G75" i="1"/>
  <c r="I75" i="1"/>
  <c r="E73" i="1"/>
  <c r="G67" i="1"/>
  <c r="I67" i="1"/>
  <c r="E65" i="1"/>
  <c r="G59" i="1"/>
  <c r="I59" i="1"/>
  <c r="E57" i="1"/>
  <c r="G44" i="1"/>
  <c r="J44" i="1"/>
  <c r="E201" i="1"/>
  <c r="F201" i="1"/>
  <c r="G201" i="1"/>
  <c r="J201" i="1"/>
  <c r="G195" i="1"/>
  <c r="I195" i="1"/>
  <c r="E193" i="1"/>
  <c r="F193" i="1"/>
  <c r="G193" i="1"/>
  <c r="I193" i="1"/>
  <c r="G187" i="1"/>
  <c r="I187" i="1"/>
  <c r="E185" i="1"/>
  <c r="F185" i="1"/>
  <c r="G185" i="1"/>
  <c r="I185" i="1"/>
  <c r="G179" i="1"/>
  <c r="J179" i="1"/>
  <c r="E177" i="1"/>
  <c r="G171" i="1"/>
  <c r="J171" i="1"/>
  <c r="E169" i="1"/>
  <c r="G163" i="1"/>
  <c r="I163" i="1"/>
  <c r="E161" i="1"/>
  <c r="F161" i="1"/>
  <c r="G161" i="1"/>
  <c r="I161" i="1"/>
  <c r="G155" i="1"/>
  <c r="I155" i="1"/>
  <c r="E153" i="1"/>
  <c r="F153" i="1"/>
  <c r="G153" i="1"/>
  <c r="I153" i="1"/>
  <c r="G147" i="1"/>
  <c r="I147" i="1"/>
  <c r="E145" i="1"/>
  <c r="F145" i="1"/>
  <c r="G145" i="1"/>
  <c r="I145" i="1"/>
  <c r="G139" i="1"/>
  <c r="J139" i="1"/>
  <c r="E137" i="1"/>
  <c r="F137" i="1"/>
  <c r="G137" i="1"/>
  <c r="J137" i="1"/>
  <c r="G131" i="1"/>
  <c r="I131" i="1"/>
  <c r="E129" i="1"/>
  <c r="F129" i="1"/>
  <c r="G129" i="1"/>
  <c r="I129" i="1"/>
  <c r="G123" i="1"/>
  <c r="J123" i="1"/>
  <c r="E121" i="1"/>
  <c r="F121" i="1"/>
  <c r="G121" i="1"/>
  <c r="J121" i="1"/>
  <c r="G115" i="1"/>
  <c r="J115" i="1"/>
  <c r="E113" i="1"/>
  <c r="G107" i="1"/>
  <c r="J107" i="1"/>
  <c r="E226" i="1"/>
  <c r="F226" i="1"/>
  <c r="E218" i="1"/>
  <c r="F218" i="1"/>
  <c r="G218" i="1"/>
  <c r="K218" i="1"/>
  <c r="E212" i="1"/>
  <c r="F212" i="1"/>
  <c r="G212" i="1"/>
  <c r="J212" i="1"/>
  <c r="G206" i="1"/>
  <c r="J206" i="1"/>
  <c r="E204" i="1"/>
  <c r="F204" i="1"/>
  <c r="G204" i="1"/>
  <c r="I204" i="1"/>
  <c r="E229" i="1"/>
  <c r="F229" i="1"/>
  <c r="G229" i="1"/>
  <c r="J229" i="1"/>
  <c r="E109" i="3"/>
  <c r="F148" i="1"/>
  <c r="G148" i="1"/>
  <c r="I148" i="1"/>
  <c r="E161" i="3"/>
  <c r="F186" i="1"/>
  <c r="G186" i="1"/>
  <c r="I186" i="1"/>
  <c r="E47" i="3"/>
  <c r="F198" i="1"/>
  <c r="G198" i="1"/>
  <c r="I198" i="1"/>
  <c r="E59" i="3"/>
  <c r="E159" i="3"/>
  <c r="E97" i="3"/>
  <c r="E44" i="3"/>
  <c r="E135" i="3"/>
  <c r="E99" i="3"/>
  <c r="E156" i="3"/>
  <c r="E170" i="3"/>
  <c r="E51" i="3"/>
  <c r="E114" i="3"/>
  <c r="E53" i="3"/>
  <c r="G79" i="2"/>
  <c r="I79" i="2"/>
  <c r="G86" i="2"/>
  <c r="J86" i="2"/>
  <c r="G73" i="2"/>
  <c r="I73" i="2"/>
  <c r="F169" i="1"/>
  <c r="G169" i="1"/>
  <c r="J169" i="1"/>
  <c r="E175" i="3"/>
  <c r="F81" i="1"/>
  <c r="G81" i="1"/>
  <c r="I81" i="1"/>
  <c r="E124" i="3"/>
  <c r="F157" i="1"/>
  <c r="G157" i="1"/>
  <c r="I157" i="1"/>
  <c r="E168" i="3"/>
  <c r="F203" i="1"/>
  <c r="G203" i="1"/>
  <c r="I203" i="1"/>
  <c r="E185" i="3"/>
  <c r="F120" i="1"/>
  <c r="G120" i="1"/>
  <c r="J120" i="1"/>
  <c r="E27" i="3"/>
  <c r="E36" i="3"/>
  <c r="E54" i="3"/>
  <c r="E171" i="3"/>
  <c r="E131" i="3"/>
  <c r="E95" i="3"/>
  <c r="E149" i="3"/>
  <c r="E165" i="3"/>
  <c r="E40" i="3"/>
  <c r="E101" i="3"/>
  <c r="E106" i="3"/>
  <c r="R121" i="2"/>
  <c r="T121" i="2" s="1"/>
  <c r="G82" i="2"/>
  <c r="I82" i="2"/>
  <c r="G95" i="2"/>
  <c r="I95" i="2"/>
  <c r="G37" i="2"/>
  <c r="J37" i="2"/>
  <c r="G22" i="2"/>
  <c r="J22" i="2"/>
  <c r="G47" i="2"/>
  <c r="J47" i="2"/>
  <c r="G111" i="2"/>
  <c r="J111" i="2"/>
  <c r="F194" i="1"/>
  <c r="G194" i="1"/>
  <c r="I194" i="1"/>
  <c r="E55" i="3"/>
  <c r="G91" i="2"/>
  <c r="I91" i="2"/>
  <c r="F128" i="1"/>
  <c r="G128" i="1"/>
  <c r="J128" i="1"/>
  <c r="E34" i="3"/>
  <c r="E28" i="3"/>
  <c r="E157" i="3"/>
  <c r="E63" i="3"/>
  <c r="E143" i="3"/>
  <c r="E125" i="3"/>
  <c r="E29" i="3"/>
  <c r="E42" i="3"/>
  <c r="E57" i="3"/>
  <c r="G128" i="2"/>
  <c r="K128" i="2"/>
  <c r="G107" i="2"/>
  <c r="G130" i="2"/>
  <c r="K130" i="2"/>
  <c r="E186" i="3"/>
  <c r="F89" i="1"/>
  <c r="G89" i="1"/>
  <c r="I89" i="1"/>
  <c r="E132" i="3"/>
  <c r="J210" i="1"/>
  <c r="E49" i="3"/>
  <c r="E25" i="3"/>
  <c r="G68" i="2"/>
  <c r="J68" i="2"/>
  <c r="F151" i="1"/>
  <c r="G151" i="1"/>
  <c r="I151" i="1"/>
  <c r="E163" i="3"/>
  <c r="F65" i="1"/>
  <c r="G65" i="1"/>
  <c r="I65" i="1"/>
  <c r="E108" i="3"/>
  <c r="F132" i="1"/>
  <c r="G132" i="1"/>
  <c r="I132" i="1"/>
  <c r="E148" i="3"/>
  <c r="F182" i="1"/>
  <c r="G182" i="1"/>
  <c r="I182" i="1"/>
  <c r="E181" i="3"/>
  <c r="E60" i="3"/>
  <c r="E24" i="3"/>
  <c r="E164" i="3"/>
  <c r="E150" i="3"/>
  <c r="E119" i="3"/>
  <c r="E61" i="3"/>
  <c r="E21" i="3"/>
  <c r="E176" i="3"/>
  <c r="E98" i="3"/>
  <c r="E37" i="3"/>
  <c r="E155" i="3"/>
  <c r="G48" i="2"/>
  <c r="J48" i="2"/>
  <c r="G83" i="2"/>
  <c r="J83" i="2"/>
  <c r="G100" i="2"/>
  <c r="I100" i="2"/>
  <c r="I106" i="2"/>
  <c r="G52" i="2"/>
  <c r="I52" i="2"/>
  <c r="G113" i="2"/>
  <c r="J113" i="2"/>
  <c r="E146" i="3"/>
  <c r="F144" i="1"/>
  <c r="G144" i="1"/>
  <c r="I144" i="1"/>
  <c r="E158" i="3"/>
  <c r="F57" i="1"/>
  <c r="G57" i="1"/>
  <c r="I57" i="1"/>
  <c r="E100" i="3"/>
  <c r="F156" i="1"/>
  <c r="G156" i="1"/>
  <c r="I156" i="1"/>
  <c r="E167" i="3"/>
  <c r="E38" i="3"/>
  <c r="F173" i="1"/>
  <c r="G173" i="1"/>
  <c r="J173" i="1"/>
  <c r="E43" i="3"/>
  <c r="F136" i="1"/>
  <c r="G136" i="1"/>
  <c r="I136" i="1"/>
  <c r="E151" i="3"/>
  <c r="F168" i="1"/>
  <c r="G168" i="1"/>
  <c r="J168" i="1"/>
  <c r="E174" i="3"/>
  <c r="E46" i="3"/>
  <c r="E129" i="3"/>
  <c r="E64" i="3"/>
  <c r="E33" i="3"/>
  <c r="E115" i="3"/>
  <c r="E52" i="3"/>
  <c r="E134" i="3"/>
  <c r="E133" i="3"/>
  <c r="E182" i="3"/>
  <c r="E35" i="3"/>
  <c r="E117" i="3"/>
  <c r="G77" i="2"/>
  <c r="I77" i="2"/>
  <c r="G89" i="2"/>
  <c r="I89" i="2"/>
  <c r="G55" i="2"/>
  <c r="I55" i="2"/>
  <c r="G40" i="2"/>
  <c r="J40" i="2"/>
  <c r="G35" i="2"/>
  <c r="J35" i="2"/>
  <c r="G50" i="2"/>
  <c r="J50" i="2"/>
  <c r="E173" i="3"/>
  <c r="E130" i="3"/>
  <c r="E177" i="3"/>
  <c r="F113" i="1"/>
  <c r="G113" i="1"/>
  <c r="J113" i="1"/>
  <c r="E141" i="3"/>
  <c r="F177" i="1"/>
  <c r="G177" i="1"/>
  <c r="I177" i="1"/>
  <c r="E178" i="3"/>
  <c r="F124" i="1"/>
  <c r="G124" i="1"/>
  <c r="J124" i="1"/>
  <c r="E31" i="3"/>
  <c r="R87" i="2"/>
  <c r="T87" i="2" s="1"/>
  <c r="G132" i="2"/>
  <c r="K132" i="2"/>
  <c r="F73" i="1"/>
  <c r="G73" i="1"/>
  <c r="I73" i="1"/>
  <c r="E116" i="3"/>
  <c r="F108" i="1"/>
  <c r="G108" i="1"/>
  <c r="J108" i="1"/>
  <c r="E23" i="3"/>
  <c r="F140" i="1"/>
  <c r="G140" i="1"/>
  <c r="J140" i="1"/>
  <c r="E154" i="3"/>
  <c r="F84" i="1"/>
  <c r="G84" i="1"/>
  <c r="I84" i="1"/>
  <c r="E128" i="3"/>
  <c r="F178" i="1"/>
  <c r="G178" i="1"/>
  <c r="J178" i="1"/>
  <c r="E179" i="3"/>
  <c r="E45" i="3"/>
  <c r="E113" i="3"/>
  <c r="E184" i="3"/>
  <c r="E26" i="3"/>
  <c r="E111" i="3"/>
  <c r="E169" i="3"/>
  <c r="E62" i="3"/>
  <c r="E187" i="3"/>
  <c r="E152" i="3"/>
  <c r="E122" i="3"/>
  <c r="E142" i="3"/>
  <c r="G58" i="2"/>
  <c r="I58" i="2"/>
  <c r="I107" i="2"/>
  <c r="G135" i="2"/>
  <c r="K135" i="2"/>
  <c r="G137" i="2"/>
  <c r="K137" i="2"/>
  <c r="G134" i="2"/>
  <c r="K134" i="2"/>
  <c r="G141" i="2"/>
  <c r="K141" i="2"/>
  <c r="G133" i="2"/>
  <c r="K133" i="2"/>
  <c r="C11" i="2"/>
  <c r="C12" i="2"/>
  <c r="C11" i="1"/>
  <c r="C12" i="1"/>
  <c r="C16" i="1" l="1"/>
  <c r="D18" i="1" s="1"/>
  <c r="O234" i="1"/>
  <c r="O237" i="1"/>
  <c r="O232" i="1"/>
  <c r="O185" i="1"/>
  <c r="O210" i="1"/>
  <c r="O208" i="1"/>
  <c r="O181" i="1"/>
  <c r="O236" i="1"/>
  <c r="O235" i="1"/>
  <c r="O227" i="1"/>
  <c r="O204" i="1"/>
  <c r="O228" i="1"/>
  <c r="O188" i="1"/>
  <c r="O193" i="1"/>
  <c r="O201" i="1"/>
  <c r="O220" i="1"/>
  <c r="O202" i="1"/>
  <c r="O184" i="1"/>
  <c r="O222" i="1"/>
  <c r="O195" i="1"/>
  <c r="O189" i="1"/>
  <c r="O196" i="1"/>
  <c r="O192" i="1"/>
  <c r="O223" i="1"/>
  <c r="O224" i="1"/>
  <c r="O231" i="1"/>
  <c r="O214" i="1"/>
  <c r="O219" i="1"/>
  <c r="O205" i="1"/>
  <c r="O216" i="1"/>
  <c r="O197" i="1"/>
  <c r="O226" i="1"/>
  <c r="O225" i="1"/>
  <c r="O207" i="1"/>
  <c r="O190" i="1"/>
  <c r="O221" i="1"/>
  <c r="O217" i="1"/>
  <c r="O199" i="1"/>
  <c r="O194" i="1"/>
  <c r="O187" i="1"/>
  <c r="O213" i="1"/>
  <c r="O191" i="1"/>
  <c r="O200" i="1"/>
  <c r="O186" i="1"/>
  <c r="O198" i="1"/>
  <c r="O230" i="1"/>
  <c r="O211" i="1"/>
  <c r="O209" i="1"/>
  <c r="O182" i="1"/>
  <c r="O218" i="1"/>
  <c r="O203" i="1"/>
  <c r="C15" i="1"/>
  <c r="O215" i="1"/>
  <c r="O183" i="1"/>
  <c r="O229" i="1"/>
  <c r="O212" i="1"/>
  <c r="O206" i="1"/>
  <c r="O233" i="1"/>
  <c r="C16" i="2"/>
  <c r="D18" i="2" s="1"/>
  <c r="O139" i="2"/>
  <c r="O110" i="2"/>
  <c r="O93" i="2"/>
  <c r="O24" i="2"/>
  <c r="O127" i="2"/>
  <c r="O89" i="2"/>
  <c r="O84" i="2"/>
  <c r="O46" i="2"/>
  <c r="O119" i="2"/>
  <c r="O36" i="2"/>
  <c r="O105" i="2"/>
  <c r="O88" i="2"/>
  <c r="O78" i="2"/>
  <c r="O50" i="2"/>
  <c r="O128" i="2"/>
  <c r="O95" i="2"/>
  <c r="O132" i="2"/>
  <c r="O100" i="2"/>
  <c r="O133" i="2"/>
  <c r="O123" i="2"/>
  <c r="C15" i="2"/>
  <c r="O71" i="2"/>
  <c r="O109" i="2"/>
  <c r="O76" i="2"/>
  <c r="O52" i="2"/>
  <c r="O21" i="2"/>
  <c r="O98" i="2"/>
  <c r="O22" i="2"/>
  <c r="O75" i="2"/>
  <c r="O122" i="2"/>
  <c r="O91" i="2"/>
  <c r="O66" i="2"/>
  <c r="O82" i="2"/>
  <c r="O44" i="2"/>
  <c r="O33" i="2"/>
  <c r="O111" i="2"/>
  <c r="O140" i="2"/>
  <c r="O113" i="2"/>
  <c r="O38" i="2"/>
  <c r="O87" i="2"/>
  <c r="O67" i="2"/>
  <c r="O104" i="2"/>
  <c r="O60" i="2"/>
  <c r="O97" i="2"/>
  <c r="O23" i="2"/>
  <c r="O27" i="2"/>
  <c r="O64" i="2"/>
  <c r="O81" i="2"/>
  <c r="O57" i="2"/>
  <c r="O106" i="2"/>
  <c r="O103" i="2"/>
  <c r="O120" i="2"/>
  <c r="O138" i="2"/>
  <c r="O134" i="2"/>
  <c r="O80" i="2"/>
  <c r="O55" i="2"/>
  <c r="O41" i="2"/>
  <c r="O101" i="2"/>
  <c r="O28" i="2"/>
  <c r="O70" i="2"/>
  <c r="O51" i="2"/>
  <c r="O49" i="2"/>
  <c r="O25" i="2"/>
  <c r="O32" i="2"/>
  <c r="O125" i="2"/>
  <c r="O59" i="2"/>
  <c r="O107" i="2"/>
  <c r="O135" i="2"/>
  <c r="O96" i="2"/>
  <c r="O39" i="2"/>
  <c r="O29" i="2"/>
  <c r="O92" i="2"/>
  <c r="O131" i="2"/>
  <c r="O61" i="2"/>
  <c r="O40" i="2"/>
  <c r="O137" i="2"/>
  <c r="O136" i="2"/>
  <c r="O34" i="2"/>
  <c r="O37" i="2"/>
  <c r="O47" i="2"/>
  <c r="O114" i="2"/>
  <c r="O74" i="2"/>
  <c r="O126" i="2"/>
  <c r="O43" i="2"/>
  <c r="O56" i="2"/>
  <c r="O99" i="2"/>
  <c r="O45" i="2"/>
  <c r="O72" i="2"/>
  <c r="O117" i="2"/>
  <c r="O124" i="2"/>
  <c r="O116" i="2"/>
  <c r="O90" i="2"/>
  <c r="O141" i="2"/>
  <c r="O115" i="2"/>
  <c r="O118" i="2"/>
  <c r="O121" i="2"/>
  <c r="O35" i="2"/>
  <c r="O77" i="2"/>
  <c r="O73" i="2"/>
  <c r="O68" i="2"/>
  <c r="O53" i="2"/>
  <c r="O62" i="2"/>
  <c r="O85" i="2"/>
  <c r="O102" i="2"/>
  <c r="O83" i="2"/>
  <c r="O63" i="2"/>
  <c r="O65" i="2"/>
  <c r="O30" i="2"/>
  <c r="O42" i="2"/>
  <c r="O54" i="2"/>
  <c r="O130" i="2"/>
  <c r="O48" i="2"/>
  <c r="O26" i="2"/>
  <c r="O31" i="2"/>
  <c r="O79" i="2"/>
  <c r="O112" i="2"/>
  <c r="O129" i="2"/>
  <c r="O86" i="2"/>
  <c r="O58" i="2"/>
  <c r="O108" i="2"/>
  <c r="O94" i="2"/>
  <c r="O69" i="2"/>
  <c r="P131" i="2"/>
  <c r="R131" i="2" s="1"/>
  <c r="T131" i="2" s="1"/>
  <c r="P27" i="2"/>
  <c r="R27" i="2" s="1"/>
  <c r="P124" i="2"/>
  <c r="R124" i="2" s="1"/>
  <c r="T124" i="2" s="1"/>
  <c r="P104" i="2"/>
  <c r="R104" i="2" s="1"/>
  <c r="T104" i="2" s="1"/>
  <c r="P51" i="2"/>
  <c r="R51" i="2" s="1"/>
  <c r="T51" i="2" s="1"/>
  <c r="P25" i="2"/>
  <c r="R25" i="2" s="1"/>
  <c r="W17" i="2"/>
  <c r="P101" i="2"/>
  <c r="R101" i="2" s="1"/>
  <c r="T101" i="2" s="1"/>
  <c r="P24" i="2"/>
  <c r="R24" i="2" s="1"/>
  <c r="W21" i="2"/>
  <c r="P57" i="2"/>
  <c r="R57" i="2" s="1"/>
  <c r="T57" i="2" s="1"/>
  <c r="P31" i="2"/>
  <c r="R31" i="2" s="1"/>
  <c r="P37" i="2"/>
  <c r="R37" i="2" s="1"/>
  <c r="P84" i="2"/>
  <c r="R84" i="2" s="1"/>
  <c r="T84" i="2" s="1"/>
  <c r="P71" i="2"/>
  <c r="R71" i="2" s="1"/>
  <c r="T71" i="2" s="1"/>
  <c r="P48" i="2"/>
  <c r="R48" i="2" s="1"/>
  <c r="P32" i="2"/>
  <c r="R32" i="2" s="1"/>
  <c r="P130" i="2"/>
  <c r="R130" i="2" s="1"/>
  <c r="T130" i="2" s="1"/>
  <c r="P132" i="2"/>
  <c r="R132" i="2" s="1"/>
  <c r="T132" i="2" s="1"/>
  <c r="P70" i="2"/>
  <c r="R70" i="2" s="1"/>
  <c r="T70" i="2" s="1"/>
  <c r="P49" i="2"/>
  <c r="R49" i="2" s="1"/>
  <c r="P62" i="2"/>
  <c r="R62" i="2" s="1"/>
  <c r="T62" i="2" s="1"/>
  <c r="W8" i="2"/>
  <c r="P75" i="2"/>
  <c r="R75" i="2" s="1"/>
  <c r="T75" i="2" s="1"/>
  <c r="P141" i="2"/>
  <c r="R141" i="2" s="1"/>
  <c r="T141" i="2" s="1"/>
  <c r="P114" i="2"/>
  <c r="R114" i="2" s="1"/>
  <c r="T114" i="2" s="1"/>
  <c r="P94" i="2"/>
  <c r="R94" i="2" s="1"/>
  <c r="T94" i="2" s="1"/>
  <c r="W16" i="2"/>
  <c r="P56" i="2"/>
  <c r="R56" i="2" s="1"/>
  <c r="T56" i="2" s="1"/>
  <c r="W10" i="2"/>
  <c r="P97" i="2"/>
  <c r="R97" i="2" s="1"/>
  <c r="T97" i="2" s="1"/>
  <c r="W12" i="2"/>
  <c r="P58" i="2"/>
  <c r="R58" i="2" s="1"/>
  <c r="T58" i="2" s="1"/>
  <c r="P91" i="2"/>
  <c r="R91" i="2" s="1"/>
  <c r="T91" i="2" s="1"/>
  <c r="P100" i="2"/>
  <c r="R100" i="2" s="1"/>
  <c r="T100" i="2" s="1"/>
  <c r="P119" i="2"/>
  <c r="R119" i="2" s="1"/>
  <c r="T119" i="2" s="1"/>
  <c r="P98" i="2"/>
  <c r="R98" i="2" s="1"/>
  <c r="T98" i="2" s="1"/>
  <c r="P123" i="2"/>
  <c r="R123" i="2" s="1"/>
  <c r="T123" i="2" s="1"/>
  <c r="P136" i="2"/>
  <c r="R136" i="2" s="1"/>
  <c r="T136" i="2" s="1"/>
  <c r="P140" i="2"/>
  <c r="R140" i="2" s="1"/>
  <c r="T140" i="2" s="1"/>
  <c r="P53" i="2"/>
  <c r="R53" i="2" s="1"/>
  <c r="T53" i="2" s="1"/>
  <c r="P109" i="2"/>
  <c r="R109" i="2" s="1"/>
  <c r="T109" i="2" s="1"/>
  <c r="P106" i="2"/>
  <c r="R106" i="2" s="1"/>
  <c r="T106" i="2" s="1"/>
  <c r="P46" i="2"/>
  <c r="R46" i="2" s="1"/>
  <c r="W22" i="2"/>
  <c r="P80" i="2"/>
  <c r="R80" i="2" s="1"/>
  <c r="T80" i="2" s="1"/>
  <c r="W20" i="2"/>
  <c r="P73" i="2"/>
  <c r="R73" i="2" s="1"/>
  <c r="T73" i="2" s="1"/>
  <c r="P79" i="2"/>
  <c r="R79" i="2" s="1"/>
  <c r="T79" i="2" s="1"/>
  <c r="P113" i="2"/>
  <c r="R113" i="2" s="1"/>
  <c r="T113" i="2" s="1"/>
  <c r="P110" i="2"/>
  <c r="R110" i="2" s="1"/>
  <c r="T110" i="2" s="1"/>
  <c r="P139" i="2"/>
  <c r="R139" i="2" s="1"/>
  <c r="T139" i="2" s="1"/>
  <c r="P138" i="2"/>
  <c r="R138" i="2" s="1"/>
  <c r="T138" i="2" s="1"/>
  <c r="W18" i="2"/>
  <c r="P137" i="2"/>
  <c r="R137" i="2" s="1"/>
  <c r="T137" i="2" s="1"/>
  <c r="P103" i="2"/>
  <c r="R103" i="2" s="1"/>
  <c r="T103" i="2" s="1"/>
  <c r="P89" i="2"/>
  <c r="R89" i="2" s="1"/>
  <c r="T89" i="2" s="1"/>
  <c r="P68" i="2"/>
  <c r="R68" i="2" s="1"/>
  <c r="T68" i="2" s="1"/>
  <c r="P43" i="2"/>
  <c r="R43" i="2" s="1"/>
  <c r="W15" i="2"/>
  <c r="P99" i="2"/>
  <c r="R99" i="2" s="1"/>
  <c r="T99" i="2" s="1"/>
  <c r="P21" i="2"/>
  <c r="R21" i="2" s="1"/>
  <c r="P120" i="2"/>
  <c r="R120" i="2" s="1"/>
  <c r="T120" i="2" s="1"/>
  <c r="P72" i="2"/>
  <c r="R72" i="2" s="1"/>
  <c r="T72" i="2" s="1"/>
  <c r="P38" i="2"/>
  <c r="R38" i="2" s="1"/>
  <c r="P66" i="2"/>
  <c r="R66" i="2" s="1"/>
  <c r="T66" i="2" s="1"/>
  <c r="P36" i="2"/>
  <c r="R36" i="2" s="1"/>
  <c r="P69" i="2"/>
  <c r="R69" i="2" s="1"/>
  <c r="T69" i="2" s="1"/>
  <c r="P77" i="2"/>
  <c r="R77" i="2" s="1"/>
  <c r="T77" i="2" s="1"/>
  <c r="P22" i="2"/>
  <c r="R22" i="2" s="1"/>
  <c r="P126" i="2"/>
  <c r="R126" i="2" s="1"/>
  <c r="T126" i="2" s="1"/>
  <c r="P108" i="2"/>
  <c r="R108" i="2" s="1"/>
  <c r="T108" i="2" s="1"/>
  <c r="P118" i="2"/>
  <c r="R118" i="2" s="1"/>
  <c r="T118" i="2" s="1"/>
  <c r="P63" i="2"/>
  <c r="R63" i="2" s="1"/>
  <c r="T63" i="2" s="1"/>
  <c r="P135" i="2"/>
  <c r="R135" i="2" s="1"/>
  <c r="T135" i="2" s="1"/>
  <c r="P33" i="2"/>
  <c r="R33" i="2" s="1"/>
  <c r="P35" i="2"/>
  <c r="R35" i="2" s="1"/>
  <c r="P81" i="2"/>
  <c r="R81" i="2" s="1"/>
  <c r="T81" i="2" s="1"/>
  <c r="P82" i="2"/>
  <c r="R82" i="2" s="1"/>
  <c r="T82" i="2" s="1"/>
  <c r="P129" i="2"/>
  <c r="R129" i="2" s="1"/>
  <c r="T129" i="2" s="1"/>
  <c r="P65" i="2"/>
  <c r="R65" i="2" s="1"/>
  <c r="T65" i="2" s="1"/>
  <c r="P54" i="2"/>
  <c r="R54" i="2" s="1"/>
  <c r="T54" i="2" s="1"/>
  <c r="P112" i="2"/>
  <c r="R112" i="2" s="1"/>
  <c r="T112" i="2" s="1"/>
  <c r="P78" i="2"/>
  <c r="R78" i="2" s="1"/>
  <c r="T78" i="2" s="1"/>
  <c r="P105" i="2"/>
  <c r="R105" i="2" s="1"/>
  <c r="T105" i="2" s="1"/>
  <c r="P28" i="2"/>
  <c r="R28" i="2" s="1"/>
  <c r="P61" i="2"/>
  <c r="R61" i="2" s="1"/>
  <c r="T61" i="2" s="1"/>
  <c r="P88" i="2"/>
  <c r="R88" i="2" s="1"/>
  <c r="T88" i="2" s="1"/>
  <c r="P29" i="2"/>
  <c r="R29" i="2" s="1"/>
  <c r="P47" i="2"/>
  <c r="R47" i="2" s="1"/>
  <c r="P23" i="2"/>
  <c r="R23" i="2" s="1"/>
  <c r="P127" i="2"/>
  <c r="R127" i="2" s="1"/>
  <c r="T127" i="2" s="1"/>
  <c r="P111" i="2"/>
  <c r="R111" i="2" s="1"/>
  <c r="T111" i="2" s="1"/>
  <c r="P52" i="2"/>
  <c r="R52" i="2" s="1"/>
  <c r="T52" i="2" s="1"/>
  <c r="W14" i="2"/>
  <c r="P26" i="2"/>
  <c r="R26" i="2" s="1"/>
  <c r="P44" i="2"/>
  <c r="R44" i="2" s="1"/>
  <c r="P115" i="2"/>
  <c r="R115" i="2" s="1"/>
  <c r="T115" i="2" s="1"/>
  <c r="W19" i="2"/>
  <c r="P133" i="2"/>
  <c r="R133" i="2" s="1"/>
  <c r="T133" i="2" s="1"/>
  <c r="P76" i="2"/>
  <c r="R76" i="2" s="1"/>
  <c r="T76" i="2" s="1"/>
  <c r="P125" i="2"/>
  <c r="R125" i="2" s="1"/>
  <c r="T125" i="2" s="1"/>
  <c r="P93" i="2"/>
  <c r="R93" i="2" s="1"/>
  <c r="T93" i="2" s="1"/>
  <c r="P30" i="2"/>
  <c r="R30" i="2" s="1"/>
  <c r="P41" i="2"/>
  <c r="R41" i="2" s="1"/>
  <c r="W3" i="2"/>
  <c r="P67" i="2"/>
  <c r="R67" i="2" s="1"/>
  <c r="T67" i="2" s="1"/>
  <c r="P59" i="2"/>
  <c r="R59" i="2" s="1"/>
  <c r="T59" i="2" s="1"/>
  <c r="P64" i="2"/>
  <c r="R64" i="2" s="1"/>
  <c r="T64" i="2" s="1"/>
  <c r="P96" i="2"/>
  <c r="R96" i="2" s="1"/>
  <c r="T96" i="2" s="1"/>
  <c r="W5" i="2"/>
  <c r="P134" i="2"/>
  <c r="R134" i="2" s="1"/>
  <c r="T134" i="2" s="1"/>
  <c r="P40" i="2"/>
  <c r="R40" i="2" s="1"/>
  <c r="P95" i="2"/>
  <c r="R95" i="2" s="1"/>
  <c r="T95" i="2" s="1"/>
  <c r="P86" i="2"/>
  <c r="R86" i="2" s="1"/>
  <c r="T86" i="2" s="1"/>
  <c r="P45" i="2"/>
  <c r="R45" i="2" s="1"/>
  <c r="W9" i="2"/>
  <c r="W11" i="2"/>
  <c r="P39" i="2"/>
  <c r="R39" i="2" s="1"/>
  <c r="P83" i="2"/>
  <c r="R83" i="2" s="1"/>
  <c r="T83" i="2" s="1"/>
  <c r="P128" i="2"/>
  <c r="R128" i="2" s="1"/>
  <c r="T128" i="2" s="1"/>
  <c r="P85" i="2"/>
  <c r="R85" i="2" s="1"/>
  <c r="T85" i="2" s="1"/>
  <c r="P122" i="2"/>
  <c r="R122" i="2" s="1"/>
  <c r="T122" i="2" s="1"/>
  <c r="P116" i="2"/>
  <c r="R116" i="2" s="1"/>
  <c r="T116" i="2" s="1"/>
  <c r="C18" i="1" l="1"/>
  <c r="F18" i="1"/>
  <c r="F19" i="1" s="1"/>
  <c r="E14" i="2"/>
  <c r="C18" i="2"/>
  <c r="F18" i="2"/>
  <c r="F19" i="2" s="1"/>
</calcChain>
</file>

<file path=xl/sharedStrings.xml><?xml version="1.0" encoding="utf-8"?>
<sst xmlns="http://schemas.openxmlformats.org/spreadsheetml/2006/main" count="2230" uniqueCount="644">
  <si>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</si>
  <si>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</si>
  <si>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</si>
  <si>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</si>
  <si>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</si>
  <si>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</si>
  <si>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</si>
  <si>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</si>
  <si>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</si>
  <si>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</si>
  <si>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</si>
  <si>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</si>
  <si>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</si>
  <si>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</si>
  <si>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</si>
  <si>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</si>
  <si>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</si>
  <si>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</si>
  <si>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</si>
  <si>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</si>
  <si>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</si>
  <si>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</si>
  <si>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</si>
  <si>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</si>
  <si>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</si>
  <si>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</si>
  <si>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</si>
  <si>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</si>
  <si>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</si>
  <si>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</si>
  <si>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Bull...16</t>
  </si>
  <si>
    <t>B</t>
  </si>
  <si>
    <t>Diethelm R</t>
  </si>
  <si>
    <t>BBSAG Bull...17</t>
  </si>
  <si>
    <t>BBSAG Bull...18</t>
  </si>
  <si>
    <t>BBSAG Bull...21</t>
  </si>
  <si>
    <t>BBSAG Bull...22</t>
  </si>
  <si>
    <t>BBSAG Bull...23</t>
  </si>
  <si>
    <t>BBSAG Bull...26</t>
  </si>
  <si>
    <t>BBSAG Bull...28</t>
  </si>
  <si>
    <t>BBSAG Bull...29</t>
  </si>
  <si>
    <t>Peter H</t>
  </si>
  <si>
    <t>BBSAG Bull.3</t>
  </si>
  <si>
    <t>BBSAG Bull.8</t>
  </si>
  <si>
    <t>BBSAG Bull.9</t>
  </si>
  <si>
    <t>BBSAG Bull.13</t>
  </si>
  <si>
    <t>BBSAG Bull.19</t>
  </si>
  <si>
    <t>BBSAG Bull.20</t>
  </si>
  <si>
    <t>BBSAG Bull.21</t>
  </si>
  <si>
    <t>BBSAG Bull.31</t>
  </si>
  <si>
    <t>BBSAG Bull.36</t>
  </si>
  <si>
    <t>BBSAG Bull.46</t>
  </si>
  <si>
    <t>BBSAG Bull.47</t>
  </si>
  <si>
    <t>BBSAG Bull.53</t>
  </si>
  <si>
    <t>BBSAG Bull.76</t>
  </si>
  <si>
    <t>v</t>
  </si>
  <si>
    <t>BAV-M 46</t>
  </si>
  <si>
    <t>K</t>
  </si>
  <si>
    <t>BAV-M 50</t>
  </si>
  <si>
    <t>phe</t>
  </si>
  <si>
    <t>BBSAG Bull.87</t>
  </si>
  <si>
    <t>BAV-M 56</t>
  </si>
  <si>
    <t>BAV-M 59</t>
  </si>
  <si>
    <t>BAV-M 60</t>
  </si>
  <si>
    <t>BAV-M 93</t>
  </si>
  <si>
    <t>D.Husar</t>
  </si>
  <si>
    <t>IBVS 4711</t>
  </si>
  <si>
    <t>phe  Ic</t>
  </si>
  <si>
    <t>W.Quester</t>
  </si>
  <si>
    <t>II</t>
  </si>
  <si>
    <t>van Gent (1926)</t>
  </si>
  <si>
    <t>van Gent (1931)</t>
  </si>
  <si>
    <t>Binnendijk (1950)</t>
  </si>
  <si>
    <t>Kron (1952)</t>
  </si>
  <si>
    <t>Leung and Schneider</t>
  </si>
  <si>
    <t>Mallama (1980)</t>
  </si>
  <si>
    <t>Geyer and Kamper (1</t>
  </si>
  <si>
    <t>present paper</t>
  </si>
  <si>
    <t>I</t>
  </si>
  <si>
    <t>IBVS 2860</t>
  </si>
  <si>
    <t>IBVS 5296</t>
  </si>
  <si>
    <t>IBVS 5548</t>
  </si>
  <si>
    <t>EA/DM+UV</t>
  </si>
  <si>
    <t># of data points:</t>
  </si>
  <si>
    <t>YY Gem / GSC 2453-1918-1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</si>
  <si>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</si>
  <si>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</si>
  <si>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</si>
  <si>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</si>
  <si>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</si>
  <si>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</si>
  <si>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5874</t>
  </si>
  <si>
    <t>OEJV 0074</t>
  </si>
  <si>
    <t>Add cycle</t>
  </si>
  <si>
    <t>Old Cycle</t>
  </si>
  <si>
    <t>OEJV 0137</t>
  </si>
  <si>
    <t>IBVS 1249</t>
  </si>
  <si>
    <t>IBVS 6010</t>
  </si>
  <si>
    <t>IBVS 6114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</si>
  <si>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</si>
  <si>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</si>
  <si>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</si>
  <si>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</si>
  <si>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CCD</t>
  </si>
  <si>
    <t>pg</t>
  </si>
  <si>
    <t>vis</t>
  </si>
  <si>
    <t>PE</t>
  </si>
  <si>
    <t>IBVS 5984</t>
  </si>
  <si>
    <t>IBVS 6149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</si>
  <si>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</si>
  <si>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</si>
  <si>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</si>
  <si>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</si>
  <si>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</si>
  <si>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</si>
  <si>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</si>
  <si>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</si>
  <si>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</si>
  <si>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2424500.5471 </t>
  </si>
  <si>
    <t> 16.12.1925 01:07 </t>
  </si>
  <si>
    <t> 0.0010 </t>
  </si>
  <si>
    <t> H.van Gent </t>
  </si>
  <si>
    <t> BAN 3.121 </t>
  </si>
  <si>
    <t>2424573.4233 </t>
  </si>
  <si>
    <t> 26.02.1926 22:09 </t>
  </si>
  <si>
    <t> -0.0011 </t>
  </si>
  <si>
    <t>2424584.4125 </t>
  </si>
  <si>
    <t> 09.03.1926 21:54 </t>
  </si>
  <si>
    <t> -0.0047 </t>
  </si>
  <si>
    <t>2424591.3347 </t>
  </si>
  <si>
    <t> 16.03.1926 20:01 </t>
  </si>
  <si>
    <t> -0.0039 </t>
  </si>
  <si>
    <t>2424595.4105 </t>
  </si>
  <si>
    <t> 20.03.1926 21:51 </t>
  </si>
  <si>
    <t> 0.0004 </t>
  </si>
  <si>
    <t> BAN 6.99 </t>
  </si>
  <si>
    <t>2424619.4308 </t>
  </si>
  <si>
    <t> 13.04.1926 22:20 </t>
  </si>
  <si>
    <t> -0.0006 </t>
  </si>
  <si>
    <t>2424639.3854 </t>
  </si>
  <si>
    <t> 03.05.1926 21:14 </t>
  </si>
  <si>
    <t> 0.0041 </t>
  </si>
  <si>
    <t>2424791.6548 </t>
  </si>
  <si>
    <t> 03.10.1926 03:42 </t>
  </si>
  <si>
    <t> 0.0026 </t>
  </si>
  <si>
    <t>2424848.6537 </t>
  </si>
  <si>
    <t> 29.11.1926 03:41 </t>
  </si>
  <si>
    <t> 0.0018 </t>
  </si>
  <si>
    <t>2424875.5268 </t>
  </si>
  <si>
    <t> 26.12.1926 00:38 </t>
  </si>
  <si>
    <t> 0.0035 </t>
  </si>
  <si>
    <t>2424916.6466 </t>
  </si>
  <si>
    <t> 05.02.1927 03:31 </t>
  </si>
  <si>
    <t> 0.0021 </t>
  </si>
  <si>
    <t>2424920.3112 </t>
  </si>
  <si>
    <t> 08.02.1927 19:28 </t>
  </si>
  <si>
    <t> 0.0024 </t>
  </si>
  <si>
    <t>2424921.5306 </t>
  </si>
  <si>
    <t> 10.02.1927 00:44 </t>
  </si>
  <si>
    <t>2424922.3441 </t>
  </si>
  <si>
    <t> 10.02.1927 20:15 </t>
  </si>
  <si>
    <t> -0.0004 </t>
  </si>
  <si>
    <t>2424961.4304 </t>
  </si>
  <si>
    <t> 21.03.1927 22:19 </t>
  </si>
  <si>
    <t> 0.0003 </t>
  </si>
  <si>
    <t>2425230.5519 </t>
  </si>
  <si>
    <t> 16.12.1927 01:14 </t>
  </si>
  <si>
    <t> 0.0015 </t>
  </si>
  <si>
    <t>2425234.6211 </t>
  </si>
  <si>
    <t> 20.12.1927 02:54 </t>
  </si>
  <si>
    <t> -0.0008 </t>
  </si>
  <si>
    <t>2425242.3568 </t>
  </si>
  <si>
    <t> 27.12.1927 20:33 </t>
  </si>
  <si>
    <t> -0.0007 </t>
  </si>
  <si>
    <t>2425687.3656 </t>
  </si>
  <si>
    <t> 16.03.1929 20:46 </t>
  </si>
  <si>
    <t> 0.0027 </t>
  </si>
  <si>
    <t>2425698.3561 </t>
  </si>
  <si>
    <t> 27.03.1929 20:32 </t>
  </si>
  <si>
    <t>2427158.3641 </t>
  </si>
  <si>
    <t> 26.03.1933 20:44 </t>
  </si>
  <si>
    <t> -0.0003 </t>
  </si>
  <si>
    <t> L.Binnendijk </t>
  </si>
  <si>
    <t> BAN 11.204 </t>
  </si>
  <si>
    <t>2427160.4011 </t>
  </si>
  <si>
    <t> 28.03.1933 21:37 </t>
  </si>
  <si>
    <t>2427461.2782 </t>
  </si>
  <si>
    <t> 23.01.1934 18:40 </t>
  </si>
  <si>
    <t> 0.0007 </t>
  </si>
  <si>
    <t>V </t>
  </si>
  <si>
    <t> J.Gadomski </t>
  </si>
  <si>
    <t> WARC 12 </t>
  </si>
  <si>
    <t>2428545.4929 </t>
  </si>
  <si>
    <t> 11.01.1937 23:49 </t>
  </si>
  <si>
    <t> -0.0018 </t>
  </si>
  <si>
    <t>2428571.5540 </t>
  </si>
  <si>
    <t> 07.02.1937 01:17 </t>
  </si>
  <si>
    <t> 0.0023 </t>
  </si>
  <si>
    <t>2428596.3861 </t>
  </si>
  <si>
    <t> 03.03.1937 21:15 </t>
  </si>
  <si>
    <t> -0.0012 </t>
  </si>
  <si>
    <t>2429639.4827 </t>
  </si>
  <si>
    <t> 10.01.1940 23:35 </t>
  </si>
  <si>
    <t>2430466.3861 </t>
  </si>
  <si>
    <t> 16.04.1942 21:15 </t>
  </si>
  <si>
    <t>2432605.9146 </t>
  </si>
  <si>
    <t> 24.02.1948 09:57 </t>
  </si>
  <si>
    <t> 0.0001 </t>
  </si>
  <si>
    <t>E </t>
  </si>
  <si>
    <t>?</t>
  </si>
  <si>
    <t> G.E.Kron </t>
  </si>
  <si>
    <t> APJ 115.301 </t>
  </si>
  <si>
    <t>2432606.3222 </t>
  </si>
  <si>
    <t> 24.02.1948 19:43 </t>
  </si>
  <si>
    <t> 0.0005 </t>
  </si>
  <si>
    <t>2432965.8275 </t>
  </si>
  <si>
    <t> 18.02.1949 07:51 </t>
  </si>
  <si>
    <t>2432966.2353 </t>
  </si>
  <si>
    <t> 18.02.1949 17:38 </t>
  </si>
  <si>
    <t>2436172.471 </t>
  </si>
  <si>
    <t> 29.11.1957 23:18 </t>
  </si>
  <si>
    <t> -0.001 </t>
  </si>
  <si>
    <t> R.Rudolph </t>
  </si>
  <si>
    <t>BAVM 12 </t>
  </si>
  <si>
    <t>2436232.325 </t>
  </si>
  <si>
    <t> 28.01.1958 19:48 </t>
  </si>
  <si>
    <t> 0.003 </t>
  </si>
  <si>
    <t> A.Jahn </t>
  </si>
  <si>
    <t>BAVM 13 </t>
  </si>
  <si>
    <t>2436232.326 </t>
  </si>
  <si>
    <t> 28.01.1958 19:49 </t>
  </si>
  <si>
    <t> 0.004 </t>
  </si>
  <si>
    <t>2436308.456 </t>
  </si>
  <si>
    <t> 14.04.1958 22:56 </t>
  </si>
  <si>
    <t> W.Braune </t>
  </si>
  <si>
    <t>2436308.458 </t>
  </si>
  <si>
    <t> 14.04.1958 22:59 </t>
  </si>
  <si>
    <t> 0.001 </t>
  </si>
  <si>
    <t> F.Dörr </t>
  </si>
  <si>
    <t>2436308.460 </t>
  </si>
  <si>
    <t> 14.04.1958 23:02 </t>
  </si>
  <si>
    <t> J.Masuch </t>
  </si>
  <si>
    <t>2436598.341 </t>
  </si>
  <si>
    <t> 29.01.1959 20:11 </t>
  </si>
  <si>
    <t>2436628.467 </t>
  </si>
  <si>
    <t> 28.02.1959 23:12 </t>
  </si>
  <si>
    <t> W.Quester </t>
  </si>
  <si>
    <t>2436628.468 </t>
  </si>
  <si>
    <t> 28.02.1959 23:13 </t>
  </si>
  <si>
    <t> -0.002 </t>
  </si>
  <si>
    <t>2436628.472 </t>
  </si>
  <si>
    <t> 28.02.1959 23:19 </t>
  </si>
  <si>
    <t> 0.002 </t>
  </si>
  <si>
    <t>2436659.408 </t>
  </si>
  <si>
    <t> 31.03.1959 21:47 </t>
  </si>
  <si>
    <t> -0.005 </t>
  </si>
  <si>
    <t>2437255.468 </t>
  </si>
  <si>
    <t> 16.11.1960 23:13 </t>
  </si>
  <si>
    <t> 0.000 </t>
  </si>
  <si>
    <t>BAVM 15 </t>
  </si>
  <si>
    <t>2437319.385 </t>
  </si>
  <si>
    <t> 19.01.1961 21:14 </t>
  </si>
  <si>
    <t> -0.004 </t>
  </si>
  <si>
    <t> R.Gizinski </t>
  </si>
  <si>
    <t>2437319.390 </t>
  </si>
  <si>
    <t> 19.01.1961 21:21 </t>
  </si>
  <si>
    <t> P.Lehmann </t>
  </si>
  <si>
    <t>2437319.400 </t>
  </si>
  <si>
    <t> 19.01.1961 21:36 </t>
  </si>
  <si>
    <t> 0.011 </t>
  </si>
  <si>
    <t>2437320.614 </t>
  </si>
  <si>
    <t> 21.01.1961 02:44 </t>
  </si>
  <si>
    <t>2437320.615 </t>
  </si>
  <si>
    <t> 21.01.1961 02:45 </t>
  </si>
  <si>
    <t> 0.005 </t>
  </si>
  <si>
    <t>2437320.617 </t>
  </si>
  <si>
    <t> 21.01.1961 02:48 </t>
  </si>
  <si>
    <t> 0.007 </t>
  </si>
  <si>
    <t>2437326.310 </t>
  </si>
  <si>
    <t> 26.01.1961 19:26 </t>
  </si>
  <si>
    <t> -0.000 </t>
  </si>
  <si>
    <t>2437367.428 </t>
  </si>
  <si>
    <t> 08.03.1961 22:16 </t>
  </si>
  <si>
    <t>2437367.430 </t>
  </si>
  <si>
    <t> 08.03.1961 22:19 </t>
  </si>
  <si>
    <t>2437367.435 </t>
  </si>
  <si>
    <t> 08.03.1961 22:26 </t>
  </si>
  <si>
    <t>2437378.419 </t>
  </si>
  <si>
    <t> 19.03.1961 22:03 </t>
  </si>
  <si>
    <t> -0.006 </t>
  </si>
  <si>
    <t>2437378.422 </t>
  </si>
  <si>
    <t> 19.03.1961 22:07 </t>
  </si>
  <si>
    <t>2437378.427 </t>
  </si>
  <si>
    <t> 19.03.1961 22:14 </t>
  </si>
  <si>
    <t> H.Neubrand </t>
  </si>
  <si>
    <t>2437579.555 </t>
  </si>
  <si>
    <t> 07.10.1961 01:19 </t>
  </si>
  <si>
    <t>2437579.559 </t>
  </si>
  <si>
    <t> 07.10.1961 01:24 </t>
  </si>
  <si>
    <t> P.Krüger </t>
  </si>
  <si>
    <t>2437659.350 </t>
  </si>
  <si>
    <t> 25.12.1961 20:24 </t>
  </si>
  <si>
    <t>2437659.352 </t>
  </si>
  <si>
    <t> 25.12.1961 20:26 </t>
  </si>
  <si>
    <t>2437742.407 </t>
  </si>
  <si>
    <t> 18.03.1962 21:46 </t>
  </si>
  <si>
    <t> I.Reimann </t>
  </si>
  <si>
    <t>2437755.450 </t>
  </si>
  <si>
    <t> 31.03.1962 22:48 </t>
  </si>
  <si>
    <t> 0.013 </t>
  </si>
  <si>
    <t>2437958.601 </t>
  </si>
  <si>
    <t> 21.10.1962 02:25 </t>
  </si>
  <si>
    <t> J.Düball </t>
  </si>
  <si>
    <t>BAVM 18 </t>
  </si>
  <si>
    <t>2437958.604 </t>
  </si>
  <si>
    <t> 21.10.1962 02:29 </t>
  </si>
  <si>
    <t>2437958.607 </t>
  </si>
  <si>
    <t> 21.10.1962 02:34 </t>
  </si>
  <si>
    <t> 0.006 </t>
  </si>
  <si>
    <t> W.Grauenhorst </t>
  </si>
  <si>
    <t>2438084.396 </t>
  </si>
  <si>
    <t> 23.02.1963 21:30 </t>
  </si>
  <si>
    <t> -0.011 </t>
  </si>
  <si>
    <t> P.Hoffmann </t>
  </si>
  <si>
    <t>2439026.537 </t>
  </si>
  <si>
    <t> 23.09.1965 00:53 </t>
  </si>
  <si>
    <t>2439501.265 </t>
  </si>
  <si>
    <t> 10.01.1967 18:21 </t>
  </si>
  <si>
    <t> H.Marx </t>
  </si>
  <si>
    <t>BAVM 23 </t>
  </si>
  <si>
    <t>2440252.440 </t>
  </si>
  <si>
    <t> 30.01.1969 22:33 </t>
  </si>
  <si>
    <t> K.Locher </t>
  </si>
  <si>
    <t> ORI 111 </t>
  </si>
  <si>
    <t>2440259.355 </t>
  </si>
  <si>
    <t> 06.02.1969 20:31 </t>
  </si>
  <si>
    <t> R.Diethelm </t>
  </si>
  <si>
    <t> ORI 112 </t>
  </si>
  <si>
    <t>2440274.422 </t>
  </si>
  <si>
    <t> 21.02.1969 22:07 </t>
  </si>
  <si>
    <t>2440283.380 </t>
  </si>
  <si>
    <t> 02.03.1969 21:07 </t>
  </si>
  <si>
    <t>2440316.357 </t>
  </si>
  <si>
    <t> 04.04.1969 20:34 </t>
  </si>
  <si>
    <t> H.Peter </t>
  </si>
  <si>
    <t> ORI 113 </t>
  </si>
  <si>
    <t>2440316.362 </t>
  </si>
  <si>
    <t> 04.04.1969 20:41 </t>
  </si>
  <si>
    <t>2440322.417 </t>
  </si>
  <si>
    <t> 10.04.1969 22:00 </t>
  </si>
  <si>
    <t> -0.046 </t>
  </si>
  <si>
    <t>2440353.386 </t>
  </si>
  <si>
    <t> 11.05.1969 21:15 </t>
  </si>
  <si>
    <t> -0.020 </t>
  </si>
  <si>
    <t>2440353.410 </t>
  </si>
  <si>
    <t> 11.05.1969 21:50 </t>
  </si>
  <si>
    <t>2440561.459 </t>
  </si>
  <si>
    <t> 05.12.1969 23:00 </t>
  </si>
  <si>
    <t> ORI 116 </t>
  </si>
  <si>
    <t>2440589.562 </t>
  </si>
  <si>
    <t> 03.01.1970 01:29 </t>
  </si>
  <si>
    <t> 0.014 </t>
  </si>
  <si>
    <t> ORI 117 </t>
  </si>
  <si>
    <t>2440658.354 </t>
  </si>
  <si>
    <t> 12.03.1970 20:29 </t>
  </si>
  <si>
    <t> ORI 118 </t>
  </si>
  <si>
    <t>2440854.581 </t>
  </si>
  <si>
    <t> 25.09.1970 01:56 </t>
  </si>
  <si>
    <t> -0.016 </t>
  </si>
  <si>
    <t> ORI 121 </t>
  </si>
  <si>
    <t>2440938.470 </t>
  </si>
  <si>
    <t> 17.12.1970 23:16 </t>
  </si>
  <si>
    <t> ORI 123 </t>
  </si>
  <si>
    <t>2440968.9971 </t>
  </si>
  <si>
    <t> 17.01.1971 11:55 </t>
  </si>
  <si>
    <t> -0.0063 </t>
  </si>
  <si>
    <t> Leung &amp; Schneider </t>
  </si>
  <si>
    <t> AJ 83.623 </t>
  </si>
  <si>
    <t>2440969.8156 </t>
  </si>
  <si>
    <t> 18.01.1971 07:34 </t>
  </si>
  <si>
    <t> -0.0021 </t>
  </si>
  <si>
    <t>2440970.6328 </t>
  </si>
  <si>
    <t> 19.01.1971 03:11 </t>
  </si>
  <si>
    <t> 0.0009 </t>
  </si>
  <si>
    <t>2440971.8562 </t>
  </si>
  <si>
    <t> 20.01.1971 08:32 </t>
  </si>
  <si>
    <t> 0.0028 </t>
  </si>
  <si>
    <t>2441024.381 </t>
  </si>
  <si>
    <t> 13.03.1971 21:08 </t>
  </si>
  <si>
    <t> ORI 124 </t>
  </si>
  <si>
    <t>2441401.392 </t>
  </si>
  <si>
    <t> 24.03.1972 21:24 </t>
  </si>
  <si>
    <t> BBS 3 </t>
  </si>
  <si>
    <t>2441410.340 </t>
  </si>
  <si>
    <t> 02.04.1972 20:09 </t>
  </si>
  <si>
    <t>2441416.458 </t>
  </si>
  <si>
    <t> 08.04.1972 22:59 </t>
  </si>
  <si>
    <t>2441434.366 </t>
  </si>
  <si>
    <t> 26.04.1972 20:47 </t>
  </si>
  <si>
    <t>2441436.388 </t>
  </si>
  <si>
    <t> 28.04.1972 21:18 </t>
  </si>
  <si>
    <t> -0.014 </t>
  </si>
  <si>
    <t>2441719.350 </t>
  </si>
  <si>
    <t> 05.02.1973 20:24 </t>
  </si>
  <si>
    <t> -0.015 </t>
  </si>
  <si>
    <t> BBS 8 </t>
  </si>
  <si>
    <t>2441776.364 </t>
  </si>
  <si>
    <t> 03.04.1973 20:44 </t>
  </si>
  <si>
    <t>BAVM 28 </t>
  </si>
  <si>
    <t>2441789.388 </t>
  </si>
  <si>
    <t> 16.04.1973 21:18 </t>
  </si>
  <si>
    <t> BBS 9 </t>
  </si>
  <si>
    <t>2442035.326 </t>
  </si>
  <si>
    <t> 18.12.1973 19:49 </t>
  </si>
  <si>
    <t> 0.020 </t>
  </si>
  <si>
    <t> BBS 13 </t>
  </si>
  <si>
    <t>2442369.568 </t>
  </si>
  <si>
    <t> 18.11.1974 01:37 </t>
  </si>
  <si>
    <t> U.Surawski </t>
  </si>
  <si>
    <t>2442369.569 </t>
  </si>
  <si>
    <t> 18.11.1974 01:39 </t>
  </si>
  <si>
    <t> U.Hopp </t>
  </si>
  <si>
    <t>2442372.417 </t>
  </si>
  <si>
    <t> 20.11.1974 22:00 </t>
  </si>
  <si>
    <t>2442385.447 </t>
  </si>
  <si>
    <t> 03.12.1974 22:43 </t>
  </si>
  <si>
    <t>2442403.357 </t>
  </si>
  <si>
    <t> 21.12.1974 20:34 </t>
  </si>
  <si>
    <t> BBS 19 </t>
  </si>
  <si>
    <t>2442405.397 </t>
  </si>
  <si>
    <t> 23.12.1974 21:31 </t>
  </si>
  <si>
    <t> M.Kiehl </t>
  </si>
  <si>
    <t>2442405.400 </t>
  </si>
  <si>
    <t> 23.12.1974 21:36 </t>
  </si>
  <si>
    <t>2442405.404 </t>
  </si>
  <si>
    <t> 23.12.1974 21:41 </t>
  </si>
  <si>
    <t>2442416.399 </t>
  </si>
  <si>
    <t> 03.01.1975 21:34 </t>
  </si>
  <si>
    <t> 0.008 </t>
  </si>
  <si>
    <t> BBS 20 </t>
  </si>
  <si>
    <t>2442420.473 </t>
  </si>
  <si>
    <t> 07.01.1975 23:21 </t>
  </si>
  <si>
    <t>2442430.2275 </t>
  </si>
  <si>
    <t> 17.01.1975 17:27 </t>
  </si>
  <si>
    <t> -0.0059 </t>
  </si>
  <si>
    <t> E.Budding (Lichtk) </t>
  </si>
  <si>
    <t> BTOK 240 </t>
  </si>
  <si>
    <t>2442453.0292 </t>
  </si>
  <si>
    <t> 09.02.1975 12:42 </t>
  </si>
  <si>
    <t> -0.0041 </t>
  </si>
  <si>
    <t>2442453.447 </t>
  </si>
  <si>
    <t> 09.02.1975 22:43 </t>
  </si>
  <si>
    <t>2442460.359 </t>
  </si>
  <si>
    <t> 16.02.1975 20:36 </t>
  </si>
  <si>
    <t>2442460.360 </t>
  </si>
  <si>
    <t> 16.02.1975 20:38 </t>
  </si>
  <si>
    <t>2442460.375 </t>
  </si>
  <si>
    <t> 16.02.1975 21:00 </t>
  </si>
  <si>
    <t> J.Hübscher </t>
  </si>
  <si>
    <t>2442464.429 </t>
  </si>
  <si>
    <t> 20.02.1975 22:17 </t>
  </si>
  <si>
    <t> BBS 21 </t>
  </si>
  <si>
    <t>2442466.462 </t>
  </si>
  <si>
    <t> 22.02.1975 23:05 </t>
  </si>
  <si>
    <t> -0.007 </t>
  </si>
  <si>
    <t>2442466.464 </t>
  </si>
  <si>
    <t> 22.02.1975 23:08 </t>
  </si>
  <si>
    <t>2442467.281 </t>
  </si>
  <si>
    <t> 23.02.1975 18:44 </t>
  </si>
  <si>
    <t>2442469.300 </t>
  </si>
  <si>
    <t> 25.02.1975 19:12 </t>
  </si>
  <si>
    <t> -0.019 </t>
  </si>
  <si>
    <t>2442469.316 </t>
  </si>
  <si>
    <t> 25.02.1975 19:35 </t>
  </si>
  <si>
    <t>2442469.317 </t>
  </si>
  <si>
    <t> 25.02.1975 19:36 </t>
  </si>
  <si>
    <t>2442475.422 </t>
  </si>
  <si>
    <t> 03.03.1975 22:07 </t>
  </si>
  <si>
    <t>2442475.431 </t>
  </si>
  <si>
    <t> 03.03.1975 22:20 </t>
  </si>
  <si>
    <t>2442501.480 </t>
  </si>
  <si>
    <t> 29.03.1975 23:31 </t>
  </si>
  <si>
    <t>2442501.486 </t>
  </si>
  <si>
    <t> 29.03.1975 23:39 </t>
  </si>
  <si>
    <t>2442829.634 </t>
  </si>
  <si>
    <t> 21.02.1976 03:12 </t>
  </si>
  <si>
    <t> Skillman &amp; Mallama </t>
  </si>
  <si>
    <t>IBVS 1249 </t>
  </si>
  <si>
    <t>2442835.334 </t>
  </si>
  <si>
    <t> 26.02.1976 20:00 </t>
  </si>
  <si>
    <t> M.Baur </t>
  </si>
  <si>
    <t>BAVM 29 </t>
  </si>
  <si>
    <t>2442837.376 </t>
  </si>
  <si>
    <t> 28.02.1976 21:01 </t>
  </si>
  <si>
    <t>2443131.320 </t>
  </si>
  <si>
    <t> 18.12.1976 19:40 </t>
  </si>
  <si>
    <t> BBS 31 </t>
  </si>
  <si>
    <t>2443510.353 </t>
  </si>
  <si>
    <t> 01.01.1978 20:28 </t>
  </si>
  <si>
    <t> -0.026 </t>
  </si>
  <si>
    <t> BBS 36 </t>
  </si>
  <si>
    <t>2443949.679 </t>
  </si>
  <si>
    <t> 17.03.1979 04:17 </t>
  </si>
  <si>
    <t> A.Mallama </t>
  </si>
  <si>
    <t> PASP 92.469 </t>
  </si>
  <si>
    <t>2443960.6731 </t>
  </si>
  <si>
    <t> 28.03.1979 04:09 </t>
  </si>
  <si>
    <t> -0.0043 </t>
  </si>
  <si>
    <t>2443969.6277 </t>
  </si>
  <si>
    <t> 06.04.1979 03:03 </t>
  </si>
  <si>
    <t> -0.0068 </t>
  </si>
  <si>
    <t>2444295.344 </t>
  </si>
  <si>
    <t> 25.02.1980 20:15 </t>
  </si>
  <si>
    <t> BBS 46 </t>
  </si>
  <si>
    <t>2444303.495 </t>
  </si>
  <si>
    <t> 04.03.1980 23:52 </t>
  </si>
  <si>
    <t> BBS 47 </t>
  </si>
  <si>
    <t>2444343.388 </t>
  </si>
  <si>
    <t> 13.04.1980 21:18 </t>
  </si>
  <si>
    <t>2444637.341 </t>
  </si>
  <si>
    <t> 01.02.1981 20:11 </t>
  </si>
  <si>
    <t> BBS 53 </t>
  </si>
  <si>
    <t>2444709.4065 </t>
  </si>
  <si>
    <t> 14.04.1981 21:45 </t>
  </si>
  <si>
    <t> -0.0037 </t>
  </si>
  <si>
    <t>o</t>
  </si>
  <si>
    <t> M.Fernandes </t>
  </si>
  <si>
    <t>BAVM 32 </t>
  </si>
  <si>
    <t>2445036.343 </t>
  </si>
  <si>
    <t> 07.03.1982 20:13 </t>
  </si>
  <si>
    <t>BAVM 34 </t>
  </si>
  <si>
    <t>2445036.350 </t>
  </si>
  <si>
    <t> 07.03.1982 20:24 </t>
  </si>
  <si>
    <t>2446017.5488 </t>
  </si>
  <si>
    <t> 13.11.1984 01:10 </t>
  </si>
  <si>
    <t> Geyer &amp; Kämper </t>
  </si>
  <si>
    <t>IBVS 2819 </t>
  </si>
  <si>
    <t>2446019.5822 </t>
  </si>
  <si>
    <t> 15.11.1984 01:58 </t>
  </si>
  <si>
    <t> -0.0086 </t>
  </si>
  <si>
    <t> E.Zsoldos [Lichtk] </t>
  </si>
  <si>
    <t>IBVS 2860 </t>
  </si>
  <si>
    <t>2446121.377 </t>
  </si>
  <si>
    <t> 24.02.1985 21:02 </t>
  </si>
  <si>
    <t> BBS 76 </t>
  </si>
  <si>
    <t>2446474.355 </t>
  </si>
  <si>
    <t> 12.02.1986 20:31 </t>
  </si>
  <si>
    <t> -0.013 </t>
  </si>
  <si>
    <t> J.Pietz </t>
  </si>
  <si>
    <t>BAVM 43 </t>
  </si>
  <si>
    <t>2446533.396 </t>
  </si>
  <si>
    <t> 12.04.1986 21:30 </t>
  </si>
  <si>
    <t> B.Zellin </t>
  </si>
  <si>
    <t>2446825.319 </t>
  </si>
  <si>
    <t> 29.01.1987 19:39 </t>
  </si>
  <si>
    <t>BAVM 46 </t>
  </si>
  <si>
    <t>2446827.355 </t>
  </si>
  <si>
    <t> 31.01.1987 20:31 </t>
  </si>
  <si>
    <t>2446860.333 </t>
  </si>
  <si>
    <t> 05.03.1987 19:59 </t>
  </si>
  <si>
    <t> M.Hauss </t>
  </si>
  <si>
    <t>2447182.380 </t>
  </si>
  <si>
    <t> 21.01.1988 21:07 </t>
  </si>
  <si>
    <t>BAVM 50 </t>
  </si>
  <si>
    <t>2447208.430 </t>
  </si>
  <si>
    <t> 16.02.1988 22:19 </t>
  </si>
  <si>
    <t> BBS 87 </t>
  </si>
  <si>
    <t>2447592.368 </t>
  </si>
  <si>
    <t> 06.03.1989 20:49 </t>
  </si>
  <si>
    <t> -0.010 </t>
  </si>
  <si>
    <t>BAVM 56 </t>
  </si>
  <si>
    <t>2448344.355 </t>
  </si>
  <si>
    <t> 28.03.1991 20:31 </t>
  </si>
  <si>
    <t> -0.012 </t>
  </si>
  <si>
    <t> G.Maintz </t>
  </si>
  <si>
    <t>BAVM 59 </t>
  </si>
  <si>
    <t>2448357.376 </t>
  </si>
  <si>
    <t> 10.04.1991 21:01 </t>
  </si>
  <si>
    <t>2448618.363 </t>
  </si>
  <si>
    <t> 27.12.1991 20:42 </t>
  </si>
  <si>
    <t> R.Baule </t>
  </si>
  <si>
    <t>BAVM 60 </t>
  </si>
  <si>
    <t>2448686.353 </t>
  </si>
  <si>
    <t> 04.03.1992 20:28 </t>
  </si>
  <si>
    <t>2448743.353 </t>
  </si>
  <si>
    <t> 30.04.1992 20:28 </t>
  </si>
  <si>
    <t>2450113.382 </t>
  </si>
  <si>
    <t> 30.01.1996 21:10 </t>
  </si>
  <si>
    <t>BAVM 93 </t>
  </si>
  <si>
    <t>2450146.368 </t>
  </si>
  <si>
    <t> 03.03.1996 20:49 </t>
  </si>
  <si>
    <t>2450170.383 </t>
  </si>
  <si>
    <t> 27.03.1996 21:11 </t>
  </si>
  <si>
    <t>2450192.371 </t>
  </si>
  <si>
    <t> 18.04.1996 20:54 </t>
  </si>
  <si>
    <t>2450896.3199 </t>
  </si>
  <si>
    <t> 23.03.1998 19:40 </t>
  </si>
  <si>
    <t> -0.0091 </t>
  </si>
  <si>
    <t> D.Husar </t>
  </si>
  <si>
    <t>BAVM 117 </t>
  </si>
  <si>
    <t>2451163.4047 </t>
  </si>
  <si>
    <t> 15.12.1998 21:42 </t>
  </si>
  <si>
    <t> -0.0089 </t>
  </si>
  <si>
    <t>Ic</t>
  </si>
  <si>
    <t>2451165.4400 </t>
  </si>
  <si>
    <t> 17.12.1998 22:33 </t>
  </si>
  <si>
    <t> -0.0093 </t>
  </si>
  <si>
    <t>2451288.392 </t>
  </si>
  <si>
    <t> 19.04.1999 21:24 </t>
  </si>
  <si>
    <t>BAVM 122 </t>
  </si>
  <si>
    <t>2451556.292 </t>
  </si>
  <si>
    <t> 12.01.2000 19:00 </t>
  </si>
  <si>
    <t> A.Mey </t>
  </si>
  <si>
    <t>BAVM 131 </t>
  </si>
  <si>
    <t>2451556.293 </t>
  </si>
  <si>
    <t> 12.01.2000 19:01 </t>
  </si>
  <si>
    <t> H.Zaunick </t>
  </si>
  <si>
    <t>2451641.3893 </t>
  </si>
  <si>
    <t> 06.04.2000 21:20 </t>
  </si>
  <si>
    <t> -0.0082 </t>
  </si>
  <si>
    <t> H.Achterberg </t>
  </si>
  <si>
    <t>BAVM 152 </t>
  </si>
  <si>
    <t>2451924.3525 </t>
  </si>
  <si>
    <t> 14.01.2001 20:27 </t>
  </si>
  <si>
    <t> Brauner &amp; Strunk </t>
  </si>
  <si>
    <t>2451926.3881 </t>
  </si>
  <si>
    <t> 16.01.2001 21:18 </t>
  </si>
  <si>
    <t> -0.0083 </t>
  </si>
  <si>
    <t>2452003.332 </t>
  </si>
  <si>
    <t> 03.04.2001 19:58 </t>
  </si>
  <si>
    <t> A.Abe </t>
  </si>
  <si>
    <t>BAVM 143 </t>
  </si>
  <si>
    <t>2452620.5625 </t>
  </si>
  <si>
    <t> 12.12.2002 01:30 </t>
  </si>
  <si>
    <t> -0.0097 </t>
  </si>
  <si>
    <t> G.Tas et.al. </t>
  </si>
  <si>
    <t>IBVS 5548 </t>
  </si>
  <si>
    <t>2452965.4134 </t>
  </si>
  <si>
    <t> 21.11.2003 21:55 </t>
  </si>
  <si>
    <t> -0.0075 </t>
  </si>
  <si>
    <t>BAD?</t>
  </si>
  <si>
    <t>IBVS 6157</t>
  </si>
  <si>
    <t>OEJV 0179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</si>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</sst>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trike/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1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1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8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14" fontId="12" fillId="0" borderId="0" xfId="0" applyNumberFormat="1" applyFont="1" applyAlignme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1" fillId="0" borderId="0" xfId="0" applyFont="1" applyAlignment="1"/>
    <xf numFmtId="0" fontId="0" fillId="0" borderId="0" xfId="0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11" fontId="0" fillId="0" borderId="0" xfId="0" applyNumberFormat="1" applyAlignment="1"/>
    <xf numFmtId="0" fontId="13" fillId="0" borderId="10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5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22" fillId="24" borderId="20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0" xfId="0" applyFont="1" applyAlignment="1"/>
    <xf numFmtId="0" fontId="20" fillId="0" borderId="0" xfId="0" applyFont="1">
      <alignment vertical="top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40" fillId="0" borderId="0" xfId="43" applyFont="1" applyAlignment="1">
      <alignment horizontal="left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40" fillId="0" borderId="0" xfId="43" applyFont="1" applyAlignment="1">
      <alignment horizontal="left" wrapText="1"/>
    </xf>
    <xf numFmtId="0" fontId="40" fillId="0" borderId="0" xfId="42" applyFont="1"/>
    <xf numFmtId="0" fontId="40" fillId="0" borderId="0" xfId="42" applyFont="1" applyAlignment="1">
      <alignment horizontal="center"/>
    </xf>
    <xf numFmtId="0" fontId="40" fillId="0" borderId="0" xfId="42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Gem - O-C Diagr.</a:t>
            </a:r>
          </a:p>
        </c:rich>
      </c:tx>
      <c:layout>
        <c:manualLayout>
          <c:xMode val="edge"/>
          <c:yMode val="edge"/>
          <c:x val="0.37440419947506559"/>
          <c:y val="4.3480025119559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98109076144487"/>
          <c:y val="0.1162436261387227"/>
          <c:w val="0.84648496976551968"/>
          <c:h val="0.66467919275018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59-4BC2-B73B-1EF5E627F2C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6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2.0999999999999999E-3</c:v>
                  </c:pt>
                  <c:pt idx="186">
                    <c:v>0</c:v>
                  </c:pt>
                  <c:pt idx="188">
                    <c:v>0</c:v>
                  </c:pt>
                  <c:pt idx="190">
                    <c:v>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2.0000000000000001E-4</c:v>
                  </c:pt>
                  <c:pt idx="194">
                    <c:v>2E-3</c:v>
                  </c:pt>
                  <c:pt idx="195">
                    <c:v>8.9999999999999998E-4</c:v>
                  </c:pt>
                  <c:pt idx="196">
                    <c:v>8.9999999999999998E-4</c:v>
                  </c:pt>
                  <c:pt idx="197">
                    <c:v>8.0000000000000004E-4</c:v>
                  </c:pt>
                  <c:pt idx="198">
                    <c:v>8.9999999999999998E-4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3.5000000000000001E-3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3.5000000000000001E-3</c:v>
                  </c:pt>
                  <c:pt idx="206">
                    <c:v>1E-4</c:v>
                  </c:pt>
                  <c:pt idx="207">
                    <c:v>1.2E-4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3.5000000000000001E-3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6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2.0999999999999999E-3</c:v>
                  </c:pt>
                  <c:pt idx="186">
                    <c:v>0</c:v>
                  </c:pt>
                  <c:pt idx="188">
                    <c:v>0</c:v>
                  </c:pt>
                  <c:pt idx="190">
                    <c:v>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2.0000000000000001E-4</c:v>
                  </c:pt>
                  <c:pt idx="194">
                    <c:v>2E-3</c:v>
                  </c:pt>
                  <c:pt idx="195">
                    <c:v>8.9999999999999998E-4</c:v>
                  </c:pt>
                  <c:pt idx="196">
                    <c:v>8.9999999999999998E-4</c:v>
                  </c:pt>
                  <c:pt idx="197">
                    <c:v>8.0000000000000004E-4</c:v>
                  </c:pt>
                  <c:pt idx="198">
                    <c:v>8.9999999999999998E-4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3.5000000000000001E-3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3.5000000000000001E-3</c:v>
                  </c:pt>
                  <c:pt idx="206">
                    <c:v>1E-4</c:v>
                  </c:pt>
                  <c:pt idx="207">
                    <c:v>1.2E-4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3.5000000000000001E-3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35">
                  <c:v>-1.0711800059652887E-3</c:v>
                </c:pt>
                <c:pt idx="36">
                  <c:v>3.1621299931430258E-3</c:v>
                </c:pt>
                <c:pt idx="37">
                  <c:v>4.1621299969847314E-3</c:v>
                </c:pt>
                <c:pt idx="38">
                  <c:v>-1.2553600026876666E-3</c:v>
                </c:pt>
                <c:pt idx="39">
                  <c:v>-1.2553600026876666E-3</c:v>
                </c:pt>
                <c:pt idx="40">
                  <c:v>7.4463999771978706E-4</c:v>
                </c:pt>
                <c:pt idx="41">
                  <c:v>2.7446399981272407E-3</c:v>
                </c:pt>
                <c:pt idx="42">
                  <c:v>-8.3960000483784825E-4</c:v>
                </c:pt>
                <c:pt idx="43">
                  <c:v>-3.2935800045379438E-3</c:v>
                </c:pt>
                <c:pt idx="44">
                  <c:v>-2.2935800006962381E-3</c:v>
                </c:pt>
                <c:pt idx="45">
                  <c:v>1.7064200001186691E-3</c:v>
                </c:pt>
                <c:pt idx="46">
                  <c:v>-5.030099993746262E-3</c:v>
                </c:pt>
                <c:pt idx="47">
                  <c:v>1.5061999874887988E-4</c:v>
                </c:pt>
                <c:pt idx="48">
                  <c:v>-4.0287700030603446E-3</c:v>
                </c:pt>
                <c:pt idx="49">
                  <c:v>9.7122999432031065E-4</c:v>
                </c:pt>
                <c:pt idx="50">
                  <c:v>1.0971229996357579E-2</c:v>
                </c:pt>
                <c:pt idx="51">
                  <c:v>3.5474199976306409E-3</c:v>
                </c:pt>
                <c:pt idx="52">
                  <c:v>4.5474199941963889E-3</c:v>
                </c:pt>
                <c:pt idx="53">
                  <c:v>6.5474199946038425E-3</c:v>
                </c:pt>
                <c:pt idx="54">
                  <c:v>-4.3035999988205731E-4</c:v>
                </c:pt>
                <c:pt idx="55">
                  <c:v>-3.6986300037824549E-3</c:v>
                </c:pt>
                <c:pt idx="56">
                  <c:v>-1.6986300033750013E-3</c:v>
                </c:pt>
                <c:pt idx="57">
                  <c:v>-1.6986300033750013E-3</c:v>
                </c:pt>
                <c:pt idx="58">
                  <c:v>3.301369994005654E-3</c:v>
                </c:pt>
                <c:pt idx="59">
                  <c:v>-5.5129199972725473E-3</c:v>
                </c:pt>
                <c:pt idx="60">
                  <c:v>-2.5129200002993457E-3</c:v>
                </c:pt>
                <c:pt idx="61">
                  <c:v>2.4870800043572672E-3</c:v>
                </c:pt>
                <c:pt idx="62">
                  <c:v>2.6997000022674911E-3</c:v>
                </c:pt>
                <c:pt idx="63">
                  <c:v>6.6997000030823983E-3</c:v>
                </c:pt>
                <c:pt idx="64">
                  <c:v>6.6997000030823983E-3</c:v>
                </c:pt>
                <c:pt idx="65">
                  <c:v>-1.9892199998139404E-3</c:v>
                </c:pt>
                <c:pt idx="66">
                  <c:v>1.078000059351325E-5</c:v>
                </c:pt>
                <c:pt idx="67">
                  <c:v>-1.808300003176555E-3</c:v>
                </c:pt>
                <c:pt idx="68">
                  <c:v>1.2671059994318057E-2</c:v>
                </c:pt>
                <c:pt idx="69">
                  <c:v>1.7733000277075917E-4</c:v>
                </c:pt>
                <c:pt idx="70">
                  <c:v>1.7733000277075917E-4</c:v>
                </c:pt>
                <c:pt idx="71">
                  <c:v>3.1773299997439608E-3</c:v>
                </c:pt>
                <c:pt idx="72">
                  <c:v>6.17733000399312E-3</c:v>
                </c:pt>
                <c:pt idx="73">
                  <c:v>-1.1475100000097882E-2</c:v>
                </c:pt>
                <c:pt idx="74">
                  <c:v>4.6261199968284927E-3</c:v>
                </c:pt>
                <c:pt idx="75">
                  <c:v>5.9053000004496425E-3</c:v>
                </c:pt>
                <c:pt idx="105">
                  <c:v>-5.1145999896107242E-4</c:v>
                </c:pt>
                <c:pt idx="108">
                  <c:v>-1.3418500020634383E-3</c:v>
                </c:pt>
                <c:pt idx="109">
                  <c:v>-3.4184999822173268E-4</c:v>
                </c:pt>
                <c:pt idx="110">
                  <c:v>-2.3307399969780818E-3</c:v>
                </c:pt>
                <c:pt idx="111">
                  <c:v>-8.5137999849393964E-4</c:v>
                </c:pt>
                <c:pt idx="113">
                  <c:v>-7.736100087640807E-4</c:v>
                </c:pt>
                <c:pt idx="114">
                  <c:v>2.2263899954850785E-3</c:v>
                </c:pt>
                <c:pt idx="115">
                  <c:v>6.2263899962999858E-3</c:v>
                </c:pt>
                <c:pt idx="117">
                  <c:v>1.099939999403432E-2</c:v>
                </c:pt>
                <c:pt idx="120">
                  <c:v>6.5565300028538331E-3</c:v>
                </c:pt>
                <c:pt idx="121">
                  <c:v>6.5565300028538331E-3</c:v>
                </c:pt>
                <c:pt idx="122">
                  <c:v>-2.8450600075302646E-3</c:v>
                </c:pt>
                <c:pt idx="123">
                  <c:v>-1.8450600036885589E-3</c:v>
                </c:pt>
                <c:pt idx="124">
                  <c:v>1.3154939995729364E-2</c:v>
                </c:pt>
                <c:pt idx="126">
                  <c:v>-6.9641099980799481E-3</c:v>
                </c:pt>
                <c:pt idx="127">
                  <c:v>-4.9641099976724945E-3</c:v>
                </c:pt>
                <c:pt idx="130">
                  <c:v>-2.9530000028898939E-3</c:v>
                </c:pt>
                <c:pt idx="131">
                  <c:v>-2.9530000028898939E-3</c:v>
                </c:pt>
                <c:pt idx="132">
                  <c:v>-1.9529999990481883E-3</c:v>
                </c:pt>
                <c:pt idx="133">
                  <c:v>-4.0720500037423335E-3</c:v>
                </c:pt>
                <c:pt idx="134">
                  <c:v>4.927949994453229E-3</c:v>
                </c:pt>
                <c:pt idx="135">
                  <c:v>-3.1133299999055453E-3</c:v>
                </c:pt>
                <c:pt idx="136">
                  <c:v>2.886669994040858E-3</c:v>
                </c:pt>
                <c:pt idx="138">
                  <c:v>-4.9547300004633144E-3</c:v>
                </c:pt>
                <c:pt idx="139">
                  <c:v>1.3389199957600795E-3</c:v>
                </c:pt>
                <c:pt idx="140">
                  <c:v>-1.0658020000846591E-2</c:v>
                </c:pt>
                <c:pt idx="142">
                  <c:v>-2.6180389999353793E-2</c:v>
                </c:pt>
                <c:pt idx="155">
                  <c:v>-1.6603500043856911E-3</c:v>
                </c:pt>
                <c:pt idx="156">
                  <c:v>5.3396499934024177E-3</c:v>
                </c:pt>
                <c:pt idx="161">
                  <c:v>-1.2625989998923615E-2</c:v>
                </c:pt>
                <c:pt idx="162">
                  <c:v>-7.1101400026236661E-3</c:v>
                </c:pt>
                <c:pt idx="163">
                  <c:v>-4.4007300020894036E-3</c:v>
                </c:pt>
                <c:pt idx="164">
                  <c:v>-4.107079999812413E-3</c:v>
                </c:pt>
                <c:pt idx="165">
                  <c:v>-4.5499499974539503E-3</c:v>
                </c:pt>
                <c:pt idx="166">
                  <c:v>-6.2945200043031946E-3</c:v>
                </c:pt>
                <c:pt idx="168">
                  <c:v>-9.5534099964424968E-3</c:v>
                </c:pt>
                <c:pt idx="169">
                  <c:v>-1.2479099998017773E-2</c:v>
                </c:pt>
                <c:pt idx="170">
                  <c:v>-1.9999740005005151E-2</c:v>
                </c:pt>
                <c:pt idx="171">
                  <c:v>-1.055381000333E-2</c:v>
                </c:pt>
                <c:pt idx="172">
                  <c:v>-1.3145899996743537E-2</c:v>
                </c:pt>
                <c:pt idx="173">
                  <c:v>-1.2923700000101235E-2</c:v>
                </c:pt>
                <c:pt idx="174">
                  <c:v>-1.4297250003437512E-2</c:v>
                </c:pt>
                <c:pt idx="175">
                  <c:v>-6.7401199994492345E-3</c:v>
                </c:pt>
                <c:pt idx="176">
                  <c:v>-1.3075049995677546E-2</c:v>
                </c:pt>
                <c:pt idx="177">
                  <c:v>-1.0703630003263243E-2</c:v>
                </c:pt>
                <c:pt idx="181">
                  <c:v>-1.4002470001287293E-2</c:v>
                </c:pt>
                <c:pt idx="182">
                  <c:v>-1.2958129998878576E-2</c:v>
                </c:pt>
                <c:pt idx="183">
                  <c:v>-1.1958130002312828E-2</c:v>
                </c:pt>
                <c:pt idx="188">
                  <c:v>-1.4072589998249896E-2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59-4BC2-B73B-1EF5E627F2C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5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5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0">
                  <c:v>3.8571798140765168E-3</c:v>
                </c:pt>
                <c:pt idx="1">
                  <c:v>-4.4301500747678801E-3</c:v>
                </c:pt>
                <c:pt idx="2">
                  <c:v>-7.2444398538209498E-3</c:v>
                </c:pt>
                <c:pt idx="3">
                  <c:v>1.3539698484237306E-3</c:v>
                </c:pt>
                <c:pt idx="4">
                  <c:v>-5.8729852753458545E-5</c:v>
                </c:pt>
                <c:pt idx="6">
                  <c:v>-1.3936598334112205E-3</c:v>
                </c:pt>
                <c:pt idx="7">
                  <c:v>8.6841101292520761E-3</c:v>
                </c:pt>
                <c:pt idx="8">
                  <c:v>-2.1508700956474058E-3</c:v>
                </c:pt>
                <c:pt idx="9">
                  <c:v>-1.9286700953671243E-3</c:v>
                </c:pt>
                <c:pt idx="10">
                  <c:v>6.7475097930582706E-3</c:v>
                </c:pt>
                <c:pt idx="11">
                  <c:v>5.4792399059806485E-3</c:v>
                </c:pt>
                <c:pt idx="12">
                  <c:v>1.2078100553480908E-3</c:v>
                </c:pt>
                <c:pt idx="13">
                  <c:v>-2.1600020772893913E-4</c:v>
                </c:pt>
                <c:pt idx="14">
                  <c:v>-4.4985401509620715E-3</c:v>
                </c:pt>
                <c:pt idx="15">
                  <c:v>-6.0459835367510095E-5</c:v>
                </c:pt>
                <c:pt idx="16">
                  <c:v>-4.399301869852934E-4</c:v>
                </c:pt>
                <c:pt idx="17">
                  <c:v>-1.8526298881624825E-3</c:v>
                </c:pt>
                <c:pt idx="18">
                  <c:v>2.4632398672110867E-3</c:v>
                </c:pt>
                <c:pt idx="19">
                  <c:v>7.0551301105297171E-3</c:v>
                </c:pt>
                <c:pt idx="20">
                  <c:v>4.2408398694533389E-3</c:v>
                </c:pt>
                <c:pt idx="21">
                  <c:v>-4.3533801326702815E-3</c:v>
                </c:pt>
                <c:pt idx="22">
                  <c:v>-5.9730093198595569E-5</c:v>
                </c:pt>
                <c:pt idx="23">
                  <c:v>7.4173999746562913E-4</c:v>
                </c:pt>
                <c:pt idx="24">
                  <c:v>-4.6602697766502388E-3</c:v>
                </c:pt>
                <c:pt idx="25">
                  <c:v>-1.7015501871355809E-3</c:v>
                </c:pt>
                <c:pt idx="26">
                  <c:v>2.6809801274794154E-3</c:v>
                </c:pt>
                <c:pt idx="27">
                  <c:v>-3.2527600014873315E-3</c:v>
                </c:pt>
                <c:pt idx="28">
                  <c:v>2.827870128385257E-3</c:v>
                </c:pt>
                <c:pt idx="29">
                  <c:v>-4.5459798529918771E-3</c:v>
                </c:pt>
                <c:pt idx="30">
                  <c:v>5.4019998060539365E-5</c:v>
                </c:pt>
                <c:pt idx="31">
                  <c:v>5.1274999714223668E-4</c:v>
                </c:pt>
                <c:pt idx="33">
                  <c:v>7.1340000431519002E-5</c:v>
                </c:pt>
                <c:pt idx="34">
                  <c:v>7.3006999446079135E-4</c:v>
                </c:pt>
                <c:pt idx="76">
                  <c:v>5.2621499999077059E-3</c:v>
                </c:pt>
                <c:pt idx="77">
                  <c:v>-1.1394399989512749E-3</c:v>
                </c:pt>
                <c:pt idx="78">
                  <c:v>1.6335699983756058E-3</c:v>
                </c:pt>
                <c:pt idx="79">
                  <c:v>2.5256299923057668E-3</c:v>
                </c:pt>
                <c:pt idx="80">
                  <c:v>1.0827600053744391E-3</c:v>
                </c:pt>
                <c:pt idx="81">
                  <c:v>6.0827600027550943E-3</c:v>
                </c:pt>
                <c:pt idx="83">
                  <c:v>-1.9772810002905317E-2</c:v>
                </c:pt>
                <c:pt idx="84">
                  <c:v>4.2271900019841269E-3</c:v>
                </c:pt>
                <c:pt idx="85">
                  <c:v>4.0382200022577308E-3</c:v>
                </c:pt>
                <c:pt idx="86">
                  <c:v>1.4290589999291115E-2</c:v>
                </c:pt>
                <c:pt idx="87">
                  <c:v>-5.8404000446898863E-4</c:v>
                </c:pt>
                <c:pt idx="88">
                  <c:v>-1.5676180002628826E-2</c:v>
                </c:pt>
                <c:pt idx="89">
                  <c:v>2.2221999970497563E-3</c:v>
                </c:pt>
                <c:pt idx="90">
                  <c:v>-6.2730499994358979E-3</c:v>
                </c:pt>
                <c:pt idx="91">
                  <c:v>-3.3730499999364838E-3</c:v>
                </c:pt>
                <c:pt idx="92">
                  <c:v>-2.0555899973260239E-3</c:v>
                </c:pt>
                <c:pt idx="93">
                  <c:v>2.3444098333129659E-3</c:v>
                </c:pt>
                <c:pt idx="94">
                  <c:v>-1.9381301099201664E-3</c:v>
                </c:pt>
                <c:pt idx="95">
                  <c:v>8.6187000124482438E-4</c:v>
                </c:pt>
                <c:pt idx="96">
                  <c:v>2.8380600051605143E-3</c:v>
                </c:pt>
                <c:pt idx="97">
                  <c:v>6.6380598727846518E-3</c:v>
                </c:pt>
                <c:pt idx="98">
                  <c:v>6.4142300034291111E-3</c:v>
                </c:pt>
                <c:pt idx="99">
                  <c:v>4.5982099982211366E-3</c:v>
                </c:pt>
                <c:pt idx="100">
                  <c:v>-4.5097300026100129E-3</c:v>
                </c:pt>
                <c:pt idx="101">
                  <c:v>6.3712199989822693E-3</c:v>
                </c:pt>
                <c:pt idx="102">
                  <c:v>1.5533999976469204E-4</c:v>
                </c:pt>
                <c:pt idx="103">
                  <c:v>-1.3551010000810493E-2</c:v>
                </c:pt>
                <c:pt idx="104">
                  <c:v>-1.4733659998455551E-2</c:v>
                </c:pt>
                <c:pt idx="106">
                  <c:v>-5.0321000016992912E-3</c:v>
                </c:pt>
                <c:pt idx="107">
                  <c:v>1.9640819999040104E-2</c:v>
                </c:pt>
                <c:pt idx="112">
                  <c:v>-5.0672599973040633E-3</c:v>
                </c:pt>
                <c:pt idx="116">
                  <c:v>8.412099996348843E-3</c:v>
                </c:pt>
                <c:pt idx="118">
                  <c:v>-5.8910799998557195E-3</c:v>
                </c:pt>
                <c:pt idx="119">
                  <c:v>-4.102200000488665E-3</c:v>
                </c:pt>
                <c:pt idx="125">
                  <c:v>-4.2577600033837371E-3</c:v>
                </c:pt>
                <c:pt idx="128">
                  <c:v>-2.2466499940492213E-3</c:v>
                </c:pt>
                <c:pt idx="129">
                  <c:v>-1.8952999998873565E-2</c:v>
                </c:pt>
                <c:pt idx="141">
                  <c:v>-2.6580199992167763E-3</c:v>
                </c:pt>
                <c:pt idx="143">
                  <c:v>-1.6180390004592482E-2</c:v>
                </c:pt>
                <c:pt idx="144">
                  <c:v>-5.6107199998223223E-3</c:v>
                </c:pt>
                <c:pt idx="145">
                  <c:v>-4.6107198286335915E-3</c:v>
                </c:pt>
                <c:pt idx="146">
                  <c:v>-7.4250100733479485E-3</c:v>
                </c:pt>
                <c:pt idx="147">
                  <c:v>-4.3250099988654256E-3</c:v>
                </c:pt>
                <c:pt idx="148">
                  <c:v>-6.8329500063555315E-3</c:v>
                </c:pt>
                <c:pt idx="149">
                  <c:v>-4.5329501153901219E-3</c:v>
                </c:pt>
                <c:pt idx="150">
                  <c:v>-3.5489500005496666E-3</c:v>
                </c:pt>
                <c:pt idx="151">
                  <c:v>4.6256499990704469E-3</c:v>
                </c:pt>
                <c:pt idx="152">
                  <c:v>-2.2188100047060288E-3</c:v>
                </c:pt>
                <c:pt idx="153">
                  <c:v>-5.2157500031171367E-3</c:v>
                </c:pt>
                <c:pt idx="154">
                  <c:v>-3.7205400003585964E-3</c:v>
                </c:pt>
                <c:pt idx="157">
                  <c:v>-6.321050001133699E-3</c:v>
                </c:pt>
                <c:pt idx="158">
                  <c:v>-5.1210501842433587E-3</c:v>
                </c:pt>
                <c:pt idx="159">
                  <c:v>-1.0827399928530212E-2</c:v>
                </c:pt>
                <c:pt idx="160">
                  <c:v>8.5509999917121604E-4</c:v>
                </c:pt>
                <c:pt idx="167">
                  <c:v>-1.3335800002096221E-2</c:v>
                </c:pt>
                <c:pt idx="178">
                  <c:v>-9.0594600042095408E-3</c:v>
                </c:pt>
                <c:pt idx="179">
                  <c:v>-8.9325800072401762E-3</c:v>
                </c:pt>
                <c:pt idx="180">
                  <c:v>-9.3389300018316135E-3</c:v>
                </c:pt>
                <c:pt idx="184">
                  <c:v>-8.1835599994519725E-3</c:v>
                </c:pt>
                <c:pt idx="185">
                  <c:v>-8.2662100030574948E-3</c:v>
                </c:pt>
                <c:pt idx="187">
                  <c:v>-8.272560007753782E-3</c:v>
                </c:pt>
                <c:pt idx="189">
                  <c:v>-9.7379100043326616E-3</c:v>
                </c:pt>
                <c:pt idx="190">
                  <c:v>-7.4936000019079074E-3</c:v>
                </c:pt>
                <c:pt idx="191">
                  <c:v>-7.3142399996868335E-3</c:v>
                </c:pt>
                <c:pt idx="192">
                  <c:v>-8.206330006942153E-3</c:v>
                </c:pt>
                <c:pt idx="193">
                  <c:v>-1.0138089994143229E-2</c:v>
                </c:pt>
                <c:pt idx="199">
                  <c:v>-6.5814999979920685E-3</c:v>
                </c:pt>
                <c:pt idx="200">
                  <c:v>-6.9132499993429519E-3</c:v>
                </c:pt>
                <c:pt idx="201">
                  <c:v>-7.0231800054898486E-3</c:v>
                </c:pt>
                <c:pt idx="205">
                  <c:v>-6.0168600030010566E-3</c:v>
                </c:pt>
                <c:pt idx="206">
                  <c:v>-6.2028500033193268E-3</c:v>
                </c:pt>
                <c:pt idx="208">
                  <c:v>-6.5220499964198098E-3</c:v>
                </c:pt>
                <c:pt idx="209">
                  <c:v>-7.1411000026273541E-3</c:v>
                </c:pt>
                <c:pt idx="210">
                  <c:v>-6.9839700008742511E-3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59-4BC2-B73B-1EF5E627F2C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37">
                  <c:v>-4.9769500037655234E-3</c:v>
                </c:pt>
                <c:pt idx="186">
                  <c:v>-8.1662100055837072E-3</c:v>
                </c:pt>
                <c:pt idx="194">
                  <c:v>-7.6604600035352632E-3</c:v>
                </c:pt>
                <c:pt idx="195">
                  <c:v>-7.9143800030578859E-3</c:v>
                </c:pt>
                <c:pt idx="196">
                  <c:v>-7.9143800030578859E-3</c:v>
                </c:pt>
                <c:pt idx="197">
                  <c:v>-7.2143799989135005E-3</c:v>
                </c:pt>
                <c:pt idx="198">
                  <c:v>-7.2143799989135005E-3</c:v>
                </c:pt>
                <c:pt idx="202">
                  <c:v>-7.1368600038113073E-3</c:v>
                </c:pt>
                <c:pt idx="203">
                  <c:v>-6.8368600041139871E-3</c:v>
                </c:pt>
                <c:pt idx="204">
                  <c:v>-6.736859999364242E-3</c:v>
                </c:pt>
                <c:pt idx="207">
                  <c:v>-6.31613999576075E-3</c:v>
                </c:pt>
                <c:pt idx="211">
                  <c:v>-7.6037800099584274E-3</c:v>
                </c:pt>
                <c:pt idx="212">
                  <c:v>-6.2573800023528747E-3</c:v>
                </c:pt>
                <c:pt idx="213">
                  <c:v>-6.7729198926826939E-3</c:v>
                </c:pt>
                <c:pt idx="214">
                  <c:v>-6.0992699436610565E-3</c:v>
                </c:pt>
                <c:pt idx="215">
                  <c:v>-6.0392699524527416E-3</c:v>
                </c:pt>
                <c:pt idx="216">
                  <c:v>-7.6356200588634238E-3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59-4BC2-B73B-1EF5E627F2C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59-4BC2-B73B-1EF5E627F2C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59-4BC2-B73B-1EF5E627F2C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59-4BC2-B73B-1EF5E627F2C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60">
                  <c:v>-1.0486983055821209E-2</c:v>
                </c:pt>
                <c:pt idx="161">
                  <c:v>-1.0361007073547325E-2</c:v>
                </c:pt>
                <c:pt idx="162">
                  <c:v>-1.0339938425992868E-2</c:v>
                </c:pt>
                <c:pt idx="163">
                  <c:v>-1.0235757596361524E-2</c:v>
                </c:pt>
                <c:pt idx="164">
                  <c:v>-1.0235031091273439E-2</c:v>
                </c:pt>
                <c:pt idx="165">
                  <c:v>-1.0223261708846467E-2</c:v>
                </c:pt>
                <c:pt idx="166">
                  <c:v>-1.0108328603911469E-2</c:v>
                </c:pt>
                <c:pt idx="167">
                  <c:v>-1.0099029338783986E-2</c:v>
                </c:pt>
                <c:pt idx="168">
                  <c:v>-9.9620104791712134E-3</c:v>
                </c:pt>
                <c:pt idx="169">
                  <c:v>-9.6936394996327297E-3</c:v>
                </c:pt>
                <c:pt idx="170">
                  <c:v>-9.6889898670689881E-3</c:v>
                </c:pt>
                <c:pt idx="171">
                  <c:v>-9.5958519147765313E-3</c:v>
                </c:pt>
                <c:pt idx="172">
                  <c:v>-9.5715866448345018E-3</c:v>
                </c:pt>
                <c:pt idx="173">
                  <c:v>-9.5512445023681301E-3</c:v>
                </c:pt>
                <c:pt idx="174">
                  <c:v>-9.0623065780871363E-3</c:v>
                </c:pt>
                <c:pt idx="175">
                  <c:v>-9.0505371956601643E-3</c:v>
                </c:pt>
                <c:pt idx="176">
                  <c:v>-9.0419644356207647E-3</c:v>
                </c:pt>
                <c:pt idx="177">
                  <c:v>-9.0341181806694506E-3</c:v>
                </c:pt>
                <c:pt idx="178">
                  <c:v>-8.7828927212097643E-3</c:v>
                </c:pt>
                <c:pt idx="179">
                  <c:v>-8.6875752536530529E-3</c:v>
                </c:pt>
                <c:pt idx="180">
                  <c:v>-8.6868487485649692E-3</c:v>
                </c:pt>
                <c:pt idx="181">
                  <c:v>-8.6429678412446535E-3</c:v>
                </c:pt>
                <c:pt idx="182">
                  <c:v>-8.5473597716527096E-3</c:v>
                </c:pt>
                <c:pt idx="183">
                  <c:v>-8.5473597716527096E-3</c:v>
                </c:pt>
                <c:pt idx="184">
                  <c:v>-8.5169918589707693E-3</c:v>
                </c:pt>
                <c:pt idx="185">
                  <c:v>-8.4160076517269967E-3</c:v>
                </c:pt>
                <c:pt idx="186">
                  <c:v>-8.4160076517269967E-3</c:v>
                </c:pt>
                <c:pt idx="187">
                  <c:v>-8.415281146638913E-3</c:v>
                </c:pt>
                <c:pt idx="188">
                  <c:v>-8.3878192543093109E-3</c:v>
                </c:pt>
                <c:pt idx="189">
                  <c:v>-8.1675429116020333E-3</c:v>
                </c:pt>
                <c:pt idx="190">
                  <c:v>-8.0444729496804875E-3</c:v>
                </c:pt>
                <c:pt idx="191">
                  <c:v>-8.0398233171167458E-3</c:v>
                </c:pt>
                <c:pt idx="192">
                  <c:v>-8.0155580471747163E-3</c:v>
                </c:pt>
                <c:pt idx="193">
                  <c:v>-8.0027715576244263E-3</c:v>
                </c:pt>
                <c:pt idx="194">
                  <c:v>-7.8674963102230572E-3</c:v>
                </c:pt>
                <c:pt idx="195">
                  <c:v>-7.7663668019616692E-3</c:v>
                </c:pt>
                <c:pt idx="196">
                  <c:v>-7.7663668019616692E-3</c:v>
                </c:pt>
                <c:pt idx="197">
                  <c:v>-7.7663668019616692E-3</c:v>
                </c:pt>
                <c:pt idx="198">
                  <c:v>-7.7663668019616692E-3</c:v>
                </c:pt>
                <c:pt idx="199">
                  <c:v>-7.4966881132646334E-3</c:v>
                </c:pt>
                <c:pt idx="200">
                  <c:v>-7.4930555878242096E-3</c:v>
                </c:pt>
                <c:pt idx="201">
                  <c:v>-7.1212302837424662E-3</c:v>
                </c:pt>
                <c:pt idx="202">
                  <c:v>-7.0944948965009497E-3</c:v>
                </c:pt>
                <c:pt idx="203">
                  <c:v>-7.0944948965009497E-3</c:v>
                </c:pt>
                <c:pt idx="204">
                  <c:v>-7.0944948965009497E-3</c:v>
                </c:pt>
                <c:pt idx="205">
                  <c:v>-7.0944948965009497E-3</c:v>
                </c:pt>
                <c:pt idx="206">
                  <c:v>-6.8421070289003284E-3</c:v>
                </c:pt>
                <c:pt idx="207">
                  <c:v>-6.7364731890928158E-3</c:v>
                </c:pt>
                <c:pt idx="208">
                  <c:v>-6.7026180519880688E-3</c:v>
                </c:pt>
                <c:pt idx="209">
                  <c:v>-6.7004385367238142E-3</c:v>
                </c:pt>
                <c:pt idx="210">
                  <c:v>-6.6886691542968422E-3</c:v>
                </c:pt>
                <c:pt idx="211">
                  <c:v>-6.5719924371504413E-3</c:v>
                </c:pt>
                <c:pt idx="212">
                  <c:v>-6.3278867275539871E-3</c:v>
                </c:pt>
                <c:pt idx="213">
                  <c:v>-6.3421262272804462E-3</c:v>
                </c:pt>
                <c:pt idx="214">
                  <c:v>-6.3413997221923625E-3</c:v>
                </c:pt>
                <c:pt idx="215">
                  <c:v>-6.3413997221923625E-3</c:v>
                </c:pt>
                <c:pt idx="216">
                  <c:v>-6.3406732171042771E-3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59-4BC2-B73B-1EF5E627F2C3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2">
                  <c:v>-6.2766649927652907E-2</c:v>
                </c:pt>
                <c:pt idx="82">
                  <c:v>-4.6036289997573476E-2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59-4BC2-B73B-1EF5E627F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912360"/>
        <c:axId val="1"/>
      </c:scatterChart>
      <c:valAx>
        <c:axId val="51691236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05543713113209"/>
              <c:y val="0.81293130517030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308159684459331E-2"/>
              <c:y val="0.31716224555121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6912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833368328958878"/>
          <c:y val="0.86791041373832378"/>
          <c:w val="0.80833473315835513"/>
          <c:h val="9.83470501246679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Gem - O-C Diagr.</a:t>
            </a:r>
          </a:p>
        </c:rich>
      </c:tx>
      <c:layout>
        <c:manualLayout>
          <c:xMode val="edge"/>
          <c:yMode val="edge"/>
          <c:x val="0.37541123499329637"/>
          <c:y val="4.33451323171759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2626654296612"/>
          <c:y val="0.13128673730598492"/>
          <c:w val="0.82423214469792483"/>
          <c:h val="0.66175042934448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1'!$H$21:$H$988</c:f>
              <c:numCache>
                <c:formatCode>General</c:formatCode>
                <c:ptCount val="968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DD-4917-AF5D-DF5046807A6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1'!$D$21:$D$988</c:f>
                <c:numCache>
                  <c:formatCode>General</c:formatCode>
                  <c:ptCount val="968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6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2.0999999999999999E-3</c:v>
                  </c:pt>
                  <c:pt idx="186">
                    <c:v>0</c:v>
                  </c:pt>
                  <c:pt idx="188">
                    <c:v>0</c:v>
                  </c:pt>
                  <c:pt idx="190">
                    <c:v>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2.0000000000000001E-4</c:v>
                  </c:pt>
                  <c:pt idx="194">
                    <c:v>2E-3</c:v>
                  </c:pt>
                  <c:pt idx="195">
                    <c:v>8.9999999999999998E-4</c:v>
                  </c:pt>
                  <c:pt idx="196">
                    <c:v>8.9999999999999998E-4</c:v>
                  </c:pt>
                  <c:pt idx="197">
                    <c:v>8.0000000000000004E-4</c:v>
                  </c:pt>
                  <c:pt idx="198">
                    <c:v>8.9999999999999998E-4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3.5000000000000001E-3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3.5000000000000001E-3</c:v>
                  </c:pt>
                  <c:pt idx="206">
                    <c:v>1E-4</c:v>
                  </c:pt>
                  <c:pt idx="207">
                    <c:v>1.2E-4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3.5000000000000001E-3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</c:numCache>
              </c:numRef>
            </c:plus>
            <c:minus>
              <c:numRef>
                <c:f>'Active 1'!$D$21:$D$988</c:f>
                <c:numCache>
                  <c:formatCode>General</c:formatCode>
                  <c:ptCount val="968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90">
                    <c:v>0</c:v>
                  </c:pt>
                  <c:pt idx="92">
                    <c:v>0</c:v>
                  </c:pt>
                  <c:pt idx="95">
                    <c:v>0</c:v>
                  </c:pt>
                  <c:pt idx="96">
                    <c:v>0</c:v>
                  </c:pt>
                  <c:pt idx="105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2E-3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2">
                    <c:v>0</c:v>
                  </c:pt>
                  <c:pt idx="144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78">
                    <c:v>1E-4</c:v>
                  </c:pt>
                  <c:pt idx="179">
                    <c:v>2.9999999999999997E-4</c:v>
                  </c:pt>
                  <c:pt idx="180">
                    <c:v>2.9999999999999997E-4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2.0999999999999999E-3</c:v>
                  </c:pt>
                  <c:pt idx="186">
                    <c:v>0</c:v>
                  </c:pt>
                  <c:pt idx="188">
                    <c:v>0</c:v>
                  </c:pt>
                  <c:pt idx="190">
                    <c:v>1E-4</c:v>
                  </c:pt>
                  <c:pt idx="191">
                    <c:v>1E-4</c:v>
                  </c:pt>
                  <c:pt idx="192">
                    <c:v>1E-4</c:v>
                  </c:pt>
                  <c:pt idx="193">
                    <c:v>2.0000000000000001E-4</c:v>
                  </c:pt>
                  <c:pt idx="194">
                    <c:v>2E-3</c:v>
                  </c:pt>
                  <c:pt idx="195">
                    <c:v>8.9999999999999998E-4</c:v>
                  </c:pt>
                  <c:pt idx="196">
                    <c:v>8.9999999999999998E-4</c:v>
                  </c:pt>
                  <c:pt idx="197">
                    <c:v>8.0000000000000004E-4</c:v>
                  </c:pt>
                  <c:pt idx="198">
                    <c:v>8.9999999999999998E-4</c:v>
                  </c:pt>
                  <c:pt idx="199">
                    <c:v>1E-3</c:v>
                  </c:pt>
                  <c:pt idx="200">
                    <c:v>1E-3</c:v>
                  </c:pt>
                  <c:pt idx="201">
                    <c:v>3.5000000000000001E-3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3.5000000000000001E-3</c:v>
                  </c:pt>
                  <c:pt idx="206">
                    <c:v>1E-4</c:v>
                  </c:pt>
                  <c:pt idx="207">
                    <c:v>1.2E-4</c:v>
                  </c:pt>
                  <c:pt idx="208">
                    <c:v>1E-4</c:v>
                  </c:pt>
                  <c:pt idx="209">
                    <c:v>1E-4</c:v>
                  </c:pt>
                  <c:pt idx="210">
                    <c:v>3.5000000000000001E-3</c:v>
                  </c:pt>
                  <c:pt idx="211">
                    <c:v>1E-4</c:v>
                  </c:pt>
                  <c:pt idx="212">
                    <c:v>1E-4</c:v>
                  </c:pt>
                  <c:pt idx="213">
                    <c:v>2.0000000000000001E-4</c:v>
                  </c:pt>
                  <c:pt idx="214">
                    <c:v>1E-4</c:v>
                  </c:pt>
                  <c:pt idx="215">
                    <c:v>1E-4</c:v>
                  </c:pt>
                  <c:pt idx="216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1'!$I$21:$I$988</c:f>
              <c:numCache>
                <c:formatCode>General</c:formatCode>
                <c:ptCount val="968"/>
                <c:pt idx="35">
                  <c:v>-1.0711800059652887E-3</c:v>
                </c:pt>
                <c:pt idx="36">
                  <c:v>3.1621299931430258E-3</c:v>
                </c:pt>
                <c:pt idx="37">
                  <c:v>4.1621299969847314E-3</c:v>
                </c:pt>
                <c:pt idx="38">
                  <c:v>-1.2553600026876666E-3</c:v>
                </c:pt>
                <c:pt idx="39">
                  <c:v>-1.2553600026876666E-3</c:v>
                </c:pt>
                <c:pt idx="40">
                  <c:v>7.4463999771978706E-4</c:v>
                </c:pt>
                <c:pt idx="41">
                  <c:v>2.7446399981272407E-3</c:v>
                </c:pt>
                <c:pt idx="42">
                  <c:v>-8.3960000483784825E-4</c:v>
                </c:pt>
                <c:pt idx="43">
                  <c:v>-3.2935800045379438E-3</c:v>
                </c:pt>
                <c:pt idx="44">
                  <c:v>-2.2935800006962381E-3</c:v>
                </c:pt>
                <c:pt idx="45">
                  <c:v>1.7064200001186691E-3</c:v>
                </c:pt>
                <c:pt idx="46">
                  <c:v>-5.030099993746262E-3</c:v>
                </c:pt>
                <c:pt idx="47">
                  <c:v>1.5061999874887988E-4</c:v>
                </c:pt>
                <c:pt idx="48">
                  <c:v>-4.0287700030603446E-3</c:v>
                </c:pt>
                <c:pt idx="49">
                  <c:v>9.7122999432031065E-4</c:v>
                </c:pt>
                <c:pt idx="50">
                  <c:v>1.0971229996357579E-2</c:v>
                </c:pt>
                <c:pt idx="51">
                  <c:v>3.5474199976306409E-3</c:v>
                </c:pt>
                <c:pt idx="52">
                  <c:v>4.5474199941963889E-3</c:v>
                </c:pt>
                <c:pt idx="53">
                  <c:v>6.5474199946038425E-3</c:v>
                </c:pt>
                <c:pt idx="54">
                  <c:v>-4.3035999988205731E-4</c:v>
                </c:pt>
                <c:pt idx="55">
                  <c:v>-3.6986300037824549E-3</c:v>
                </c:pt>
                <c:pt idx="56">
                  <c:v>-1.6986300033750013E-3</c:v>
                </c:pt>
                <c:pt idx="57">
                  <c:v>-1.6986300033750013E-3</c:v>
                </c:pt>
                <c:pt idx="58">
                  <c:v>3.301369994005654E-3</c:v>
                </c:pt>
                <c:pt idx="59">
                  <c:v>-5.5129199972725473E-3</c:v>
                </c:pt>
                <c:pt idx="60">
                  <c:v>-2.5129200002993457E-3</c:v>
                </c:pt>
                <c:pt idx="61">
                  <c:v>2.4870800043572672E-3</c:v>
                </c:pt>
                <c:pt idx="62">
                  <c:v>2.6997000022674911E-3</c:v>
                </c:pt>
                <c:pt idx="63">
                  <c:v>6.6997000030823983E-3</c:v>
                </c:pt>
                <c:pt idx="64">
                  <c:v>6.6997000030823983E-3</c:v>
                </c:pt>
                <c:pt idx="65">
                  <c:v>-1.9892199998139404E-3</c:v>
                </c:pt>
                <c:pt idx="66">
                  <c:v>1.078000059351325E-5</c:v>
                </c:pt>
                <c:pt idx="67">
                  <c:v>-1.808300003176555E-3</c:v>
                </c:pt>
                <c:pt idx="68">
                  <c:v>1.2671059994318057E-2</c:v>
                </c:pt>
                <c:pt idx="69">
                  <c:v>1.7733000277075917E-4</c:v>
                </c:pt>
                <c:pt idx="70">
                  <c:v>1.7733000277075917E-4</c:v>
                </c:pt>
                <c:pt idx="71">
                  <c:v>3.1773299997439608E-3</c:v>
                </c:pt>
                <c:pt idx="72">
                  <c:v>6.17733000399312E-3</c:v>
                </c:pt>
                <c:pt idx="73">
                  <c:v>-1.1475100000097882E-2</c:v>
                </c:pt>
                <c:pt idx="74">
                  <c:v>4.6261199968284927E-3</c:v>
                </c:pt>
                <c:pt idx="75">
                  <c:v>5.9053000004496425E-3</c:v>
                </c:pt>
                <c:pt idx="105">
                  <c:v>-5.1145999896107242E-4</c:v>
                </c:pt>
                <c:pt idx="108">
                  <c:v>-1.3418500020634383E-3</c:v>
                </c:pt>
                <c:pt idx="109">
                  <c:v>-3.4184999822173268E-4</c:v>
                </c:pt>
                <c:pt idx="110">
                  <c:v>-2.3307399969780818E-3</c:v>
                </c:pt>
                <c:pt idx="111">
                  <c:v>-8.5137999849393964E-4</c:v>
                </c:pt>
                <c:pt idx="113">
                  <c:v>-7.736100087640807E-4</c:v>
                </c:pt>
                <c:pt idx="114">
                  <c:v>2.2263899954850785E-3</c:v>
                </c:pt>
                <c:pt idx="115">
                  <c:v>6.2263899962999858E-3</c:v>
                </c:pt>
                <c:pt idx="117">
                  <c:v>1.099939999403432E-2</c:v>
                </c:pt>
                <c:pt idx="120">
                  <c:v>6.5565300028538331E-3</c:v>
                </c:pt>
                <c:pt idx="121">
                  <c:v>6.5565300028538331E-3</c:v>
                </c:pt>
                <c:pt idx="122">
                  <c:v>-2.8450600075302646E-3</c:v>
                </c:pt>
                <c:pt idx="123">
                  <c:v>-1.8450600036885589E-3</c:v>
                </c:pt>
                <c:pt idx="124">
                  <c:v>1.3154939995729364E-2</c:v>
                </c:pt>
                <c:pt idx="126">
                  <c:v>-6.9641099980799481E-3</c:v>
                </c:pt>
                <c:pt idx="127">
                  <c:v>-4.9641099976724945E-3</c:v>
                </c:pt>
                <c:pt idx="130">
                  <c:v>-2.9530000028898939E-3</c:v>
                </c:pt>
                <c:pt idx="131">
                  <c:v>-2.9530000028898939E-3</c:v>
                </c:pt>
                <c:pt idx="132">
                  <c:v>-1.9529999990481883E-3</c:v>
                </c:pt>
                <c:pt idx="133">
                  <c:v>-4.0720500037423335E-3</c:v>
                </c:pt>
                <c:pt idx="134">
                  <c:v>4.927949994453229E-3</c:v>
                </c:pt>
                <c:pt idx="135">
                  <c:v>-3.1133299999055453E-3</c:v>
                </c:pt>
                <c:pt idx="136">
                  <c:v>2.886669994040858E-3</c:v>
                </c:pt>
                <c:pt idx="138">
                  <c:v>-4.9547300004633144E-3</c:v>
                </c:pt>
                <c:pt idx="139">
                  <c:v>1.3389199957600795E-3</c:v>
                </c:pt>
                <c:pt idx="140">
                  <c:v>-1.0658020000846591E-2</c:v>
                </c:pt>
                <c:pt idx="142">
                  <c:v>-2.6180389999353793E-2</c:v>
                </c:pt>
                <c:pt idx="155">
                  <c:v>-1.6603500043856911E-3</c:v>
                </c:pt>
                <c:pt idx="156">
                  <c:v>5.3396499934024177E-3</c:v>
                </c:pt>
                <c:pt idx="161">
                  <c:v>-1.2625989998923615E-2</c:v>
                </c:pt>
                <c:pt idx="162">
                  <c:v>-7.1101400026236661E-3</c:v>
                </c:pt>
                <c:pt idx="163">
                  <c:v>-4.4007300020894036E-3</c:v>
                </c:pt>
                <c:pt idx="164">
                  <c:v>-4.107079999812413E-3</c:v>
                </c:pt>
                <c:pt idx="165">
                  <c:v>-4.5499499974539503E-3</c:v>
                </c:pt>
                <c:pt idx="166">
                  <c:v>-6.2945200043031946E-3</c:v>
                </c:pt>
                <c:pt idx="168">
                  <c:v>-9.5534099964424968E-3</c:v>
                </c:pt>
                <c:pt idx="169">
                  <c:v>-1.2479099998017773E-2</c:v>
                </c:pt>
                <c:pt idx="170">
                  <c:v>-1.9999740005005151E-2</c:v>
                </c:pt>
                <c:pt idx="171">
                  <c:v>-1.055381000333E-2</c:v>
                </c:pt>
                <c:pt idx="172">
                  <c:v>-1.3145899996743537E-2</c:v>
                </c:pt>
                <c:pt idx="173">
                  <c:v>-1.2923700000101235E-2</c:v>
                </c:pt>
                <c:pt idx="174">
                  <c:v>-1.4297250003437512E-2</c:v>
                </c:pt>
                <c:pt idx="175">
                  <c:v>-6.7401199994492345E-3</c:v>
                </c:pt>
                <c:pt idx="176">
                  <c:v>-1.3075049995677546E-2</c:v>
                </c:pt>
                <c:pt idx="177">
                  <c:v>-1.0703630003263243E-2</c:v>
                </c:pt>
                <c:pt idx="181">
                  <c:v>-1.4002470001287293E-2</c:v>
                </c:pt>
                <c:pt idx="182">
                  <c:v>-1.2958129998878576E-2</c:v>
                </c:pt>
                <c:pt idx="183">
                  <c:v>-1.1958130002312828E-2</c:v>
                </c:pt>
                <c:pt idx="188">
                  <c:v>-1.4072589998249896E-2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DD-4917-AF5D-DF5046807A6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5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5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1'!$J$21:$J$988</c:f>
              <c:numCache>
                <c:formatCode>General</c:formatCode>
                <c:ptCount val="968"/>
                <c:pt idx="0">
                  <c:v>3.8571798140765168E-3</c:v>
                </c:pt>
                <c:pt idx="1">
                  <c:v>-4.4301500747678801E-3</c:v>
                </c:pt>
                <c:pt idx="2">
                  <c:v>-7.2444398538209498E-3</c:v>
                </c:pt>
                <c:pt idx="3">
                  <c:v>1.3539698484237306E-3</c:v>
                </c:pt>
                <c:pt idx="4">
                  <c:v>-5.8729852753458545E-5</c:v>
                </c:pt>
                <c:pt idx="6">
                  <c:v>-1.3936598334112205E-3</c:v>
                </c:pt>
                <c:pt idx="7">
                  <c:v>8.6841101292520761E-3</c:v>
                </c:pt>
                <c:pt idx="8">
                  <c:v>-2.1508700956474058E-3</c:v>
                </c:pt>
                <c:pt idx="9">
                  <c:v>-1.9286700953671243E-3</c:v>
                </c:pt>
                <c:pt idx="10">
                  <c:v>6.7475097930582706E-3</c:v>
                </c:pt>
                <c:pt idx="11">
                  <c:v>5.4792399059806485E-3</c:v>
                </c:pt>
                <c:pt idx="12">
                  <c:v>1.2078100553480908E-3</c:v>
                </c:pt>
                <c:pt idx="13">
                  <c:v>-2.1600020772893913E-4</c:v>
                </c:pt>
                <c:pt idx="14">
                  <c:v>-4.4985401509620715E-3</c:v>
                </c:pt>
                <c:pt idx="15">
                  <c:v>-6.0459835367510095E-5</c:v>
                </c:pt>
                <c:pt idx="16">
                  <c:v>-4.399301869852934E-4</c:v>
                </c:pt>
                <c:pt idx="17">
                  <c:v>-1.8526298881624825E-3</c:v>
                </c:pt>
                <c:pt idx="18">
                  <c:v>2.4632398672110867E-3</c:v>
                </c:pt>
                <c:pt idx="19">
                  <c:v>7.0551301105297171E-3</c:v>
                </c:pt>
                <c:pt idx="20">
                  <c:v>4.2408398694533389E-3</c:v>
                </c:pt>
                <c:pt idx="21">
                  <c:v>-4.3533801326702815E-3</c:v>
                </c:pt>
                <c:pt idx="22">
                  <c:v>-5.9730093198595569E-5</c:v>
                </c:pt>
                <c:pt idx="23">
                  <c:v>7.4173999746562913E-4</c:v>
                </c:pt>
                <c:pt idx="24">
                  <c:v>-4.6602697766502388E-3</c:v>
                </c:pt>
                <c:pt idx="25">
                  <c:v>-1.7015501871355809E-3</c:v>
                </c:pt>
                <c:pt idx="26">
                  <c:v>2.6809801274794154E-3</c:v>
                </c:pt>
                <c:pt idx="27">
                  <c:v>-3.2527600014873315E-3</c:v>
                </c:pt>
                <c:pt idx="28">
                  <c:v>2.827870128385257E-3</c:v>
                </c:pt>
                <c:pt idx="29">
                  <c:v>-4.5459798529918771E-3</c:v>
                </c:pt>
                <c:pt idx="30">
                  <c:v>5.4019998060539365E-5</c:v>
                </c:pt>
                <c:pt idx="31">
                  <c:v>5.1274999714223668E-4</c:v>
                </c:pt>
                <c:pt idx="33">
                  <c:v>7.1340000431519002E-5</c:v>
                </c:pt>
                <c:pt idx="34">
                  <c:v>7.3006999446079135E-4</c:v>
                </c:pt>
                <c:pt idx="76">
                  <c:v>5.2621499999077059E-3</c:v>
                </c:pt>
                <c:pt idx="77">
                  <c:v>-1.1394399989512749E-3</c:v>
                </c:pt>
                <c:pt idx="78">
                  <c:v>1.6335699983756058E-3</c:v>
                </c:pt>
                <c:pt idx="79">
                  <c:v>2.5256299923057668E-3</c:v>
                </c:pt>
                <c:pt idx="80">
                  <c:v>1.0827600053744391E-3</c:v>
                </c:pt>
                <c:pt idx="81">
                  <c:v>6.0827600027550943E-3</c:v>
                </c:pt>
                <c:pt idx="83">
                  <c:v>-1.9772810002905317E-2</c:v>
                </c:pt>
                <c:pt idx="84">
                  <c:v>4.2271900019841269E-3</c:v>
                </c:pt>
                <c:pt idx="85">
                  <c:v>4.0382200022577308E-3</c:v>
                </c:pt>
                <c:pt idx="86">
                  <c:v>1.4290589999291115E-2</c:v>
                </c:pt>
                <c:pt idx="87">
                  <c:v>-5.8404000446898863E-4</c:v>
                </c:pt>
                <c:pt idx="88">
                  <c:v>-1.5676180002628826E-2</c:v>
                </c:pt>
                <c:pt idx="89">
                  <c:v>2.2221999970497563E-3</c:v>
                </c:pt>
                <c:pt idx="90">
                  <c:v>-6.2730499994358979E-3</c:v>
                </c:pt>
                <c:pt idx="91">
                  <c:v>-3.3730499999364838E-3</c:v>
                </c:pt>
                <c:pt idx="92">
                  <c:v>-2.0555899973260239E-3</c:v>
                </c:pt>
                <c:pt idx="93">
                  <c:v>2.3444098333129659E-3</c:v>
                </c:pt>
                <c:pt idx="94">
                  <c:v>-1.9381301099201664E-3</c:v>
                </c:pt>
                <c:pt idx="95">
                  <c:v>8.6187000124482438E-4</c:v>
                </c:pt>
                <c:pt idx="96">
                  <c:v>2.8380600051605143E-3</c:v>
                </c:pt>
                <c:pt idx="97">
                  <c:v>6.6380598727846518E-3</c:v>
                </c:pt>
                <c:pt idx="98">
                  <c:v>6.4142300034291111E-3</c:v>
                </c:pt>
                <c:pt idx="99">
                  <c:v>4.5982099982211366E-3</c:v>
                </c:pt>
                <c:pt idx="100">
                  <c:v>-4.5097300026100129E-3</c:v>
                </c:pt>
                <c:pt idx="101">
                  <c:v>6.3712199989822693E-3</c:v>
                </c:pt>
                <c:pt idx="102">
                  <c:v>1.5533999976469204E-4</c:v>
                </c:pt>
                <c:pt idx="103">
                  <c:v>-1.3551010000810493E-2</c:v>
                </c:pt>
                <c:pt idx="104">
                  <c:v>-1.4733659998455551E-2</c:v>
                </c:pt>
                <c:pt idx="106">
                  <c:v>-5.0321000016992912E-3</c:v>
                </c:pt>
                <c:pt idx="107">
                  <c:v>1.9640819999040104E-2</c:v>
                </c:pt>
                <c:pt idx="112">
                  <c:v>-5.0672599973040633E-3</c:v>
                </c:pt>
                <c:pt idx="116">
                  <c:v>8.412099996348843E-3</c:v>
                </c:pt>
                <c:pt idx="118">
                  <c:v>-5.8910799998557195E-3</c:v>
                </c:pt>
                <c:pt idx="119">
                  <c:v>-4.102200000488665E-3</c:v>
                </c:pt>
                <c:pt idx="125">
                  <c:v>-4.2577600033837371E-3</c:v>
                </c:pt>
                <c:pt idx="128">
                  <c:v>-2.2466499940492213E-3</c:v>
                </c:pt>
                <c:pt idx="129">
                  <c:v>-1.8952999998873565E-2</c:v>
                </c:pt>
                <c:pt idx="141">
                  <c:v>-2.6580199992167763E-3</c:v>
                </c:pt>
                <c:pt idx="143">
                  <c:v>-1.6180390004592482E-2</c:v>
                </c:pt>
                <c:pt idx="144">
                  <c:v>-5.6107199998223223E-3</c:v>
                </c:pt>
                <c:pt idx="145">
                  <c:v>-4.6107198286335915E-3</c:v>
                </c:pt>
                <c:pt idx="146">
                  <c:v>-7.4250100733479485E-3</c:v>
                </c:pt>
                <c:pt idx="147">
                  <c:v>-4.3250099988654256E-3</c:v>
                </c:pt>
                <c:pt idx="148">
                  <c:v>-6.8329500063555315E-3</c:v>
                </c:pt>
                <c:pt idx="149">
                  <c:v>-4.5329501153901219E-3</c:v>
                </c:pt>
                <c:pt idx="150">
                  <c:v>-3.5489500005496666E-3</c:v>
                </c:pt>
                <c:pt idx="151">
                  <c:v>4.6256499990704469E-3</c:v>
                </c:pt>
                <c:pt idx="152">
                  <c:v>-2.2188100047060288E-3</c:v>
                </c:pt>
                <c:pt idx="153">
                  <c:v>-5.2157500031171367E-3</c:v>
                </c:pt>
                <c:pt idx="154">
                  <c:v>-3.7205400003585964E-3</c:v>
                </c:pt>
                <c:pt idx="157">
                  <c:v>-6.321050001133699E-3</c:v>
                </c:pt>
                <c:pt idx="158">
                  <c:v>-5.1210501842433587E-3</c:v>
                </c:pt>
                <c:pt idx="159">
                  <c:v>-1.0827399928530212E-2</c:v>
                </c:pt>
                <c:pt idx="160">
                  <c:v>8.5509999917121604E-4</c:v>
                </c:pt>
                <c:pt idx="167">
                  <c:v>-1.3335800002096221E-2</c:v>
                </c:pt>
                <c:pt idx="178">
                  <c:v>-9.0594600042095408E-3</c:v>
                </c:pt>
                <c:pt idx="179">
                  <c:v>-8.9325800072401762E-3</c:v>
                </c:pt>
                <c:pt idx="180">
                  <c:v>-9.3389300018316135E-3</c:v>
                </c:pt>
                <c:pt idx="184">
                  <c:v>-8.1835599994519725E-3</c:v>
                </c:pt>
                <c:pt idx="185">
                  <c:v>-8.2662100030574948E-3</c:v>
                </c:pt>
                <c:pt idx="187">
                  <c:v>-8.272560007753782E-3</c:v>
                </c:pt>
                <c:pt idx="189">
                  <c:v>-9.7379100043326616E-3</c:v>
                </c:pt>
                <c:pt idx="190">
                  <c:v>-7.4936000019079074E-3</c:v>
                </c:pt>
                <c:pt idx="191">
                  <c:v>-7.3142399996868335E-3</c:v>
                </c:pt>
                <c:pt idx="192">
                  <c:v>-8.206330006942153E-3</c:v>
                </c:pt>
                <c:pt idx="193">
                  <c:v>-1.0138089994143229E-2</c:v>
                </c:pt>
                <c:pt idx="199">
                  <c:v>-6.5814999979920685E-3</c:v>
                </c:pt>
                <c:pt idx="200">
                  <c:v>-6.9132499993429519E-3</c:v>
                </c:pt>
                <c:pt idx="201">
                  <c:v>-7.0231800054898486E-3</c:v>
                </c:pt>
                <c:pt idx="205">
                  <c:v>-6.0168600030010566E-3</c:v>
                </c:pt>
                <c:pt idx="206">
                  <c:v>-6.2028500033193268E-3</c:v>
                </c:pt>
                <c:pt idx="208">
                  <c:v>-6.5220499964198098E-3</c:v>
                </c:pt>
                <c:pt idx="209">
                  <c:v>-7.1411000026273541E-3</c:v>
                </c:pt>
                <c:pt idx="210">
                  <c:v>-6.9839700008742511E-3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DD-4917-AF5D-DF5046807A6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1'!$K$21:$K$988</c:f>
              <c:numCache>
                <c:formatCode>General</c:formatCode>
                <c:ptCount val="968"/>
                <c:pt idx="137">
                  <c:v>-4.9769500037655234E-3</c:v>
                </c:pt>
                <c:pt idx="186">
                  <c:v>-8.1662100055837072E-3</c:v>
                </c:pt>
                <c:pt idx="194">
                  <c:v>-7.6604600035352632E-3</c:v>
                </c:pt>
                <c:pt idx="195">
                  <c:v>-7.9143800030578859E-3</c:v>
                </c:pt>
                <c:pt idx="196">
                  <c:v>-7.9143800030578859E-3</c:v>
                </c:pt>
                <c:pt idx="197">
                  <c:v>-7.2143799989135005E-3</c:v>
                </c:pt>
                <c:pt idx="198">
                  <c:v>-7.2143799989135005E-3</c:v>
                </c:pt>
                <c:pt idx="202">
                  <c:v>-7.1368600038113073E-3</c:v>
                </c:pt>
                <c:pt idx="203">
                  <c:v>-6.8368600041139871E-3</c:v>
                </c:pt>
                <c:pt idx="204">
                  <c:v>-6.736859999364242E-3</c:v>
                </c:pt>
                <c:pt idx="207">
                  <c:v>-6.31613999576075E-3</c:v>
                </c:pt>
                <c:pt idx="211">
                  <c:v>-7.6037800099584274E-3</c:v>
                </c:pt>
                <c:pt idx="212">
                  <c:v>-6.2573800023528747E-3</c:v>
                </c:pt>
                <c:pt idx="213">
                  <c:v>-6.7729198926826939E-3</c:v>
                </c:pt>
                <c:pt idx="214">
                  <c:v>-6.0992699436610565E-3</c:v>
                </c:pt>
                <c:pt idx="215">
                  <c:v>-6.0392699524527416E-3</c:v>
                </c:pt>
                <c:pt idx="216">
                  <c:v>-7.6356200588634238E-3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DD-4917-AF5D-DF5046807A6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DD-4917-AF5D-DF5046807A6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DD-4917-AF5D-DF5046807A6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5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DD-4917-AF5D-DF5046807A6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1'!$F$21:$F$988</c:f>
              <c:numCache>
                <c:formatCode>General</c:formatCode>
                <c:ptCount val="968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1'!$O$21:$O$988</c:f>
              <c:numCache>
                <c:formatCode>General</c:formatCode>
                <c:ptCount val="968"/>
                <c:pt idx="160">
                  <c:v>-1.0486983055821209E-2</c:v>
                </c:pt>
                <c:pt idx="161">
                  <c:v>-1.0361007073547325E-2</c:v>
                </c:pt>
                <c:pt idx="162">
                  <c:v>-1.0339938425992868E-2</c:v>
                </c:pt>
                <c:pt idx="163">
                  <c:v>-1.0235757596361524E-2</c:v>
                </c:pt>
                <c:pt idx="164">
                  <c:v>-1.0235031091273439E-2</c:v>
                </c:pt>
                <c:pt idx="165">
                  <c:v>-1.0223261708846467E-2</c:v>
                </c:pt>
                <c:pt idx="166">
                  <c:v>-1.0108328603911469E-2</c:v>
                </c:pt>
                <c:pt idx="167">
                  <c:v>-1.0099029338783986E-2</c:v>
                </c:pt>
                <c:pt idx="168">
                  <c:v>-9.9620104791712134E-3</c:v>
                </c:pt>
                <c:pt idx="169">
                  <c:v>-9.6936394996327297E-3</c:v>
                </c:pt>
                <c:pt idx="170">
                  <c:v>-9.6889898670689881E-3</c:v>
                </c:pt>
                <c:pt idx="171">
                  <c:v>-9.5958519147765313E-3</c:v>
                </c:pt>
                <c:pt idx="172">
                  <c:v>-9.5715866448345018E-3</c:v>
                </c:pt>
                <c:pt idx="173">
                  <c:v>-9.5512445023681301E-3</c:v>
                </c:pt>
                <c:pt idx="174">
                  <c:v>-9.0623065780871363E-3</c:v>
                </c:pt>
                <c:pt idx="175">
                  <c:v>-9.0505371956601643E-3</c:v>
                </c:pt>
                <c:pt idx="176">
                  <c:v>-9.0419644356207647E-3</c:v>
                </c:pt>
                <c:pt idx="177">
                  <c:v>-9.0341181806694506E-3</c:v>
                </c:pt>
                <c:pt idx="178">
                  <c:v>-8.7828927212097643E-3</c:v>
                </c:pt>
                <c:pt idx="179">
                  <c:v>-8.6875752536530529E-3</c:v>
                </c:pt>
                <c:pt idx="180">
                  <c:v>-8.6868487485649692E-3</c:v>
                </c:pt>
                <c:pt idx="181">
                  <c:v>-8.6429678412446535E-3</c:v>
                </c:pt>
                <c:pt idx="182">
                  <c:v>-8.5473597716527096E-3</c:v>
                </c:pt>
                <c:pt idx="183">
                  <c:v>-8.5473597716527096E-3</c:v>
                </c:pt>
                <c:pt idx="184">
                  <c:v>-8.5169918589707693E-3</c:v>
                </c:pt>
                <c:pt idx="185">
                  <c:v>-8.4160076517269967E-3</c:v>
                </c:pt>
                <c:pt idx="186">
                  <c:v>-8.4160076517269967E-3</c:v>
                </c:pt>
                <c:pt idx="187">
                  <c:v>-8.415281146638913E-3</c:v>
                </c:pt>
                <c:pt idx="188">
                  <c:v>-8.3878192543093109E-3</c:v>
                </c:pt>
                <c:pt idx="189">
                  <c:v>-8.1675429116020333E-3</c:v>
                </c:pt>
                <c:pt idx="190">
                  <c:v>-8.0444729496804875E-3</c:v>
                </c:pt>
                <c:pt idx="191">
                  <c:v>-8.0398233171167458E-3</c:v>
                </c:pt>
                <c:pt idx="192">
                  <c:v>-8.0155580471747163E-3</c:v>
                </c:pt>
                <c:pt idx="193">
                  <c:v>-8.0027715576244263E-3</c:v>
                </c:pt>
                <c:pt idx="194">
                  <c:v>-7.8674963102230572E-3</c:v>
                </c:pt>
                <c:pt idx="195">
                  <c:v>-7.7663668019616692E-3</c:v>
                </c:pt>
                <c:pt idx="196">
                  <c:v>-7.7663668019616692E-3</c:v>
                </c:pt>
                <c:pt idx="197">
                  <c:v>-7.7663668019616692E-3</c:v>
                </c:pt>
                <c:pt idx="198">
                  <c:v>-7.7663668019616692E-3</c:v>
                </c:pt>
                <c:pt idx="199">
                  <c:v>-7.4966881132646334E-3</c:v>
                </c:pt>
                <c:pt idx="200">
                  <c:v>-7.4930555878242096E-3</c:v>
                </c:pt>
                <c:pt idx="201">
                  <c:v>-7.1212302837424662E-3</c:v>
                </c:pt>
                <c:pt idx="202">
                  <c:v>-7.0944948965009497E-3</c:v>
                </c:pt>
                <c:pt idx="203">
                  <c:v>-7.0944948965009497E-3</c:v>
                </c:pt>
                <c:pt idx="204">
                  <c:v>-7.0944948965009497E-3</c:v>
                </c:pt>
                <c:pt idx="205">
                  <c:v>-7.0944948965009497E-3</c:v>
                </c:pt>
                <c:pt idx="206">
                  <c:v>-6.8421070289003284E-3</c:v>
                </c:pt>
                <c:pt idx="207">
                  <c:v>-6.7364731890928158E-3</c:v>
                </c:pt>
                <c:pt idx="208">
                  <c:v>-6.7026180519880688E-3</c:v>
                </c:pt>
                <c:pt idx="209">
                  <c:v>-6.7004385367238142E-3</c:v>
                </c:pt>
                <c:pt idx="210">
                  <c:v>-6.6886691542968422E-3</c:v>
                </c:pt>
                <c:pt idx="211">
                  <c:v>-6.5719924371504413E-3</c:v>
                </c:pt>
                <c:pt idx="212">
                  <c:v>-6.3278867275539871E-3</c:v>
                </c:pt>
                <c:pt idx="213">
                  <c:v>-6.3421262272804462E-3</c:v>
                </c:pt>
                <c:pt idx="214">
                  <c:v>-6.3413997221923625E-3</c:v>
                </c:pt>
                <c:pt idx="215">
                  <c:v>-6.3413997221923625E-3</c:v>
                </c:pt>
                <c:pt idx="216">
                  <c:v>-6.3406732171042771E-3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DD-4917-AF5D-DF5046807A66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3519</c:v>
                </c:pt>
                <c:pt idx="24">
                  <c:v>4850.5</c:v>
                </c:pt>
                <c:pt idx="25">
                  <c:v>4882.5</c:v>
                </c:pt>
                <c:pt idx="26">
                  <c:v>4913</c:v>
                </c:pt>
                <c:pt idx="27">
                  <c:v>6194</c:v>
                </c:pt>
                <c:pt idx="28">
                  <c:v>7209.5</c:v>
                </c:pt>
                <c:pt idx="29">
                  <c:v>9837</c:v>
                </c:pt>
                <c:pt idx="30">
                  <c:v>9837</c:v>
                </c:pt>
                <c:pt idx="31">
                  <c:v>9837.5</c:v>
                </c:pt>
                <c:pt idx="32">
                  <c:v>9947.5</c:v>
                </c:pt>
                <c:pt idx="33">
                  <c:v>10279</c:v>
                </c:pt>
                <c:pt idx="34">
                  <c:v>10279.5</c:v>
                </c:pt>
                <c:pt idx="35">
                  <c:v>14217</c:v>
                </c:pt>
                <c:pt idx="36">
                  <c:v>14290.5</c:v>
                </c:pt>
                <c:pt idx="37">
                  <c:v>14290.5</c:v>
                </c:pt>
                <c:pt idx="38">
                  <c:v>14384</c:v>
                </c:pt>
                <c:pt idx="39">
                  <c:v>14384</c:v>
                </c:pt>
                <c:pt idx="40">
                  <c:v>14384</c:v>
                </c:pt>
                <c:pt idx="41">
                  <c:v>14384</c:v>
                </c:pt>
                <c:pt idx="42">
                  <c:v>14740</c:v>
                </c:pt>
                <c:pt idx="43">
                  <c:v>14777</c:v>
                </c:pt>
                <c:pt idx="44">
                  <c:v>14777</c:v>
                </c:pt>
                <c:pt idx="45">
                  <c:v>14777</c:v>
                </c:pt>
                <c:pt idx="46">
                  <c:v>14815</c:v>
                </c:pt>
                <c:pt idx="47">
                  <c:v>15547</c:v>
                </c:pt>
                <c:pt idx="48">
                  <c:v>15625.5</c:v>
                </c:pt>
                <c:pt idx="49">
                  <c:v>15625.5</c:v>
                </c:pt>
                <c:pt idx="50">
                  <c:v>15625.5</c:v>
                </c:pt>
                <c:pt idx="51">
                  <c:v>15627</c:v>
                </c:pt>
                <c:pt idx="52">
                  <c:v>15627</c:v>
                </c:pt>
                <c:pt idx="53">
                  <c:v>15627</c:v>
                </c:pt>
                <c:pt idx="54">
                  <c:v>15634</c:v>
                </c:pt>
                <c:pt idx="55">
                  <c:v>15684.5</c:v>
                </c:pt>
                <c:pt idx="56">
                  <c:v>15684.5</c:v>
                </c:pt>
                <c:pt idx="57">
                  <c:v>15684.5</c:v>
                </c:pt>
                <c:pt idx="58">
                  <c:v>15684.5</c:v>
                </c:pt>
                <c:pt idx="59">
                  <c:v>15698</c:v>
                </c:pt>
                <c:pt idx="60">
                  <c:v>15698</c:v>
                </c:pt>
                <c:pt idx="61">
                  <c:v>15698</c:v>
                </c:pt>
                <c:pt idx="62">
                  <c:v>15945</c:v>
                </c:pt>
                <c:pt idx="63">
                  <c:v>15945</c:v>
                </c:pt>
                <c:pt idx="64">
                  <c:v>15945</c:v>
                </c:pt>
                <c:pt idx="65">
                  <c:v>16043</c:v>
                </c:pt>
                <c:pt idx="66">
                  <c:v>16043</c:v>
                </c:pt>
                <c:pt idx="67">
                  <c:v>16145</c:v>
                </c:pt>
                <c:pt idx="68">
                  <c:v>16161</c:v>
                </c:pt>
                <c:pt idx="69">
                  <c:v>16410.5</c:v>
                </c:pt>
                <c:pt idx="70">
                  <c:v>16410.5</c:v>
                </c:pt>
                <c:pt idx="71">
                  <c:v>16410.5</c:v>
                </c:pt>
                <c:pt idx="72">
                  <c:v>16410.5</c:v>
                </c:pt>
                <c:pt idx="73">
                  <c:v>16565</c:v>
                </c:pt>
                <c:pt idx="74">
                  <c:v>17722</c:v>
                </c:pt>
                <c:pt idx="75">
                  <c:v>18305</c:v>
                </c:pt>
                <c:pt idx="76">
                  <c:v>19227.5</c:v>
                </c:pt>
                <c:pt idx="77">
                  <c:v>19236</c:v>
                </c:pt>
                <c:pt idx="78">
                  <c:v>19254.5</c:v>
                </c:pt>
                <c:pt idx="79">
                  <c:v>19265.5</c:v>
                </c:pt>
                <c:pt idx="80">
                  <c:v>19306</c:v>
                </c:pt>
                <c:pt idx="81">
                  <c:v>19306</c:v>
                </c:pt>
                <c:pt idx="82">
                  <c:v>19313.5</c:v>
                </c:pt>
                <c:pt idx="83">
                  <c:v>19351.5</c:v>
                </c:pt>
                <c:pt idx="84">
                  <c:v>19351.5</c:v>
                </c:pt>
                <c:pt idx="85">
                  <c:v>19607</c:v>
                </c:pt>
                <c:pt idx="86">
                  <c:v>19641.5</c:v>
                </c:pt>
                <c:pt idx="87">
                  <c:v>19726</c:v>
                </c:pt>
                <c:pt idx="88">
                  <c:v>19967</c:v>
                </c:pt>
                <c:pt idx="89">
                  <c:v>20070</c:v>
                </c:pt>
                <c:pt idx="90">
                  <c:v>20107.5</c:v>
                </c:pt>
                <c:pt idx="91">
                  <c:v>20107.5</c:v>
                </c:pt>
                <c:pt idx="92">
                  <c:v>20108.5</c:v>
                </c:pt>
                <c:pt idx="93">
                  <c:v>20108.5</c:v>
                </c:pt>
                <c:pt idx="94">
                  <c:v>20109.5</c:v>
                </c:pt>
                <c:pt idx="95">
                  <c:v>20109.5</c:v>
                </c:pt>
                <c:pt idx="96">
                  <c:v>20111</c:v>
                </c:pt>
                <c:pt idx="97">
                  <c:v>20111</c:v>
                </c:pt>
                <c:pt idx="98">
                  <c:v>20175.5</c:v>
                </c:pt>
                <c:pt idx="99">
                  <c:v>20638.5</c:v>
                </c:pt>
                <c:pt idx="100">
                  <c:v>20649.5</c:v>
                </c:pt>
                <c:pt idx="101">
                  <c:v>20657</c:v>
                </c:pt>
                <c:pt idx="102">
                  <c:v>20679</c:v>
                </c:pt>
                <c:pt idx="103">
                  <c:v>20681.5</c:v>
                </c:pt>
                <c:pt idx="104">
                  <c:v>21029</c:v>
                </c:pt>
                <c:pt idx="105">
                  <c:v>21099</c:v>
                </c:pt>
                <c:pt idx="106">
                  <c:v>21115</c:v>
                </c:pt>
                <c:pt idx="107">
                  <c:v>21417</c:v>
                </c:pt>
                <c:pt idx="108">
                  <c:v>21827.5</c:v>
                </c:pt>
                <c:pt idx="109">
                  <c:v>21827.5</c:v>
                </c:pt>
                <c:pt idx="110">
                  <c:v>21831</c:v>
                </c:pt>
                <c:pt idx="111">
                  <c:v>21847</c:v>
                </c:pt>
                <c:pt idx="112">
                  <c:v>21869</c:v>
                </c:pt>
                <c:pt idx="113">
                  <c:v>21871.5</c:v>
                </c:pt>
                <c:pt idx="114">
                  <c:v>21871.5</c:v>
                </c:pt>
                <c:pt idx="115">
                  <c:v>21871.5</c:v>
                </c:pt>
                <c:pt idx="116">
                  <c:v>21885</c:v>
                </c:pt>
                <c:pt idx="117">
                  <c:v>21890</c:v>
                </c:pt>
                <c:pt idx="118">
                  <c:v>21902</c:v>
                </c:pt>
                <c:pt idx="119">
                  <c:v>21930</c:v>
                </c:pt>
                <c:pt idx="120">
                  <c:v>21930.5</c:v>
                </c:pt>
                <c:pt idx="121">
                  <c:v>21930.5</c:v>
                </c:pt>
                <c:pt idx="122">
                  <c:v>21939</c:v>
                </c:pt>
                <c:pt idx="123">
                  <c:v>21939</c:v>
                </c:pt>
                <c:pt idx="124">
                  <c:v>21939</c:v>
                </c:pt>
                <c:pt idx="125">
                  <c:v>21944</c:v>
                </c:pt>
                <c:pt idx="126">
                  <c:v>21946.5</c:v>
                </c:pt>
                <c:pt idx="127">
                  <c:v>21946.5</c:v>
                </c:pt>
                <c:pt idx="128">
                  <c:v>21947.5</c:v>
                </c:pt>
                <c:pt idx="129">
                  <c:v>21950</c:v>
                </c:pt>
                <c:pt idx="130">
                  <c:v>21950</c:v>
                </c:pt>
                <c:pt idx="131">
                  <c:v>21950</c:v>
                </c:pt>
                <c:pt idx="132">
                  <c:v>21950</c:v>
                </c:pt>
                <c:pt idx="133">
                  <c:v>21957.5</c:v>
                </c:pt>
                <c:pt idx="134">
                  <c:v>21957.5</c:v>
                </c:pt>
                <c:pt idx="135">
                  <c:v>21989.5</c:v>
                </c:pt>
                <c:pt idx="136">
                  <c:v>21989.5</c:v>
                </c:pt>
                <c:pt idx="137">
                  <c:v>22392.5</c:v>
                </c:pt>
                <c:pt idx="138">
                  <c:v>22399.5</c:v>
                </c:pt>
                <c:pt idx="139">
                  <c:v>22402</c:v>
                </c:pt>
                <c:pt idx="140">
                  <c:v>22763</c:v>
                </c:pt>
                <c:pt idx="141">
                  <c:v>22763</c:v>
                </c:pt>
                <c:pt idx="142">
                  <c:v>23228.5</c:v>
                </c:pt>
                <c:pt idx="143">
                  <c:v>23228.5</c:v>
                </c:pt>
                <c:pt idx="144">
                  <c:v>23768</c:v>
                </c:pt>
                <c:pt idx="145">
                  <c:v>23768</c:v>
                </c:pt>
                <c:pt idx="146">
                  <c:v>23781.5</c:v>
                </c:pt>
                <c:pt idx="147">
                  <c:v>23781.5</c:v>
                </c:pt>
                <c:pt idx="148">
                  <c:v>23792.5</c:v>
                </c:pt>
                <c:pt idx="149">
                  <c:v>23792.5</c:v>
                </c:pt>
                <c:pt idx="150">
                  <c:v>24192.5</c:v>
                </c:pt>
                <c:pt idx="151">
                  <c:v>24202.5</c:v>
                </c:pt>
                <c:pt idx="152">
                  <c:v>24251.5</c:v>
                </c:pt>
                <c:pt idx="153">
                  <c:v>24612.5</c:v>
                </c:pt>
                <c:pt idx="154">
                  <c:v>24701</c:v>
                </c:pt>
                <c:pt idx="155">
                  <c:v>25102.5</c:v>
                </c:pt>
                <c:pt idx="156">
                  <c:v>25102.5</c:v>
                </c:pt>
                <c:pt idx="157">
                  <c:v>26307.5</c:v>
                </c:pt>
                <c:pt idx="158">
                  <c:v>26307.5</c:v>
                </c:pt>
                <c:pt idx="159">
                  <c:v>26310</c:v>
                </c:pt>
                <c:pt idx="160">
                  <c:v>26435</c:v>
                </c:pt>
                <c:pt idx="161">
                  <c:v>26868.5</c:v>
                </c:pt>
                <c:pt idx="162">
                  <c:v>26941</c:v>
                </c:pt>
                <c:pt idx="163">
                  <c:v>27299.5</c:v>
                </c:pt>
                <c:pt idx="164">
                  <c:v>27302</c:v>
                </c:pt>
                <c:pt idx="165">
                  <c:v>27342.5</c:v>
                </c:pt>
                <c:pt idx="166">
                  <c:v>27738</c:v>
                </c:pt>
                <c:pt idx="167">
                  <c:v>27770</c:v>
                </c:pt>
                <c:pt idx="168">
                  <c:v>28241.5</c:v>
                </c:pt>
                <c:pt idx="169">
                  <c:v>29165</c:v>
                </c:pt>
                <c:pt idx="170">
                  <c:v>29181</c:v>
                </c:pt>
                <c:pt idx="171">
                  <c:v>29501.5</c:v>
                </c:pt>
                <c:pt idx="172">
                  <c:v>29585</c:v>
                </c:pt>
                <c:pt idx="173">
                  <c:v>29655</c:v>
                </c:pt>
                <c:pt idx="174">
                  <c:v>31337.5</c:v>
                </c:pt>
                <c:pt idx="175">
                  <c:v>31378</c:v>
                </c:pt>
                <c:pt idx="176">
                  <c:v>31407.5</c:v>
                </c:pt>
                <c:pt idx="177">
                  <c:v>31434.5</c:v>
                </c:pt>
                <c:pt idx="178">
                  <c:v>32299</c:v>
                </c:pt>
                <c:pt idx="179">
                  <c:v>32627</c:v>
                </c:pt>
                <c:pt idx="180">
                  <c:v>32629.5</c:v>
                </c:pt>
                <c:pt idx="181">
                  <c:v>32780.5</c:v>
                </c:pt>
                <c:pt idx="182">
                  <c:v>33109.5</c:v>
                </c:pt>
                <c:pt idx="183">
                  <c:v>33109.5</c:v>
                </c:pt>
                <c:pt idx="184">
                  <c:v>33214</c:v>
                </c:pt>
                <c:pt idx="185">
                  <c:v>33561.5</c:v>
                </c:pt>
                <c:pt idx="186">
                  <c:v>33561.5</c:v>
                </c:pt>
                <c:pt idx="187">
                  <c:v>33564</c:v>
                </c:pt>
                <c:pt idx="188">
                  <c:v>33658.5</c:v>
                </c:pt>
                <c:pt idx="189">
                  <c:v>34416.5</c:v>
                </c:pt>
                <c:pt idx="190">
                  <c:v>34840</c:v>
                </c:pt>
                <c:pt idx="191">
                  <c:v>34856</c:v>
                </c:pt>
                <c:pt idx="192">
                  <c:v>34939.5</c:v>
                </c:pt>
                <c:pt idx="193">
                  <c:v>34983.5</c:v>
                </c:pt>
                <c:pt idx="194">
                  <c:v>35449</c:v>
                </c:pt>
                <c:pt idx="195">
                  <c:v>35797</c:v>
                </c:pt>
                <c:pt idx="196">
                  <c:v>35797</c:v>
                </c:pt>
                <c:pt idx="197">
                  <c:v>35797</c:v>
                </c:pt>
                <c:pt idx="198">
                  <c:v>35797</c:v>
                </c:pt>
                <c:pt idx="199">
                  <c:v>36725</c:v>
                </c:pt>
                <c:pt idx="200">
                  <c:v>36737.5</c:v>
                </c:pt>
                <c:pt idx="201">
                  <c:v>38017</c:v>
                </c:pt>
                <c:pt idx="202">
                  <c:v>38109</c:v>
                </c:pt>
                <c:pt idx="203">
                  <c:v>38109</c:v>
                </c:pt>
                <c:pt idx="204">
                  <c:v>38109</c:v>
                </c:pt>
                <c:pt idx="205">
                  <c:v>38109</c:v>
                </c:pt>
                <c:pt idx="206">
                  <c:v>38977.5</c:v>
                </c:pt>
                <c:pt idx="207">
                  <c:v>39341</c:v>
                </c:pt>
                <c:pt idx="208">
                  <c:v>39457.5</c:v>
                </c:pt>
                <c:pt idx="209">
                  <c:v>39465</c:v>
                </c:pt>
                <c:pt idx="210">
                  <c:v>39505.5</c:v>
                </c:pt>
                <c:pt idx="211">
                  <c:v>39907</c:v>
                </c:pt>
                <c:pt idx="212">
                  <c:v>40747</c:v>
                </c:pt>
                <c:pt idx="213">
                  <c:v>40698</c:v>
                </c:pt>
                <c:pt idx="214">
                  <c:v>40700.5</c:v>
                </c:pt>
                <c:pt idx="215">
                  <c:v>40700.5</c:v>
                </c:pt>
                <c:pt idx="216">
                  <c:v>40703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32">
                  <c:v>-6.2766649927652907E-2</c:v>
                </c:pt>
                <c:pt idx="82">
                  <c:v>-4.6036289997573476E-2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DD-4917-AF5D-DF5046807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334328"/>
        <c:axId val="1"/>
      </c:scatterChart>
      <c:valAx>
        <c:axId val="55233432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4798154007181"/>
              <c:y val="0.832615274942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160358731593597E-2"/>
              <c:y val="0.3096085674475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334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98877972579709"/>
          <c:y val="0.8774142121123748"/>
          <c:w val="0.80698905149335531"/>
          <c:h val="9.72933475908104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Gem - O-C Diagr.</a:t>
            </a:r>
          </a:p>
        </c:rich>
      </c:tx>
      <c:layout>
        <c:manualLayout>
          <c:xMode val="edge"/>
          <c:yMode val="edge"/>
          <c:x val="0.37440419947506559"/>
          <c:y val="4.361528428578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22045355316321"/>
          <c:y val="0.20249916168853374"/>
          <c:w val="0.72125477643775893"/>
          <c:h val="0.4610750143061999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A0-45E5-9AD6-275FB4286CD6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plus>
            <c:min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Inactive!$I$21:$I$989</c:f>
              <c:numCache>
                <c:formatCode>General</c:formatCode>
                <c:ptCount val="969"/>
                <c:pt idx="30">
                  <c:v>5.2621499999077059E-3</c:v>
                </c:pt>
                <c:pt idx="31">
                  <c:v>-1.1394399989512749E-3</c:v>
                </c:pt>
                <c:pt idx="32">
                  <c:v>1.6335699983756058E-3</c:v>
                </c:pt>
                <c:pt idx="33">
                  <c:v>2.5256299923057668E-3</c:v>
                </c:pt>
                <c:pt idx="34">
                  <c:v>1.0827600053744391E-3</c:v>
                </c:pt>
                <c:pt idx="35">
                  <c:v>6.0827600027550943E-3</c:v>
                </c:pt>
                <c:pt idx="37">
                  <c:v>-1.9772810002905317E-2</c:v>
                </c:pt>
                <c:pt idx="38">
                  <c:v>4.2271900019841269E-3</c:v>
                </c:pt>
                <c:pt idx="39">
                  <c:v>4.0382200022577308E-3</c:v>
                </c:pt>
                <c:pt idx="40">
                  <c:v>1.4290589999291115E-2</c:v>
                </c:pt>
                <c:pt idx="41">
                  <c:v>-5.8404000446898863E-4</c:v>
                </c:pt>
                <c:pt idx="42">
                  <c:v>-1.5676180002628826E-2</c:v>
                </c:pt>
                <c:pt idx="43">
                  <c:v>2.2221999970497563E-3</c:v>
                </c:pt>
                <c:pt idx="48">
                  <c:v>6.4142300034291111E-3</c:v>
                </c:pt>
                <c:pt idx="49">
                  <c:v>4.5982099982211366E-3</c:v>
                </c:pt>
                <c:pt idx="50">
                  <c:v>-4.5097300026100129E-3</c:v>
                </c:pt>
                <c:pt idx="51">
                  <c:v>6.3712199989822693E-3</c:v>
                </c:pt>
                <c:pt idx="52">
                  <c:v>1.5533999976469204E-4</c:v>
                </c:pt>
                <c:pt idx="53">
                  <c:v>-1.3551010000810493E-2</c:v>
                </c:pt>
                <c:pt idx="54">
                  <c:v>-1.4733659998455551E-2</c:v>
                </c:pt>
                <c:pt idx="55">
                  <c:v>-5.0321000016992912E-3</c:v>
                </c:pt>
                <c:pt idx="56">
                  <c:v>1.9640819999040104E-2</c:v>
                </c:pt>
                <c:pt idx="57">
                  <c:v>-5.0672599973040633E-3</c:v>
                </c:pt>
                <c:pt idx="58">
                  <c:v>8.412099996348843E-3</c:v>
                </c:pt>
                <c:pt idx="59">
                  <c:v>-4.2577600033837371E-3</c:v>
                </c:pt>
                <c:pt idx="60">
                  <c:v>-2.2466499940492213E-3</c:v>
                </c:pt>
                <c:pt idx="61">
                  <c:v>-1.8952999998873565E-2</c:v>
                </c:pt>
                <c:pt idx="63">
                  <c:v>-2.6580199992167763E-3</c:v>
                </c:pt>
                <c:pt idx="64">
                  <c:v>-1.6180390004592482E-2</c:v>
                </c:pt>
                <c:pt idx="68">
                  <c:v>-3.5489500005496666E-3</c:v>
                </c:pt>
                <c:pt idx="69">
                  <c:v>4.6256499990704469E-3</c:v>
                </c:pt>
                <c:pt idx="70">
                  <c:v>-2.2188100047060288E-3</c:v>
                </c:pt>
                <c:pt idx="71">
                  <c:v>-5.2157500031171367E-3</c:v>
                </c:pt>
                <c:pt idx="74">
                  <c:v>8.5509999917121604E-4</c:v>
                </c:pt>
                <c:pt idx="75">
                  <c:v>-4.107079999812413E-3</c:v>
                </c:pt>
                <c:pt idx="76">
                  <c:v>-4.5499499974539503E-3</c:v>
                </c:pt>
                <c:pt idx="77">
                  <c:v>-6.2945200043031946E-3</c:v>
                </c:pt>
                <c:pt idx="78">
                  <c:v>-1.3335800002096221E-2</c:v>
                </c:pt>
                <c:pt idx="79">
                  <c:v>-9.5534099964424968E-3</c:v>
                </c:pt>
                <c:pt idx="80">
                  <c:v>-1.2479099998017773E-2</c:v>
                </c:pt>
                <c:pt idx="81">
                  <c:v>-1.9999740005005151E-2</c:v>
                </c:pt>
                <c:pt idx="82">
                  <c:v>-1.055381000333E-2</c:v>
                </c:pt>
                <c:pt idx="83">
                  <c:v>-1.3145899996743537E-2</c:v>
                </c:pt>
                <c:pt idx="84">
                  <c:v>-1.2923700000101235E-2</c:v>
                </c:pt>
                <c:pt idx="85">
                  <c:v>-1.4297250003437512E-2</c:v>
                </c:pt>
                <c:pt idx="86">
                  <c:v>-6.7401199994492345E-3</c:v>
                </c:pt>
                <c:pt idx="87">
                  <c:v>-1.3075049995677546E-2</c:v>
                </c:pt>
                <c:pt idx="88">
                  <c:v>-1.0703630003263243E-2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0-45E5-9AD6-275FB4286CD6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Inactive!$J$21:$J$989</c:f>
              <c:numCache>
                <c:formatCode>General</c:formatCode>
                <c:ptCount val="969"/>
                <c:pt idx="0">
                  <c:v>3.8571798140765168E-3</c:v>
                </c:pt>
                <c:pt idx="1">
                  <c:v>-4.4301500747678801E-3</c:v>
                </c:pt>
                <c:pt idx="2">
                  <c:v>-7.2444398538209498E-3</c:v>
                </c:pt>
                <c:pt idx="3">
                  <c:v>1.3539698484237306E-3</c:v>
                </c:pt>
                <c:pt idx="4">
                  <c:v>-5.8729852753458545E-5</c:v>
                </c:pt>
                <c:pt idx="6">
                  <c:v>-1.3936598334112205E-3</c:v>
                </c:pt>
                <c:pt idx="7">
                  <c:v>8.6841101292520761E-3</c:v>
                </c:pt>
                <c:pt idx="8">
                  <c:v>-2.1508700956474058E-3</c:v>
                </c:pt>
                <c:pt idx="9">
                  <c:v>-1.9286700953671243E-3</c:v>
                </c:pt>
                <c:pt idx="10">
                  <c:v>6.7475097930582706E-3</c:v>
                </c:pt>
                <c:pt idx="11">
                  <c:v>5.4792399059806485E-3</c:v>
                </c:pt>
                <c:pt idx="12">
                  <c:v>1.2078100553480908E-3</c:v>
                </c:pt>
                <c:pt idx="13">
                  <c:v>-2.1600020772893913E-4</c:v>
                </c:pt>
                <c:pt idx="14">
                  <c:v>-4.4985401509620715E-3</c:v>
                </c:pt>
                <c:pt idx="15">
                  <c:v>-6.0459835367510095E-5</c:v>
                </c:pt>
                <c:pt idx="16">
                  <c:v>-4.399301869852934E-4</c:v>
                </c:pt>
                <c:pt idx="17">
                  <c:v>-1.8526298881624825E-3</c:v>
                </c:pt>
                <c:pt idx="18">
                  <c:v>2.4632398672110867E-3</c:v>
                </c:pt>
                <c:pt idx="19">
                  <c:v>7.0551301105297171E-3</c:v>
                </c:pt>
                <c:pt idx="20">
                  <c:v>4.2408398694533389E-3</c:v>
                </c:pt>
                <c:pt idx="21">
                  <c:v>-4.3533801326702815E-3</c:v>
                </c:pt>
                <c:pt idx="22">
                  <c:v>-5.9730093198595569E-5</c:v>
                </c:pt>
                <c:pt idx="23">
                  <c:v>-4.6602697766502388E-3</c:v>
                </c:pt>
                <c:pt idx="24">
                  <c:v>-1.7015501871355809E-3</c:v>
                </c:pt>
                <c:pt idx="25">
                  <c:v>2.6809801274794154E-3</c:v>
                </c:pt>
                <c:pt idx="26">
                  <c:v>-3.2527600014873315E-3</c:v>
                </c:pt>
                <c:pt idx="27">
                  <c:v>2.827870128385257E-3</c:v>
                </c:pt>
                <c:pt idx="28">
                  <c:v>-4.5459798529918771E-3</c:v>
                </c:pt>
                <c:pt idx="29">
                  <c:v>-6.2766649927652907E-2</c:v>
                </c:pt>
                <c:pt idx="44">
                  <c:v>-3.3730499999364838E-3</c:v>
                </c:pt>
                <c:pt idx="45">
                  <c:v>2.3444098333129659E-3</c:v>
                </c:pt>
                <c:pt idx="46">
                  <c:v>-1.9381301099201664E-3</c:v>
                </c:pt>
                <c:pt idx="47">
                  <c:v>6.6380598727846518E-3</c:v>
                </c:pt>
                <c:pt idx="62">
                  <c:v>-4.9769500037655234E-3</c:v>
                </c:pt>
                <c:pt idx="65">
                  <c:v>-4.6107198286335915E-3</c:v>
                </c:pt>
                <c:pt idx="66">
                  <c:v>-7.4250100733479485E-3</c:v>
                </c:pt>
                <c:pt idx="67">
                  <c:v>-4.5329501153901219E-3</c:v>
                </c:pt>
                <c:pt idx="72">
                  <c:v>-5.1210501842433587E-3</c:v>
                </c:pt>
                <c:pt idx="73">
                  <c:v>-1.0827399928530212E-2</c:v>
                </c:pt>
                <c:pt idx="89">
                  <c:v>-9.0594600042095408E-3</c:v>
                </c:pt>
                <c:pt idx="90">
                  <c:v>-8.9325800072401762E-3</c:v>
                </c:pt>
                <c:pt idx="91">
                  <c:v>-9.3389300018316135E-3</c:v>
                </c:pt>
                <c:pt idx="92">
                  <c:v>-8.1835599994519725E-3</c:v>
                </c:pt>
                <c:pt idx="93">
                  <c:v>-8.2662100030574948E-3</c:v>
                </c:pt>
                <c:pt idx="94">
                  <c:v>-8.272560007753782E-3</c:v>
                </c:pt>
                <c:pt idx="95">
                  <c:v>-9.7379100043326616E-3</c:v>
                </c:pt>
                <c:pt idx="96">
                  <c:v>-7.4936000019079074E-3</c:v>
                </c:pt>
                <c:pt idx="97">
                  <c:v>-7.3142399996868335E-3</c:v>
                </c:pt>
                <c:pt idx="98">
                  <c:v>-8.206330006942153E-3</c:v>
                </c:pt>
                <c:pt idx="99">
                  <c:v>-1.0138089994143229E-2</c:v>
                </c:pt>
                <c:pt idx="105">
                  <c:v>-6.5814999979920685E-3</c:v>
                </c:pt>
                <c:pt idx="106">
                  <c:v>-6.9132499993429519E-3</c:v>
                </c:pt>
                <c:pt idx="110">
                  <c:v>-6.0168600030010566E-3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A0-45E5-9AD6-275FB4286CD6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Inactive!$K$21:$K$989</c:f>
              <c:numCache>
                <c:formatCode>General</c:formatCode>
                <c:ptCount val="969"/>
                <c:pt idx="100">
                  <c:v>-7.6604600035352632E-3</c:v>
                </c:pt>
                <c:pt idx="101">
                  <c:v>-7.9143800030578859E-3</c:v>
                </c:pt>
                <c:pt idx="102">
                  <c:v>-7.9143800030578859E-3</c:v>
                </c:pt>
                <c:pt idx="103">
                  <c:v>-7.2143799989135005E-3</c:v>
                </c:pt>
                <c:pt idx="104">
                  <c:v>-7.2143799989135005E-3</c:v>
                </c:pt>
                <c:pt idx="107">
                  <c:v>-7.1368600038113073E-3</c:v>
                </c:pt>
                <c:pt idx="108">
                  <c:v>-6.8368600041139871E-3</c:v>
                </c:pt>
                <c:pt idx="109">
                  <c:v>-6.736859999364242E-3</c:v>
                </c:pt>
                <c:pt idx="111">
                  <c:v>-6.31613999576075E-3</c:v>
                </c:pt>
                <c:pt idx="112">
                  <c:v>-6.5220499964198098E-3</c:v>
                </c:pt>
                <c:pt idx="113">
                  <c:v>-7.1411000026273541E-3</c:v>
                </c:pt>
                <c:pt idx="114">
                  <c:v>-6.9839700008742511E-3</c:v>
                </c:pt>
                <c:pt idx="115">
                  <c:v>-7.6037800099584274E-3</c:v>
                </c:pt>
                <c:pt idx="116">
                  <c:v>-6.2573800023528747E-3</c:v>
                </c:pt>
                <c:pt idx="117">
                  <c:v>-6.7729198926826939E-3</c:v>
                </c:pt>
                <c:pt idx="118">
                  <c:v>-6.0992699436610565E-3</c:v>
                </c:pt>
                <c:pt idx="119">
                  <c:v>-6.0392699524527416E-3</c:v>
                </c:pt>
                <c:pt idx="120">
                  <c:v>-7.6356200588634238E-3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A0-45E5-9AD6-275FB4286CD6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A0-45E5-9AD6-275FB4286CD6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A0-45E5-9AD6-275FB4286CD6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A0-45E5-9AD6-275FB4286CD6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Inactive!$O$21:$O$989</c:f>
              <c:numCache>
                <c:formatCode>General</c:formatCode>
                <c:ptCount val="969"/>
                <c:pt idx="0">
                  <c:v>-2.2984766305272939E-2</c:v>
                </c:pt>
                <c:pt idx="1">
                  <c:v>-2.2947652262027076E-2</c:v>
                </c:pt>
                <c:pt idx="2">
                  <c:v>-2.2942054054386637E-2</c:v>
                </c:pt>
                <c:pt idx="3">
                  <c:v>-2.2938529256983399E-2</c:v>
                </c:pt>
                <c:pt idx="4">
                  <c:v>-2.2936455846746199E-2</c:v>
                </c:pt>
                <c:pt idx="5">
                  <c:v>-2.2936248505722481E-2</c:v>
                </c:pt>
                <c:pt idx="6">
                  <c:v>-2.2924222726346727E-2</c:v>
                </c:pt>
                <c:pt idx="7">
                  <c:v>-2.2914063016184451E-2</c:v>
                </c:pt>
                <c:pt idx="8">
                  <c:v>-2.2836517473313205E-2</c:v>
                </c:pt>
                <c:pt idx="9">
                  <c:v>-2.2807489729992417E-2</c:v>
                </c:pt>
                <c:pt idx="10">
                  <c:v>-2.2793805222426904E-2</c:v>
                </c:pt>
                <c:pt idx="11">
                  <c:v>-2.2772863779031195E-2</c:v>
                </c:pt>
                <c:pt idx="12">
                  <c:v>-2.2770997709817713E-2</c:v>
                </c:pt>
                <c:pt idx="13">
                  <c:v>-2.2770375686746554E-2</c:v>
                </c:pt>
                <c:pt idx="14">
                  <c:v>-2.2769961004699114E-2</c:v>
                </c:pt>
                <c:pt idx="15">
                  <c:v>-2.2750056266422004E-2</c:v>
                </c:pt>
                <c:pt idx="16">
                  <c:v>-2.2613003849743143E-2</c:v>
                </c:pt>
                <c:pt idx="17">
                  <c:v>-2.2610930439505947E-2</c:v>
                </c:pt>
                <c:pt idx="18">
                  <c:v>-2.2606990960055268E-2</c:v>
                </c:pt>
                <c:pt idx="19">
                  <c:v>-2.2380367221129408E-2</c:v>
                </c:pt>
                <c:pt idx="20">
                  <c:v>-2.2374769013488973E-2</c:v>
                </c:pt>
                <c:pt idx="21">
                  <c:v>-2.1631244102429385E-2</c:v>
                </c:pt>
                <c:pt idx="22">
                  <c:v>-2.1630207397310783E-2</c:v>
                </c:pt>
                <c:pt idx="23">
                  <c:v>-2.0924833234615661E-2</c:v>
                </c:pt>
                <c:pt idx="24">
                  <c:v>-2.0911563409097583E-2</c:v>
                </c:pt>
                <c:pt idx="25">
                  <c:v>-2.0898915606650671E-2</c:v>
                </c:pt>
                <c:pt idx="26">
                  <c:v>-2.0367707903880268E-2</c:v>
                </c:pt>
                <c:pt idx="27">
                  <c:v>-1.9946598284705137E-2</c:v>
                </c:pt>
                <c:pt idx="28">
                  <c:v>-1.8857021205057022E-2</c:v>
                </c:pt>
                <c:pt idx="29">
                  <c:v>-1.8811198838814921E-2</c:v>
                </c:pt>
                <c:pt idx="30">
                  <c:v>-1.4962949438573443E-2</c:v>
                </c:pt>
                <c:pt idx="31">
                  <c:v>-1.4959424641170204E-2</c:v>
                </c:pt>
                <c:pt idx="32">
                  <c:v>-1.4951753023292567E-2</c:v>
                </c:pt>
                <c:pt idx="33">
                  <c:v>-1.4947191520770731E-2</c:v>
                </c:pt>
                <c:pt idx="34">
                  <c:v>-1.4930396897849417E-2</c:v>
                </c:pt>
                <c:pt idx="35">
                  <c:v>-1.4930396897849417E-2</c:v>
                </c:pt>
                <c:pt idx="36">
                  <c:v>-1.4927286782493618E-2</c:v>
                </c:pt>
                <c:pt idx="37">
                  <c:v>-1.4911528864690906E-2</c:v>
                </c:pt>
                <c:pt idx="38">
                  <c:v>-1.4911528864690906E-2</c:v>
                </c:pt>
                <c:pt idx="39">
                  <c:v>-1.4805577601570034E-2</c:v>
                </c:pt>
                <c:pt idx="40">
                  <c:v>-1.479127107093336E-2</c:v>
                </c:pt>
                <c:pt idx="41">
                  <c:v>-1.4756230437924695E-2</c:v>
                </c:pt>
                <c:pt idx="42">
                  <c:v>-1.46562920644917E-2</c:v>
                </c:pt>
                <c:pt idx="43">
                  <c:v>-1.4613579813605398E-2</c:v>
                </c:pt>
                <c:pt idx="44">
                  <c:v>-1.4598029236826406E-2</c:v>
                </c:pt>
                <c:pt idx="45">
                  <c:v>-1.4597614554778966E-2</c:v>
                </c:pt>
                <c:pt idx="46">
                  <c:v>-1.4597199872731526E-2</c:v>
                </c:pt>
                <c:pt idx="47">
                  <c:v>-1.4596577849660366E-2</c:v>
                </c:pt>
                <c:pt idx="48">
                  <c:v>-1.4569830857600498E-2</c:v>
                </c:pt>
                <c:pt idx="49">
                  <c:v>-1.4377833069635864E-2</c:v>
                </c:pt>
                <c:pt idx="50">
                  <c:v>-1.4373271567114026E-2</c:v>
                </c:pt>
                <c:pt idx="51">
                  <c:v>-1.4370161451758227E-2</c:v>
                </c:pt>
                <c:pt idx="52">
                  <c:v>-1.4361038446714552E-2</c:v>
                </c:pt>
                <c:pt idx="53">
                  <c:v>-1.4360001741595952E-2</c:v>
                </c:pt>
                <c:pt idx="54">
                  <c:v>-1.4215899730110617E-2</c:v>
                </c:pt>
                <c:pt idx="55">
                  <c:v>-1.4180237074030792E-2</c:v>
                </c:pt>
                <c:pt idx="56">
                  <c:v>-1.4055003095703969E-2</c:v>
                </c:pt>
                <c:pt idx="57">
                  <c:v>-1.3867566810261172E-2</c:v>
                </c:pt>
                <c:pt idx="58">
                  <c:v>-1.3860931897502135E-2</c:v>
                </c:pt>
                <c:pt idx="59">
                  <c:v>-1.3836465656703186E-2</c:v>
                </c:pt>
                <c:pt idx="60">
                  <c:v>-1.3835014269537147E-2</c:v>
                </c:pt>
                <c:pt idx="61">
                  <c:v>-1.3833977564418547E-2</c:v>
                </c:pt>
                <c:pt idx="62">
                  <c:v>-1.3650480758426429E-2</c:v>
                </c:pt>
                <c:pt idx="63">
                  <c:v>-1.3496841059849978E-2</c:v>
                </c:pt>
                <c:pt idx="64">
                  <c:v>-1.3303806566766744E-2</c:v>
                </c:pt>
                <c:pt idx="65">
                  <c:v>-1.3080085602172964E-2</c:v>
                </c:pt>
                <c:pt idx="66">
                  <c:v>-1.3074487394532527E-2</c:v>
                </c:pt>
                <c:pt idx="67">
                  <c:v>-1.3069925892010689E-2</c:v>
                </c:pt>
                <c:pt idx="68">
                  <c:v>-1.2904053073034763E-2</c:v>
                </c:pt>
                <c:pt idx="69">
                  <c:v>-1.2899906252560364E-2</c:v>
                </c:pt>
                <c:pt idx="70">
                  <c:v>-1.2879586832235813E-2</c:v>
                </c:pt>
                <c:pt idx="71">
                  <c:v>-1.2729886613110041E-2</c:v>
                </c:pt>
                <c:pt idx="72">
                  <c:v>-1.2027000542699555E-2</c:v>
                </c:pt>
                <c:pt idx="73">
                  <c:v>-1.2025963837580955E-2</c:v>
                </c:pt>
                <c:pt idx="74">
                  <c:v>-1.1974128581650978E-2</c:v>
                </c:pt>
                <c:pt idx="75">
                  <c:v>-1.161459924652066E-2</c:v>
                </c:pt>
                <c:pt idx="76">
                  <c:v>-1.1597804623599346E-2</c:v>
                </c:pt>
                <c:pt idx="77">
                  <c:v>-1.1433797873836899E-2</c:v>
                </c:pt>
                <c:pt idx="78">
                  <c:v>-1.1420528048318826E-2</c:v>
                </c:pt>
                <c:pt idx="79">
                  <c:v>-1.1225005462950953E-2</c:v>
                </c:pt>
                <c:pt idx="80">
                  <c:v>-1.0842046592140284E-2</c:v>
                </c:pt>
                <c:pt idx="81">
                  <c:v>-1.0835411679381247E-2</c:v>
                </c:pt>
                <c:pt idx="82">
                  <c:v>-1.0702506083176787E-2</c:v>
                </c:pt>
                <c:pt idx="83">
                  <c:v>-1.0667880132215563E-2</c:v>
                </c:pt>
                <c:pt idx="84">
                  <c:v>-1.0638852388894775E-2</c:v>
                </c:pt>
                <c:pt idx="85">
                  <c:v>-9.9411498440772871E-3</c:v>
                </c:pt>
                <c:pt idx="86">
                  <c:v>-9.9243552211559748E-3</c:v>
                </c:pt>
                <c:pt idx="87">
                  <c:v>-9.9121221007564993E-3</c:v>
                </c:pt>
                <c:pt idx="88">
                  <c:v>-9.9009256854756238E-3</c:v>
                </c:pt>
                <c:pt idx="89">
                  <c:v>-9.5424330554639055E-3</c:v>
                </c:pt>
                <c:pt idx="90">
                  <c:v>-9.4064173439036454E-3</c:v>
                </c:pt>
                <c:pt idx="91">
                  <c:v>-9.4053806387850453E-3</c:v>
                </c:pt>
                <c:pt idx="92">
                  <c:v>-9.1629989820564747E-3</c:v>
                </c:pt>
                <c:pt idx="93">
                  <c:v>-9.0188969705711393E-3</c:v>
                </c:pt>
                <c:pt idx="94">
                  <c:v>-9.0178602654525392E-3</c:v>
                </c:pt>
                <c:pt idx="95">
                  <c:v>-8.6643438200100977E-3</c:v>
                </c:pt>
                <c:pt idx="96">
                  <c:v>-8.4887259729193362E-3</c:v>
                </c:pt>
                <c:pt idx="97">
                  <c:v>-8.4820910601602992E-3</c:v>
                </c:pt>
                <c:pt idx="98">
                  <c:v>-8.4474651091990746E-3</c:v>
                </c:pt>
                <c:pt idx="99">
                  <c:v>-8.4292190991117222E-3</c:v>
                </c:pt>
                <c:pt idx="100">
                  <c:v>-8.2361846060284884E-3</c:v>
                </c:pt>
                <c:pt idx="101">
                  <c:v>-8.091875253519433E-3</c:v>
                </c:pt>
                <c:pt idx="102">
                  <c:v>-8.091875253519433E-3</c:v>
                </c:pt>
                <c:pt idx="103">
                  <c:v>-8.091875253519433E-3</c:v>
                </c:pt>
                <c:pt idx="104">
                  <c:v>-8.091875253519433E-3</c:v>
                </c:pt>
                <c:pt idx="105">
                  <c:v>-7.7070503134952853E-3</c:v>
                </c:pt>
                <c:pt idx="106">
                  <c:v>-7.7018667879022867E-3</c:v>
                </c:pt>
                <c:pt idx="107">
                  <c:v>-7.1331303598385805E-3</c:v>
                </c:pt>
                <c:pt idx="108">
                  <c:v>-7.1331303598385805E-3</c:v>
                </c:pt>
                <c:pt idx="109">
                  <c:v>-7.1331303598385805E-3</c:v>
                </c:pt>
                <c:pt idx="110">
                  <c:v>-7.1331303598385805E-3</c:v>
                </c:pt>
                <c:pt idx="111">
                  <c:v>-6.622242077392728E-3</c:v>
                </c:pt>
                <c:pt idx="112">
                  <c:v>-6.5739316188659913E-3</c:v>
                </c:pt>
                <c:pt idx="113">
                  <c:v>-6.5708215035101929E-3</c:v>
                </c:pt>
                <c:pt idx="114">
                  <c:v>-6.5540268805888806E-3</c:v>
                </c:pt>
                <c:pt idx="115">
                  <c:v>-6.3875320385417926E-3</c:v>
                </c:pt>
                <c:pt idx="116">
                  <c:v>-6.0391991186923497E-3</c:v>
                </c:pt>
                <c:pt idx="117">
                  <c:v>-6.0595185390169004E-3</c:v>
                </c:pt>
                <c:pt idx="118">
                  <c:v>-6.0584818338983021E-3</c:v>
                </c:pt>
                <c:pt idx="119">
                  <c:v>-6.0584818338983021E-3</c:v>
                </c:pt>
                <c:pt idx="120">
                  <c:v>-6.0574451287797003E-3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A0-45E5-9AD6-275FB4286CD6}"/>
            </c:ext>
          </c:extLst>
        </c:ser>
        <c:ser>
          <c:idx val="8"/>
          <c:order val="8"/>
          <c:tx>
            <c:strRef>
              <c:f>Inactive!$W$1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Inactive!$W$2:$W$22</c:f>
              <c:numCache>
                <c:formatCode>General</c:formatCode>
                <c:ptCount val="21"/>
                <c:pt idx="0">
                  <c:v>2.3601289123784466E-4</c:v>
                </c:pt>
                <c:pt idx="1">
                  <c:v>-1.3552096114271966E-3</c:v>
                </c:pt>
                <c:pt idx="2">
                  <c:v>-2.802047421362433E-3</c:v>
                </c:pt>
                <c:pt idx="3">
                  <c:v>-4.1045005385678332E-3</c:v>
                </c:pt>
                <c:pt idx="4">
                  <c:v>-5.262568963043418E-3</c:v>
                </c:pt>
                <c:pt idx="5">
                  <c:v>-6.2762526947891736E-3</c:v>
                </c:pt>
                <c:pt idx="6">
                  <c:v>-7.1455517338051139E-3</c:v>
                </c:pt>
                <c:pt idx="7">
                  <c:v>-7.870466080091218E-3</c:v>
                </c:pt>
                <c:pt idx="8">
                  <c:v>-8.4509957336475067E-3</c:v>
                </c:pt>
                <c:pt idx="9">
                  <c:v>-8.88714069447398E-3</c:v>
                </c:pt>
                <c:pt idx="10">
                  <c:v>-9.1789009625705964E-3</c:v>
                </c:pt>
                <c:pt idx="11">
                  <c:v>-9.3262765379374252E-3</c:v>
                </c:pt>
                <c:pt idx="12">
                  <c:v>-9.3292674205744247E-3</c:v>
                </c:pt>
                <c:pt idx="13">
                  <c:v>-9.1878736104816089E-3</c:v>
                </c:pt>
                <c:pt idx="14">
                  <c:v>-8.9020951076589361E-3</c:v>
                </c:pt>
                <c:pt idx="15">
                  <c:v>-8.4719319121064757E-3</c:v>
                </c:pt>
                <c:pt idx="16">
                  <c:v>-7.897384023824186E-3</c:v>
                </c:pt>
                <c:pt idx="17">
                  <c:v>-7.1784514428120672E-3</c:v>
                </c:pt>
                <c:pt idx="18">
                  <c:v>-6.3151341690701052E-3</c:v>
                </c:pt>
                <c:pt idx="19">
                  <c:v>-5.3074322025983417E-3</c:v>
                </c:pt>
                <c:pt idx="20">
                  <c:v>-4.1553455433967629E-3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A0-45E5-9AD6-275FB4286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9465600"/>
        <c:axId val="1"/>
      </c:scatterChart>
      <c:valAx>
        <c:axId val="399465600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3462817147856"/>
              <c:y val="0.75703524789462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556780402449702E-2"/>
              <c:y val="0.33957522180893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9465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166701662292213"/>
          <c:y val="0.81288343558282206"/>
          <c:w val="0.80833473315835513"/>
          <c:h val="0.15950920245398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Gem - O-C Diagr.</a:t>
            </a:r>
          </a:p>
        </c:rich>
      </c:tx>
      <c:layout>
        <c:manualLayout>
          <c:xMode val="edge"/>
          <c:yMode val="edge"/>
          <c:x val="0.37640764954297518"/>
          <c:y val="4.334522014535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255832134899998"/>
          <c:y val="0.20124557739146834"/>
          <c:w val="0.72410612513737005"/>
          <c:h val="0.46441287090338845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A-4EDD-A869-179718F121A3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plus>
            <c:min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Inactive!$I$21:$I$989</c:f>
              <c:numCache>
                <c:formatCode>General</c:formatCode>
                <c:ptCount val="969"/>
                <c:pt idx="30">
                  <c:v>5.2621499999077059E-3</c:v>
                </c:pt>
                <c:pt idx="31">
                  <c:v>-1.1394399989512749E-3</c:v>
                </c:pt>
                <c:pt idx="32">
                  <c:v>1.6335699983756058E-3</c:v>
                </c:pt>
                <c:pt idx="33">
                  <c:v>2.5256299923057668E-3</c:v>
                </c:pt>
                <c:pt idx="34">
                  <c:v>1.0827600053744391E-3</c:v>
                </c:pt>
                <c:pt idx="35">
                  <c:v>6.0827600027550943E-3</c:v>
                </c:pt>
                <c:pt idx="37">
                  <c:v>-1.9772810002905317E-2</c:v>
                </c:pt>
                <c:pt idx="38">
                  <c:v>4.2271900019841269E-3</c:v>
                </c:pt>
                <c:pt idx="39">
                  <c:v>4.0382200022577308E-3</c:v>
                </c:pt>
                <c:pt idx="40">
                  <c:v>1.4290589999291115E-2</c:v>
                </c:pt>
                <c:pt idx="41">
                  <c:v>-5.8404000446898863E-4</c:v>
                </c:pt>
                <c:pt idx="42">
                  <c:v>-1.5676180002628826E-2</c:v>
                </c:pt>
                <c:pt idx="43">
                  <c:v>2.2221999970497563E-3</c:v>
                </c:pt>
                <c:pt idx="48">
                  <c:v>6.4142300034291111E-3</c:v>
                </c:pt>
                <c:pt idx="49">
                  <c:v>4.5982099982211366E-3</c:v>
                </c:pt>
                <c:pt idx="50">
                  <c:v>-4.5097300026100129E-3</c:v>
                </c:pt>
                <c:pt idx="51">
                  <c:v>6.3712199989822693E-3</c:v>
                </c:pt>
                <c:pt idx="52">
                  <c:v>1.5533999976469204E-4</c:v>
                </c:pt>
                <c:pt idx="53">
                  <c:v>-1.3551010000810493E-2</c:v>
                </c:pt>
                <c:pt idx="54">
                  <c:v>-1.4733659998455551E-2</c:v>
                </c:pt>
                <c:pt idx="55">
                  <c:v>-5.0321000016992912E-3</c:v>
                </c:pt>
                <c:pt idx="56">
                  <c:v>1.9640819999040104E-2</c:v>
                </c:pt>
                <c:pt idx="57">
                  <c:v>-5.0672599973040633E-3</c:v>
                </c:pt>
                <c:pt idx="58">
                  <c:v>8.412099996348843E-3</c:v>
                </c:pt>
                <c:pt idx="59">
                  <c:v>-4.2577600033837371E-3</c:v>
                </c:pt>
                <c:pt idx="60">
                  <c:v>-2.2466499940492213E-3</c:v>
                </c:pt>
                <c:pt idx="61">
                  <c:v>-1.8952999998873565E-2</c:v>
                </c:pt>
                <c:pt idx="63">
                  <c:v>-2.6580199992167763E-3</c:v>
                </c:pt>
                <c:pt idx="64">
                  <c:v>-1.6180390004592482E-2</c:v>
                </c:pt>
                <c:pt idx="68">
                  <c:v>-3.5489500005496666E-3</c:v>
                </c:pt>
                <c:pt idx="69">
                  <c:v>4.6256499990704469E-3</c:v>
                </c:pt>
                <c:pt idx="70">
                  <c:v>-2.2188100047060288E-3</c:v>
                </c:pt>
                <c:pt idx="71">
                  <c:v>-5.2157500031171367E-3</c:v>
                </c:pt>
                <c:pt idx="74">
                  <c:v>8.5509999917121604E-4</c:v>
                </c:pt>
                <c:pt idx="75">
                  <c:v>-4.107079999812413E-3</c:v>
                </c:pt>
                <c:pt idx="76">
                  <c:v>-4.5499499974539503E-3</c:v>
                </c:pt>
                <c:pt idx="77">
                  <c:v>-6.2945200043031946E-3</c:v>
                </c:pt>
                <c:pt idx="78">
                  <c:v>-1.3335800002096221E-2</c:v>
                </c:pt>
                <c:pt idx="79">
                  <c:v>-9.5534099964424968E-3</c:v>
                </c:pt>
                <c:pt idx="80">
                  <c:v>-1.2479099998017773E-2</c:v>
                </c:pt>
                <c:pt idx="81">
                  <c:v>-1.9999740005005151E-2</c:v>
                </c:pt>
                <c:pt idx="82">
                  <c:v>-1.055381000333E-2</c:v>
                </c:pt>
                <c:pt idx="83">
                  <c:v>-1.3145899996743537E-2</c:v>
                </c:pt>
                <c:pt idx="84">
                  <c:v>-1.2923700000101235E-2</c:v>
                </c:pt>
                <c:pt idx="85">
                  <c:v>-1.4297250003437512E-2</c:v>
                </c:pt>
                <c:pt idx="86">
                  <c:v>-6.7401199994492345E-3</c:v>
                </c:pt>
                <c:pt idx="87">
                  <c:v>-1.3075049995677546E-2</c:v>
                </c:pt>
                <c:pt idx="88">
                  <c:v>-1.0703630003263243E-2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A-4EDD-A869-179718F121A3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Inactive!$J$21:$J$989</c:f>
              <c:numCache>
                <c:formatCode>General</c:formatCode>
                <c:ptCount val="969"/>
                <c:pt idx="0">
                  <c:v>3.8571798140765168E-3</c:v>
                </c:pt>
                <c:pt idx="1">
                  <c:v>-4.4301500747678801E-3</c:v>
                </c:pt>
                <c:pt idx="2">
                  <c:v>-7.2444398538209498E-3</c:v>
                </c:pt>
                <c:pt idx="3">
                  <c:v>1.3539698484237306E-3</c:v>
                </c:pt>
                <c:pt idx="4">
                  <c:v>-5.8729852753458545E-5</c:v>
                </c:pt>
                <c:pt idx="6">
                  <c:v>-1.3936598334112205E-3</c:v>
                </c:pt>
                <c:pt idx="7">
                  <c:v>8.6841101292520761E-3</c:v>
                </c:pt>
                <c:pt idx="8">
                  <c:v>-2.1508700956474058E-3</c:v>
                </c:pt>
                <c:pt idx="9">
                  <c:v>-1.9286700953671243E-3</c:v>
                </c:pt>
                <c:pt idx="10">
                  <c:v>6.7475097930582706E-3</c:v>
                </c:pt>
                <c:pt idx="11">
                  <c:v>5.4792399059806485E-3</c:v>
                </c:pt>
                <c:pt idx="12">
                  <c:v>1.2078100553480908E-3</c:v>
                </c:pt>
                <c:pt idx="13">
                  <c:v>-2.1600020772893913E-4</c:v>
                </c:pt>
                <c:pt idx="14">
                  <c:v>-4.4985401509620715E-3</c:v>
                </c:pt>
                <c:pt idx="15">
                  <c:v>-6.0459835367510095E-5</c:v>
                </c:pt>
                <c:pt idx="16">
                  <c:v>-4.399301869852934E-4</c:v>
                </c:pt>
                <c:pt idx="17">
                  <c:v>-1.8526298881624825E-3</c:v>
                </c:pt>
                <c:pt idx="18">
                  <c:v>2.4632398672110867E-3</c:v>
                </c:pt>
                <c:pt idx="19">
                  <c:v>7.0551301105297171E-3</c:v>
                </c:pt>
                <c:pt idx="20">
                  <c:v>4.2408398694533389E-3</c:v>
                </c:pt>
                <c:pt idx="21">
                  <c:v>-4.3533801326702815E-3</c:v>
                </c:pt>
                <c:pt idx="22">
                  <c:v>-5.9730093198595569E-5</c:v>
                </c:pt>
                <c:pt idx="23">
                  <c:v>-4.6602697766502388E-3</c:v>
                </c:pt>
                <c:pt idx="24">
                  <c:v>-1.7015501871355809E-3</c:v>
                </c:pt>
                <c:pt idx="25">
                  <c:v>2.6809801274794154E-3</c:v>
                </c:pt>
                <c:pt idx="26">
                  <c:v>-3.2527600014873315E-3</c:v>
                </c:pt>
                <c:pt idx="27">
                  <c:v>2.827870128385257E-3</c:v>
                </c:pt>
                <c:pt idx="28">
                  <c:v>-4.5459798529918771E-3</c:v>
                </c:pt>
                <c:pt idx="29">
                  <c:v>-6.2766649927652907E-2</c:v>
                </c:pt>
                <c:pt idx="44">
                  <c:v>-3.3730499999364838E-3</c:v>
                </c:pt>
                <c:pt idx="45">
                  <c:v>2.3444098333129659E-3</c:v>
                </c:pt>
                <c:pt idx="46">
                  <c:v>-1.9381301099201664E-3</c:v>
                </c:pt>
                <c:pt idx="47">
                  <c:v>6.6380598727846518E-3</c:v>
                </c:pt>
                <c:pt idx="62">
                  <c:v>-4.9769500037655234E-3</c:v>
                </c:pt>
                <c:pt idx="65">
                  <c:v>-4.6107198286335915E-3</c:v>
                </c:pt>
                <c:pt idx="66">
                  <c:v>-7.4250100733479485E-3</c:v>
                </c:pt>
                <c:pt idx="67">
                  <c:v>-4.5329501153901219E-3</c:v>
                </c:pt>
                <c:pt idx="72">
                  <c:v>-5.1210501842433587E-3</c:v>
                </c:pt>
                <c:pt idx="73">
                  <c:v>-1.0827399928530212E-2</c:v>
                </c:pt>
                <c:pt idx="89">
                  <c:v>-9.0594600042095408E-3</c:v>
                </c:pt>
                <c:pt idx="90">
                  <c:v>-8.9325800072401762E-3</c:v>
                </c:pt>
                <c:pt idx="91">
                  <c:v>-9.3389300018316135E-3</c:v>
                </c:pt>
                <c:pt idx="92">
                  <c:v>-8.1835599994519725E-3</c:v>
                </c:pt>
                <c:pt idx="93">
                  <c:v>-8.2662100030574948E-3</c:v>
                </c:pt>
                <c:pt idx="94">
                  <c:v>-8.272560007753782E-3</c:v>
                </c:pt>
                <c:pt idx="95">
                  <c:v>-9.7379100043326616E-3</c:v>
                </c:pt>
                <c:pt idx="96">
                  <c:v>-7.4936000019079074E-3</c:v>
                </c:pt>
                <c:pt idx="97">
                  <c:v>-7.3142399996868335E-3</c:v>
                </c:pt>
                <c:pt idx="98">
                  <c:v>-8.206330006942153E-3</c:v>
                </c:pt>
                <c:pt idx="99">
                  <c:v>-1.0138089994143229E-2</c:v>
                </c:pt>
                <c:pt idx="105">
                  <c:v>-6.5814999979920685E-3</c:v>
                </c:pt>
                <c:pt idx="106">
                  <c:v>-6.9132499993429519E-3</c:v>
                </c:pt>
                <c:pt idx="110">
                  <c:v>-6.0168600030010566E-3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A-4EDD-A869-179718F121A3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Inactive!$K$21:$K$989</c:f>
              <c:numCache>
                <c:formatCode>General</c:formatCode>
                <c:ptCount val="969"/>
                <c:pt idx="100">
                  <c:v>-7.6604600035352632E-3</c:v>
                </c:pt>
                <c:pt idx="101">
                  <c:v>-7.9143800030578859E-3</c:v>
                </c:pt>
                <c:pt idx="102">
                  <c:v>-7.9143800030578859E-3</c:v>
                </c:pt>
                <c:pt idx="103">
                  <c:v>-7.2143799989135005E-3</c:v>
                </c:pt>
                <c:pt idx="104">
                  <c:v>-7.2143799989135005E-3</c:v>
                </c:pt>
                <c:pt idx="107">
                  <c:v>-7.1368600038113073E-3</c:v>
                </c:pt>
                <c:pt idx="108">
                  <c:v>-6.8368600041139871E-3</c:v>
                </c:pt>
                <c:pt idx="109">
                  <c:v>-6.736859999364242E-3</c:v>
                </c:pt>
                <c:pt idx="111">
                  <c:v>-6.31613999576075E-3</c:v>
                </c:pt>
                <c:pt idx="112">
                  <c:v>-6.5220499964198098E-3</c:v>
                </c:pt>
                <c:pt idx="113">
                  <c:v>-7.1411000026273541E-3</c:v>
                </c:pt>
                <c:pt idx="114">
                  <c:v>-6.9839700008742511E-3</c:v>
                </c:pt>
                <c:pt idx="115">
                  <c:v>-7.6037800099584274E-3</c:v>
                </c:pt>
                <c:pt idx="116">
                  <c:v>-6.2573800023528747E-3</c:v>
                </c:pt>
                <c:pt idx="117">
                  <c:v>-6.7729198926826939E-3</c:v>
                </c:pt>
                <c:pt idx="118">
                  <c:v>-6.0992699436610565E-3</c:v>
                </c:pt>
                <c:pt idx="119">
                  <c:v>-6.0392699524527416E-3</c:v>
                </c:pt>
                <c:pt idx="120">
                  <c:v>-7.6356200588634238E-3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A-4EDD-A869-179718F121A3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A-4EDD-A869-179718F121A3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A-4EDD-A869-179718F121A3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A-4EDD-A869-179718F121A3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Inactive!$O$21:$O$989</c:f>
              <c:numCache>
                <c:formatCode>General</c:formatCode>
                <c:ptCount val="969"/>
                <c:pt idx="0">
                  <c:v>-2.2984766305272939E-2</c:v>
                </c:pt>
                <c:pt idx="1">
                  <c:v>-2.2947652262027076E-2</c:v>
                </c:pt>
                <c:pt idx="2">
                  <c:v>-2.2942054054386637E-2</c:v>
                </c:pt>
                <c:pt idx="3">
                  <c:v>-2.2938529256983399E-2</c:v>
                </c:pt>
                <c:pt idx="4">
                  <c:v>-2.2936455846746199E-2</c:v>
                </c:pt>
                <c:pt idx="5">
                  <c:v>-2.2936248505722481E-2</c:v>
                </c:pt>
                <c:pt idx="6">
                  <c:v>-2.2924222726346727E-2</c:v>
                </c:pt>
                <c:pt idx="7">
                  <c:v>-2.2914063016184451E-2</c:v>
                </c:pt>
                <c:pt idx="8">
                  <c:v>-2.2836517473313205E-2</c:v>
                </c:pt>
                <c:pt idx="9">
                  <c:v>-2.2807489729992417E-2</c:v>
                </c:pt>
                <c:pt idx="10">
                  <c:v>-2.2793805222426904E-2</c:v>
                </c:pt>
                <c:pt idx="11">
                  <c:v>-2.2772863779031195E-2</c:v>
                </c:pt>
                <c:pt idx="12">
                  <c:v>-2.2770997709817713E-2</c:v>
                </c:pt>
                <c:pt idx="13">
                  <c:v>-2.2770375686746554E-2</c:v>
                </c:pt>
                <c:pt idx="14">
                  <c:v>-2.2769961004699114E-2</c:v>
                </c:pt>
                <c:pt idx="15">
                  <c:v>-2.2750056266422004E-2</c:v>
                </c:pt>
                <c:pt idx="16">
                  <c:v>-2.2613003849743143E-2</c:v>
                </c:pt>
                <c:pt idx="17">
                  <c:v>-2.2610930439505947E-2</c:v>
                </c:pt>
                <c:pt idx="18">
                  <c:v>-2.2606990960055268E-2</c:v>
                </c:pt>
                <c:pt idx="19">
                  <c:v>-2.2380367221129408E-2</c:v>
                </c:pt>
                <c:pt idx="20">
                  <c:v>-2.2374769013488973E-2</c:v>
                </c:pt>
                <c:pt idx="21">
                  <c:v>-2.1631244102429385E-2</c:v>
                </c:pt>
                <c:pt idx="22">
                  <c:v>-2.1630207397310783E-2</c:v>
                </c:pt>
                <c:pt idx="23">
                  <c:v>-2.0924833234615661E-2</c:v>
                </c:pt>
                <c:pt idx="24">
                  <c:v>-2.0911563409097583E-2</c:v>
                </c:pt>
                <c:pt idx="25">
                  <c:v>-2.0898915606650671E-2</c:v>
                </c:pt>
                <c:pt idx="26">
                  <c:v>-2.0367707903880268E-2</c:v>
                </c:pt>
                <c:pt idx="27">
                  <c:v>-1.9946598284705137E-2</c:v>
                </c:pt>
                <c:pt idx="28">
                  <c:v>-1.8857021205057022E-2</c:v>
                </c:pt>
                <c:pt idx="29">
                  <c:v>-1.8811198838814921E-2</c:v>
                </c:pt>
                <c:pt idx="30">
                  <c:v>-1.4962949438573443E-2</c:v>
                </c:pt>
                <c:pt idx="31">
                  <c:v>-1.4959424641170204E-2</c:v>
                </c:pt>
                <c:pt idx="32">
                  <c:v>-1.4951753023292567E-2</c:v>
                </c:pt>
                <c:pt idx="33">
                  <c:v>-1.4947191520770731E-2</c:v>
                </c:pt>
                <c:pt idx="34">
                  <c:v>-1.4930396897849417E-2</c:v>
                </c:pt>
                <c:pt idx="35">
                  <c:v>-1.4930396897849417E-2</c:v>
                </c:pt>
                <c:pt idx="36">
                  <c:v>-1.4927286782493618E-2</c:v>
                </c:pt>
                <c:pt idx="37">
                  <c:v>-1.4911528864690906E-2</c:v>
                </c:pt>
                <c:pt idx="38">
                  <c:v>-1.4911528864690906E-2</c:v>
                </c:pt>
                <c:pt idx="39">
                  <c:v>-1.4805577601570034E-2</c:v>
                </c:pt>
                <c:pt idx="40">
                  <c:v>-1.479127107093336E-2</c:v>
                </c:pt>
                <c:pt idx="41">
                  <c:v>-1.4756230437924695E-2</c:v>
                </c:pt>
                <c:pt idx="42">
                  <c:v>-1.46562920644917E-2</c:v>
                </c:pt>
                <c:pt idx="43">
                  <c:v>-1.4613579813605398E-2</c:v>
                </c:pt>
                <c:pt idx="44">
                  <c:v>-1.4598029236826406E-2</c:v>
                </c:pt>
                <c:pt idx="45">
                  <c:v>-1.4597614554778966E-2</c:v>
                </c:pt>
                <c:pt idx="46">
                  <c:v>-1.4597199872731526E-2</c:v>
                </c:pt>
                <c:pt idx="47">
                  <c:v>-1.4596577849660366E-2</c:v>
                </c:pt>
                <c:pt idx="48">
                  <c:v>-1.4569830857600498E-2</c:v>
                </c:pt>
                <c:pt idx="49">
                  <c:v>-1.4377833069635864E-2</c:v>
                </c:pt>
                <c:pt idx="50">
                  <c:v>-1.4373271567114026E-2</c:v>
                </c:pt>
                <c:pt idx="51">
                  <c:v>-1.4370161451758227E-2</c:v>
                </c:pt>
                <c:pt idx="52">
                  <c:v>-1.4361038446714552E-2</c:v>
                </c:pt>
                <c:pt idx="53">
                  <c:v>-1.4360001741595952E-2</c:v>
                </c:pt>
                <c:pt idx="54">
                  <c:v>-1.4215899730110617E-2</c:v>
                </c:pt>
                <c:pt idx="55">
                  <c:v>-1.4180237074030792E-2</c:v>
                </c:pt>
                <c:pt idx="56">
                  <c:v>-1.4055003095703969E-2</c:v>
                </c:pt>
                <c:pt idx="57">
                  <c:v>-1.3867566810261172E-2</c:v>
                </c:pt>
                <c:pt idx="58">
                  <c:v>-1.3860931897502135E-2</c:v>
                </c:pt>
                <c:pt idx="59">
                  <c:v>-1.3836465656703186E-2</c:v>
                </c:pt>
                <c:pt idx="60">
                  <c:v>-1.3835014269537147E-2</c:v>
                </c:pt>
                <c:pt idx="61">
                  <c:v>-1.3833977564418547E-2</c:v>
                </c:pt>
                <c:pt idx="62">
                  <c:v>-1.3650480758426429E-2</c:v>
                </c:pt>
                <c:pt idx="63">
                  <c:v>-1.3496841059849978E-2</c:v>
                </c:pt>
                <c:pt idx="64">
                  <c:v>-1.3303806566766744E-2</c:v>
                </c:pt>
                <c:pt idx="65">
                  <c:v>-1.3080085602172964E-2</c:v>
                </c:pt>
                <c:pt idx="66">
                  <c:v>-1.3074487394532527E-2</c:v>
                </c:pt>
                <c:pt idx="67">
                  <c:v>-1.3069925892010689E-2</c:v>
                </c:pt>
                <c:pt idx="68">
                  <c:v>-1.2904053073034763E-2</c:v>
                </c:pt>
                <c:pt idx="69">
                  <c:v>-1.2899906252560364E-2</c:v>
                </c:pt>
                <c:pt idx="70">
                  <c:v>-1.2879586832235813E-2</c:v>
                </c:pt>
                <c:pt idx="71">
                  <c:v>-1.2729886613110041E-2</c:v>
                </c:pt>
                <c:pt idx="72">
                  <c:v>-1.2027000542699555E-2</c:v>
                </c:pt>
                <c:pt idx="73">
                  <c:v>-1.2025963837580955E-2</c:v>
                </c:pt>
                <c:pt idx="74">
                  <c:v>-1.1974128581650978E-2</c:v>
                </c:pt>
                <c:pt idx="75">
                  <c:v>-1.161459924652066E-2</c:v>
                </c:pt>
                <c:pt idx="76">
                  <c:v>-1.1597804623599346E-2</c:v>
                </c:pt>
                <c:pt idx="77">
                  <c:v>-1.1433797873836899E-2</c:v>
                </c:pt>
                <c:pt idx="78">
                  <c:v>-1.1420528048318826E-2</c:v>
                </c:pt>
                <c:pt idx="79">
                  <c:v>-1.1225005462950953E-2</c:v>
                </c:pt>
                <c:pt idx="80">
                  <c:v>-1.0842046592140284E-2</c:v>
                </c:pt>
                <c:pt idx="81">
                  <c:v>-1.0835411679381247E-2</c:v>
                </c:pt>
                <c:pt idx="82">
                  <c:v>-1.0702506083176787E-2</c:v>
                </c:pt>
                <c:pt idx="83">
                  <c:v>-1.0667880132215563E-2</c:v>
                </c:pt>
                <c:pt idx="84">
                  <c:v>-1.0638852388894775E-2</c:v>
                </c:pt>
                <c:pt idx="85">
                  <c:v>-9.9411498440772871E-3</c:v>
                </c:pt>
                <c:pt idx="86">
                  <c:v>-9.9243552211559748E-3</c:v>
                </c:pt>
                <c:pt idx="87">
                  <c:v>-9.9121221007564993E-3</c:v>
                </c:pt>
                <c:pt idx="88">
                  <c:v>-9.9009256854756238E-3</c:v>
                </c:pt>
                <c:pt idx="89">
                  <c:v>-9.5424330554639055E-3</c:v>
                </c:pt>
                <c:pt idx="90">
                  <c:v>-9.4064173439036454E-3</c:v>
                </c:pt>
                <c:pt idx="91">
                  <c:v>-9.4053806387850453E-3</c:v>
                </c:pt>
                <c:pt idx="92">
                  <c:v>-9.1629989820564747E-3</c:v>
                </c:pt>
                <c:pt idx="93">
                  <c:v>-9.0188969705711393E-3</c:v>
                </c:pt>
                <c:pt idx="94">
                  <c:v>-9.0178602654525392E-3</c:v>
                </c:pt>
                <c:pt idx="95">
                  <c:v>-8.6643438200100977E-3</c:v>
                </c:pt>
                <c:pt idx="96">
                  <c:v>-8.4887259729193362E-3</c:v>
                </c:pt>
                <c:pt idx="97">
                  <c:v>-8.4820910601602992E-3</c:v>
                </c:pt>
                <c:pt idx="98">
                  <c:v>-8.4474651091990746E-3</c:v>
                </c:pt>
                <c:pt idx="99">
                  <c:v>-8.4292190991117222E-3</c:v>
                </c:pt>
                <c:pt idx="100">
                  <c:v>-8.2361846060284884E-3</c:v>
                </c:pt>
                <c:pt idx="101">
                  <c:v>-8.091875253519433E-3</c:v>
                </c:pt>
                <c:pt idx="102">
                  <c:v>-8.091875253519433E-3</c:v>
                </c:pt>
                <c:pt idx="103">
                  <c:v>-8.091875253519433E-3</c:v>
                </c:pt>
                <c:pt idx="104">
                  <c:v>-8.091875253519433E-3</c:v>
                </c:pt>
                <c:pt idx="105">
                  <c:v>-7.7070503134952853E-3</c:v>
                </c:pt>
                <c:pt idx="106">
                  <c:v>-7.7018667879022867E-3</c:v>
                </c:pt>
                <c:pt idx="107">
                  <c:v>-7.1331303598385805E-3</c:v>
                </c:pt>
                <c:pt idx="108">
                  <c:v>-7.1331303598385805E-3</c:v>
                </c:pt>
                <c:pt idx="109">
                  <c:v>-7.1331303598385805E-3</c:v>
                </c:pt>
                <c:pt idx="110">
                  <c:v>-7.1331303598385805E-3</c:v>
                </c:pt>
                <c:pt idx="111">
                  <c:v>-6.622242077392728E-3</c:v>
                </c:pt>
                <c:pt idx="112">
                  <c:v>-6.5739316188659913E-3</c:v>
                </c:pt>
                <c:pt idx="113">
                  <c:v>-6.5708215035101929E-3</c:v>
                </c:pt>
                <c:pt idx="114">
                  <c:v>-6.5540268805888806E-3</c:v>
                </c:pt>
                <c:pt idx="115">
                  <c:v>-6.3875320385417926E-3</c:v>
                </c:pt>
                <c:pt idx="116">
                  <c:v>-6.0391991186923497E-3</c:v>
                </c:pt>
                <c:pt idx="117">
                  <c:v>-6.0595185390169004E-3</c:v>
                </c:pt>
                <c:pt idx="118">
                  <c:v>-6.0584818338983021E-3</c:v>
                </c:pt>
                <c:pt idx="119">
                  <c:v>-6.0584818338983021E-3</c:v>
                </c:pt>
                <c:pt idx="120">
                  <c:v>-6.0574451287797003E-3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A-4EDD-A869-179718F121A3}"/>
            </c:ext>
          </c:extLst>
        </c:ser>
        <c:ser>
          <c:idx val="8"/>
          <c:order val="8"/>
          <c:tx>
            <c:strRef>
              <c:f>Inactive!$W$1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Inactive!$W$2:$W$22</c:f>
              <c:numCache>
                <c:formatCode>General</c:formatCode>
                <c:ptCount val="21"/>
                <c:pt idx="0">
                  <c:v>2.3601289123784466E-4</c:v>
                </c:pt>
                <c:pt idx="1">
                  <c:v>-1.3552096114271966E-3</c:v>
                </c:pt>
                <c:pt idx="2">
                  <c:v>-2.802047421362433E-3</c:v>
                </c:pt>
                <c:pt idx="3">
                  <c:v>-4.1045005385678332E-3</c:v>
                </c:pt>
                <c:pt idx="4">
                  <c:v>-5.262568963043418E-3</c:v>
                </c:pt>
                <c:pt idx="5">
                  <c:v>-6.2762526947891736E-3</c:v>
                </c:pt>
                <c:pt idx="6">
                  <c:v>-7.1455517338051139E-3</c:v>
                </c:pt>
                <c:pt idx="7">
                  <c:v>-7.870466080091218E-3</c:v>
                </c:pt>
                <c:pt idx="8">
                  <c:v>-8.4509957336475067E-3</c:v>
                </c:pt>
                <c:pt idx="9">
                  <c:v>-8.88714069447398E-3</c:v>
                </c:pt>
                <c:pt idx="10">
                  <c:v>-9.1789009625705964E-3</c:v>
                </c:pt>
                <c:pt idx="11">
                  <c:v>-9.3262765379374252E-3</c:v>
                </c:pt>
                <c:pt idx="12">
                  <c:v>-9.3292674205744247E-3</c:v>
                </c:pt>
                <c:pt idx="13">
                  <c:v>-9.1878736104816089E-3</c:v>
                </c:pt>
                <c:pt idx="14">
                  <c:v>-8.9020951076589361E-3</c:v>
                </c:pt>
                <c:pt idx="15">
                  <c:v>-8.4719319121064757E-3</c:v>
                </c:pt>
                <c:pt idx="16">
                  <c:v>-7.897384023824186E-3</c:v>
                </c:pt>
                <c:pt idx="17">
                  <c:v>-7.1784514428120672E-3</c:v>
                </c:pt>
                <c:pt idx="18">
                  <c:v>-6.3151341690701052E-3</c:v>
                </c:pt>
                <c:pt idx="19">
                  <c:v>-5.3074322025983417E-3</c:v>
                </c:pt>
                <c:pt idx="20">
                  <c:v>-4.1553455433967629E-3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A-4EDD-A869-179718F121A3}"/>
            </c:ext>
          </c:extLst>
        </c:ser>
        <c:ser>
          <c:idx val="9"/>
          <c:order val="9"/>
          <c:tx>
            <c:strRef>
              <c:f>Inactive!$U$20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9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Inactive!$U$21:$U$989</c:f>
              <c:numCache>
                <c:formatCode>General</c:formatCode>
                <c:ptCount val="969"/>
                <c:pt idx="36">
                  <c:v>-4.6036289997573476E-2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AA-4EDD-A869-179718F12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48448"/>
        <c:axId val="1"/>
      </c:scatterChart>
      <c:valAx>
        <c:axId val="682448448"/>
        <c:scaling>
          <c:orientation val="minMax"/>
          <c:max val="42000"/>
          <c:min val="1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387709023892816"/>
              <c:y val="0.75854103343465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962551478070225E-2"/>
              <c:y val="0.340569450095333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448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72563225769823"/>
          <c:y val="0.81762917933130697"/>
          <c:w val="0.80698905149335531"/>
          <c:h val="0.158054711246200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YY Gem - O-C Diagr.</a:t>
            </a:r>
          </a:p>
        </c:rich>
      </c:tx>
      <c:layout>
        <c:manualLayout>
          <c:xMode val="edge"/>
          <c:yMode val="edge"/>
          <c:x val="0.37440416453766906"/>
          <c:y val="4.34799778468058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422045355316321"/>
          <c:y val="0.20187043298379687"/>
          <c:w val="0.72125477643775893"/>
          <c:h val="0.46274914637824205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Inactive!$H$21:$H$989</c:f>
              <c:numCache>
                <c:formatCode>General</c:formatCode>
                <c:ptCount val="969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2B-4229-B989-7AA00B808F67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plus>
            <c:minus>
              <c:numRef>
                <c:f>Inactive!$D$21:$D$989</c:f>
                <c:numCache>
                  <c:formatCode>General</c:formatCode>
                  <c:ptCount val="969"/>
                  <c:pt idx="5">
                    <c:v>0</c:v>
                  </c:pt>
                  <c:pt idx="62">
                    <c:v>2E-3</c:v>
                  </c:pt>
                  <c:pt idx="89">
                    <c:v>1E-4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2.0999999999999999E-3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1E-4</c:v>
                  </c:pt>
                  <c:pt idx="99">
                    <c:v>2.0000000000000001E-4</c:v>
                  </c:pt>
                  <c:pt idx="100">
                    <c:v>2E-3</c:v>
                  </c:pt>
                  <c:pt idx="101">
                    <c:v>8.9999999999999998E-4</c:v>
                  </c:pt>
                  <c:pt idx="102">
                    <c:v>8.9999999999999998E-4</c:v>
                  </c:pt>
                  <c:pt idx="103">
                    <c:v>8.0000000000000004E-4</c:v>
                  </c:pt>
                  <c:pt idx="104">
                    <c:v>8.9999999999999998E-4</c:v>
                  </c:pt>
                  <c:pt idx="105">
                    <c:v>1E-3</c:v>
                  </c:pt>
                  <c:pt idx="106">
                    <c:v>1E-3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2.0000000000000001E-4</c:v>
                  </c:pt>
                  <c:pt idx="110">
                    <c:v>3.5000000000000001E-3</c:v>
                  </c:pt>
                  <c:pt idx="111">
                    <c:v>1.2E-4</c:v>
                  </c:pt>
                  <c:pt idx="112">
                    <c:v>1E-4</c:v>
                  </c:pt>
                  <c:pt idx="113">
                    <c:v>1E-4</c:v>
                  </c:pt>
                  <c:pt idx="114">
                    <c:v>3.5000000000000001E-3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2.0000000000000001E-4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Inactive!$I$21:$I$989</c:f>
              <c:numCache>
                <c:formatCode>General</c:formatCode>
                <c:ptCount val="969"/>
                <c:pt idx="30">
                  <c:v>5.2621499999077059E-3</c:v>
                </c:pt>
                <c:pt idx="31">
                  <c:v>-1.1394399989512749E-3</c:v>
                </c:pt>
                <c:pt idx="32">
                  <c:v>1.6335699983756058E-3</c:v>
                </c:pt>
                <c:pt idx="33">
                  <c:v>2.5256299923057668E-3</c:v>
                </c:pt>
                <c:pt idx="34">
                  <c:v>1.0827600053744391E-3</c:v>
                </c:pt>
                <c:pt idx="35">
                  <c:v>6.0827600027550943E-3</c:v>
                </c:pt>
                <c:pt idx="37">
                  <c:v>-1.9772810002905317E-2</c:v>
                </c:pt>
                <c:pt idx="38">
                  <c:v>4.2271900019841269E-3</c:v>
                </c:pt>
                <c:pt idx="39">
                  <c:v>4.0382200022577308E-3</c:v>
                </c:pt>
                <c:pt idx="40">
                  <c:v>1.4290589999291115E-2</c:v>
                </c:pt>
                <c:pt idx="41">
                  <c:v>-5.8404000446898863E-4</c:v>
                </c:pt>
                <c:pt idx="42">
                  <c:v>-1.5676180002628826E-2</c:v>
                </c:pt>
                <c:pt idx="43">
                  <c:v>2.2221999970497563E-3</c:v>
                </c:pt>
                <c:pt idx="48">
                  <c:v>6.4142300034291111E-3</c:v>
                </c:pt>
                <c:pt idx="49">
                  <c:v>4.5982099982211366E-3</c:v>
                </c:pt>
                <c:pt idx="50">
                  <c:v>-4.5097300026100129E-3</c:v>
                </c:pt>
                <c:pt idx="51">
                  <c:v>6.3712199989822693E-3</c:v>
                </c:pt>
                <c:pt idx="52">
                  <c:v>1.5533999976469204E-4</c:v>
                </c:pt>
                <c:pt idx="53">
                  <c:v>-1.3551010000810493E-2</c:v>
                </c:pt>
                <c:pt idx="54">
                  <c:v>-1.4733659998455551E-2</c:v>
                </c:pt>
                <c:pt idx="55">
                  <c:v>-5.0321000016992912E-3</c:v>
                </c:pt>
                <c:pt idx="56">
                  <c:v>1.9640819999040104E-2</c:v>
                </c:pt>
                <c:pt idx="57">
                  <c:v>-5.0672599973040633E-3</c:v>
                </c:pt>
                <c:pt idx="58">
                  <c:v>8.412099996348843E-3</c:v>
                </c:pt>
                <c:pt idx="59">
                  <c:v>-4.2577600033837371E-3</c:v>
                </c:pt>
                <c:pt idx="60">
                  <c:v>-2.2466499940492213E-3</c:v>
                </c:pt>
                <c:pt idx="61">
                  <c:v>-1.8952999998873565E-2</c:v>
                </c:pt>
                <c:pt idx="63">
                  <c:v>-2.6580199992167763E-3</c:v>
                </c:pt>
                <c:pt idx="64">
                  <c:v>-1.6180390004592482E-2</c:v>
                </c:pt>
                <c:pt idx="68">
                  <c:v>-3.5489500005496666E-3</c:v>
                </c:pt>
                <c:pt idx="69">
                  <c:v>4.6256499990704469E-3</c:v>
                </c:pt>
                <c:pt idx="70">
                  <c:v>-2.2188100047060288E-3</c:v>
                </c:pt>
                <c:pt idx="71">
                  <c:v>-5.2157500031171367E-3</c:v>
                </c:pt>
                <c:pt idx="74">
                  <c:v>8.5509999917121604E-4</c:v>
                </c:pt>
                <c:pt idx="75">
                  <c:v>-4.107079999812413E-3</c:v>
                </c:pt>
                <c:pt idx="76">
                  <c:v>-4.5499499974539503E-3</c:v>
                </c:pt>
                <c:pt idx="77">
                  <c:v>-6.2945200043031946E-3</c:v>
                </c:pt>
                <c:pt idx="78">
                  <c:v>-1.3335800002096221E-2</c:v>
                </c:pt>
                <c:pt idx="79">
                  <c:v>-9.5534099964424968E-3</c:v>
                </c:pt>
                <c:pt idx="80">
                  <c:v>-1.2479099998017773E-2</c:v>
                </c:pt>
                <c:pt idx="81">
                  <c:v>-1.9999740005005151E-2</c:v>
                </c:pt>
                <c:pt idx="82">
                  <c:v>-1.055381000333E-2</c:v>
                </c:pt>
                <c:pt idx="83">
                  <c:v>-1.3145899996743537E-2</c:v>
                </c:pt>
                <c:pt idx="84">
                  <c:v>-1.2923700000101235E-2</c:v>
                </c:pt>
                <c:pt idx="85">
                  <c:v>-1.4297250003437512E-2</c:v>
                </c:pt>
                <c:pt idx="86">
                  <c:v>-6.7401199994492345E-3</c:v>
                </c:pt>
                <c:pt idx="87">
                  <c:v>-1.3075049995677546E-2</c:v>
                </c:pt>
                <c:pt idx="88">
                  <c:v>-1.0703630003263243E-2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2B-4229-B989-7AA00B808F67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plus>
            <c:minus>
              <c:numRef>
                <c:f>Inactive!$D$21:$D$44</c:f>
                <c:numCache>
                  <c:formatCode>General</c:formatCode>
                  <c:ptCount val="24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Inactive!$J$21:$J$989</c:f>
              <c:numCache>
                <c:formatCode>General</c:formatCode>
                <c:ptCount val="969"/>
                <c:pt idx="0">
                  <c:v>3.8571798140765168E-3</c:v>
                </c:pt>
                <c:pt idx="1">
                  <c:v>-4.4301500747678801E-3</c:v>
                </c:pt>
                <c:pt idx="2">
                  <c:v>-7.2444398538209498E-3</c:v>
                </c:pt>
                <c:pt idx="3">
                  <c:v>1.3539698484237306E-3</c:v>
                </c:pt>
                <c:pt idx="4">
                  <c:v>-5.8729852753458545E-5</c:v>
                </c:pt>
                <c:pt idx="6">
                  <c:v>-1.3936598334112205E-3</c:v>
                </c:pt>
                <c:pt idx="7">
                  <c:v>8.6841101292520761E-3</c:v>
                </c:pt>
                <c:pt idx="8">
                  <c:v>-2.1508700956474058E-3</c:v>
                </c:pt>
                <c:pt idx="9">
                  <c:v>-1.9286700953671243E-3</c:v>
                </c:pt>
                <c:pt idx="10">
                  <c:v>6.7475097930582706E-3</c:v>
                </c:pt>
                <c:pt idx="11">
                  <c:v>5.4792399059806485E-3</c:v>
                </c:pt>
                <c:pt idx="12">
                  <c:v>1.2078100553480908E-3</c:v>
                </c:pt>
                <c:pt idx="13">
                  <c:v>-2.1600020772893913E-4</c:v>
                </c:pt>
                <c:pt idx="14">
                  <c:v>-4.4985401509620715E-3</c:v>
                </c:pt>
                <c:pt idx="15">
                  <c:v>-6.0459835367510095E-5</c:v>
                </c:pt>
                <c:pt idx="16">
                  <c:v>-4.399301869852934E-4</c:v>
                </c:pt>
                <c:pt idx="17">
                  <c:v>-1.8526298881624825E-3</c:v>
                </c:pt>
                <c:pt idx="18">
                  <c:v>2.4632398672110867E-3</c:v>
                </c:pt>
                <c:pt idx="19">
                  <c:v>7.0551301105297171E-3</c:v>
                </c:pt>
                <c:pt idx="20">
                  <c:v>4.2408398694533389E-3</c:v>
                </c:pt>
                <c:pt idx="21">
                  <c:v>-4.3533801326702815E-3</c:v>
                </c:pt>
                <c:pt idx="22">
                  <c:v>-5.9730093198595569E-5</c:v>
                </c:pt>
                <c:pt idx="23">
                  <c:v>-4.6602697766502388E-3</c:v>
                </c:pt>
                <c:pt idx="24">
                  <c:v>-1.7015501871355809E-3</c:v>
                </c:pt>
                <c:pt idx="25">
                  <c:v>2.6809801274794154E-3</c:v>
                </c:pt>
                <c:pt idx="26">
                  <c:v>-3.2527600014873315E-3</c:v>
                </c:pt>
                <c:pt idx="27">
                  <c:v>2.827870128385257E-3</c:v>
                </c:pt>
                <c:pt idx="28">
                  <c:v>-4.5459798529918771E-3</c:v>
                </c:pt>
                <c:pt idx="29">
                  <c:v>-6.2766649927652907E-2</c:v>
                </c:pt>
                <c:pt idx="44">
                  <c:v>-3.3730499999364838E-3</c:v>
                </c:pt>
                <c:pt idx="45">
                  <c:v>2.3444098333129659E-3</c:v>
                </c:pt>
                <c:pt idx="46">
                  <c:v>-1.9381301099201664E-3</c:v>
                </c:pt>
                <c:pt idx="47">
                  <c:v>6.6380598727846518E-3</c:v>
                </c:pt>
                <c:pt idx="62">
                  <c:v>-4.9769500037655234E-3</c:v>
                </c:pt>
                <c:pt idx="65">
                  <c:v>-4.6107198286335915E-3</c:v>
                </c:pt>
                <c:pt idx="66">
                  <c:v>-7.4250100733479485E-3</c:v>
                </c:pt>
                <c:pt idx="67">
                  <c:v>-4.5329501153901219E-3</c:v>
                </c:pt>
                <c:pt idx="72">
                  <c:v>-5.1210501842433587E-3</c:v>
                </c:pt>
                <c:pt idx="73">
                  <c:v>-1.0827399928530212E-2</c:v>
                </c:pt>
                <c:pt idx="89">
                  <c:v>-9.0594600042095408E-3</c:v>
                </c:pt>
                <c:pt idx="90">
                  <c:v>-8.9325800072401762E-3</c:v>
                </c:pt>
                <c:pt idx="91">
                  <c:v>-9.3389300018316135E-3</c:v>
                </c:pt>
                <c:pt idx="92">
                  <c:v>-8.1835599994519725E-3</c:v>
                </c:pt>
                <c:pt idx="93">
                  <c:v>-8.2662100030574948E-3</c:v>
                </c:pt>
                <c:pt idx="94">
                  <c:v>-8.272560007753782E-3</c:v>
                </c:pt>
                <c:pt idx="95">
                  <c:v>-9.7379100043326616E-3</c:v>
                </c:pt>
                <c:pt idx="96">
                  <c:v>-7.4936000019079074E-3</c:v>
                </c:pt>
                <c:pt idx="97">
                  <c:v>-7.3142399996868335E-3</c:v>
                </c:pt>
                <c:pt idx="98">
                  <c:v>-8.206330006942153E-3</c:v>
                </c:pt>
                <c:pt idx="99">
                  <c:v>-1.0138089994143229E-2</c:v>
                </c:pt>
                <c:pt idx="105">
                  <c:v>-6.5814999979920685E-3</c:v>
                </c:pt>
                <c:pt idx="106">
                  <c:v>-6.9132499993429519E-3</c:v>
                </c:pt>
                <c:pt idx="110">
                  <c:v>-6.0168600030010566E-3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2B-4229-B989-7AA00B808F67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Inactive!$K$21:$K$989</c:f>
              <c:numCache>
                <c:formatCode>General</c:formatCode>
                <c:ptCount val="969"/>
                <c:pt idx="100">
                  <c:v>-7.6604600035352632E-3</c:v>
                </c:pt>
                <c:pt idx="101">
                  <c:v>-7.9143800030578859E-3</c:v>
                </c:pt>
                <c:pt idx="102">
                  <c:v>-7.9143800030578859E-3</c:v>
                </c:pt>
                <c:pt idx="103">
                  <c:v>-7.2143799989135005E-3</c:v>
                </c:pt>
                <c:pt idx="104">
                  <c:v>-7.2143799989135005E-3</c:v>
                </c:pt>
                <c:pt idx="107">
                  <c:v>-7.1368600038113073E-3</c:v>
                </c:pt>
                <c:pt idx="108">
                  <c:v>-6.8368600041139871E-3</c:v>
                </c:pt>
                <c:pt idx="109">
                  <c:v>-6.736859999364242E-3</c:v>
                </c:pt>
                <c:pt idx="111">
                  <c:v>-6.31613999576075E-3</c:v>
                </c:pt>
                <c:pt idx="112">
                  <c:v>-6.5220499964198098E-3</c:v>
                </c:pt>
                <c:pt idx="113">
                  <c:v>-7.1411000026273541E-3</c:v>
                </c:pt>
                <c:pt idx="114">
                  <c:v>-6.9839700008742511E-3</c:v>
                </c:pt>
                <c:pt idx="115">
                  <c:v>-7.6037800099584274E-3</c:v>
                </c:pt>
                <c:pt idx="116">
                  <c:v>-6.2573800023528747E-3</c:v>
                </c:pt>
                <c:pt idx="117">
                  <c:v>-6.7729198926826939E-3</c:v>
                </c:pt>
                <c:pt idx="118">
                  <c:v>-6.0992699436610565E-3</c:v>
                </c:pt>
                <c:pt idx="119">
                  <c:v>-6.0392699524527416E-3</c:v>
                </c:pt>
                <c:pt idx="120">
                  <c:v>-7.6356200588634238E-3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2B-4229-B989-7AA00B808F67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2B-4229-B989-7AA00B808F67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2B-4229-B989-7AA00B808F67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plus>
            <c:minus>
              <c:numRef>
                <c:f>Inactive!$D$21:$D$92</c:f>
                <c:numCache>
                  <c:formatCode>General</c:formatCode>
                  <c:ptCount val="72"/>
                  <c:pt idx="5">
                    <c:v>0</c:v>
                  </c:pt>
                  <c:pt idx="6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2B-4229-B989-7AA00B808F67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Inactive!$F$21:$F$989</c:f>
              <c:numCache>
                <c:formatCode>General</c:formatCode>
                <c:ptCount val="969"/>
                <c:pt idx="0">
                  <c:v>-117</c:v>
                </c:pt>
                <c:pt idx="1">
                  <c:v>-27.5</c:v>
                </c:pt>
                <c:pt idx="2">
                  <c:v>-14</c:v>
                </c:pt>
                <c:pt idx="3">
                  <c:v>-5.5</c:v>
                </c:pt>
                <c:pt idx="4">
                  <c:v>-0.5</c:v>
                </c:pt>
                <c:pt idx="5">
                  <c:v>0</c:v>
                </c:pt>
                <c:pt idx="6">
                  <c:v>29</c:v>
                </c:pt>
                <c:pt idx="7">
                  <c:v>53.5</c:v>
                </c:pt>
                <c:pt idx="8">
                  <c:v>240.5</c:v>
                </c:pt>
                <c:pt idx="9">
                  <c:v>310.5</c:v>
                </c:pt>
                <c:pt idx="10">
                  <c:v>343.5</c:v>
                </c:pt>
                <c:pt idx="11">
                  <c:v>394</c:v>
                </c:pt>
                <c:pt idx="12">
                  <c:v>398.5</c:v>
                </c:pt>
                <c:pt idx="13">
                  <c:v>400</c:v>
                </c:pt>
                <c:pt idx="14">
                  <c:v>401</c:v>
                </c:pt>
                <c:pt idx="15">
                  <c:v>449</c:v>
                </c:pt>
                <c:pt idx="16">
                  <c:v>779.5</c:v>
                </c:pt>
                <c:pt idx="17">
                  <c:v>784.5</c:v>
                </c:pt>
                <c:pt idx="18">
                  <c:v>794</c:v>
                </c:pt>
                <c:pt idx="19">
                  <c:v>1340.5</c:v>
                </c:pt>
                <c:pt idx="20">
                  <c:v>1354</c:v>
                </c:pt>
                <c:pt idx="21">
                  <c:v>3147</c:v>
                </c:pt>
                <c:pt idx="22">
                  <c:v>3149.5</c:v>
                </c:pt>
                <c:pt idx="23">
                  <c:v>4850.5</c:v>
                </c:pt>
                <c:pt idx="24">
                  <c:v>4882.5</c:v>
                </c:pt>
                <c:pt idx="25">
                  <c:v>4913</c:v>
                </c:pt>
                <c:pt idx="26">
                  <c:v>6194</c:v>
                </c:pt>
                <c:pt idx="27">
                  <c:v>7209.5</c:v>
                </c:pt>
                <c:pt idx="28">
                  <c:v>9837</c:v>
                </c:pt>
                <c:pt idx="29">
                  <c:v>9947.5</c:v>
                </c:pt>
                <c:pt idx="30">
                  <c:v>19227.5</c:v>
                </c:pt>
                <c:pt idx="31">
                  <c:v>19236</c:v>
                </c:pt>
                <c:pt idx="32">
                  <c:v>19254.5</c:v>
                </c:pt>
                <c:pt idx="33">
                  <c:v>19265.5</c:v>
                </c:pt>
                <c:pt idx="34">
                  <c:v>19306</c:v>
                </c:pt>
                <c:pt idx="35">
                  <c:v>19306</c:v>
                </c:pt>
                <c:pt idx="36">
                  <c:v>19313.5</c:v>
                </c:pt>
                <c:pt idx="37">
                  <c:v>19351.5</c:v>
                </c:pt>
                <c:pt idx="38">
                  <c:v>19351.5</c:v>
                </c:pt>
                <c:pt idx="39">
                  <c:v>19607</c:v>
                </c:pt>
                <c:pt idx="40">
                  <c:v>19641.5</c:v>
                </c:pt>
                <c:pt idx="41">
                  <c:v>19726</c:v>
                </c:pt>
                <c:pt idx="42">
                  <c:v>19967</c:v>
                </c:pt>
                <c:pt idx="43">
                  <c:v>20070</c:v>
                </c:pt>
                <c:pt idx="44">
                  <c:v>20107.5</c:v>
                </c:pt>
                <c:pt idx="45">
                  <c:v>20108.5</c:v>
                </c:pt>
                <c:pt idx="46">
                  <c:v>20109.5</c:v>
                </c:pt>
                <c:pt idx="47">
                  <c:v>20111</c:v>
                </c:pt>
                <c:pt idx="48">
                  <c:v>20175.5</c:v>
                </c:pt>
                <c:pt idx="49">
                  <c:v>20638.5</c:v>
                </c:pt>
                <c:pt idx="50">
                  <c:v>20649.5</c:v>
                </c:pt>
                <c:pt idx="51">
                  <c:v>20657</c:v>
                </c:pt>
                <c:pt idx="52">
                  <c:v>20679</c:v>
                </c:pt>
                <c:pt idx="53">
                  <c:v>20681.5</c:v>
                </c:pt>
                <c:pt idx="54">
                  <c:v>21029</c:v>
                </c:pt>
                <c:pt idx="55">
                  <c:v>21115</c:v>
                </c:pt>
                <c:pt idx="56">
                  <c:v>21417</c:v>
                </c:pt>
                <c:pt idx="57">
                  <c:v>21869</c:v>
                </c:pt>
                <c:pt idx="58">
                  <c:v>21885</c:v>
                </c:pt>
                <c:pt idx="59">
                  <c:v>21944</c:v>
                </c:pt>
                <c:pt idx="60">
                  <c:v>21947.5</c:v>
                </c:pt>
                <c:pt idx="61">
                  <c:v>21950</c:v>
                </c:pt>
                <c:pt idx="62">
                  <c:v>22392.5</c:v>
                </c:pt>
                <c:pt idx="63">
                  <c:v>22763</c:v>
                </c:pt>
                <c:pt idx="64">
                  <c:v>23228.5</c:v>
                </c:pt>
                <c:pt idx="65">
                  <c:v>23768</c:v>
                </c:pt>
                <c:pt idx="66">
                  <c:v>23781.5</c:v>
                </c:pt>
                <c:pt idx="67">
                  <c:v>23792.5</c:v>
                </c:pt>
                <c:pt idx="68">
                  <c:v>24192.5</c:v>
                </c:pt>
                <c:pt idx="69">
                  <c:v>24202.5</c:v>
                </c:pt>
                <c:pt idx="70">
                  <c:v>24251.5</c:v>
                </c:pt>
                <c:pt idx="71">
                  <c:v>24612.5</c:v>
                </c:pt>
                <c:pt idx="72">
                  <c:v>26307.5</c:v>
                </c:pt>
                <c:pt idx="73">
                  <c:v>26310</c:v>
                </c:pt>
                <c:pt idx="74">
                  <c:v>26435</c:v>
                </c:pt>
                <c:pt idx="75">
                  <c:v>27302</c:v>
                </c:pt>
                <c:pt idx="76">
                  <c:v>27342.5</c:v>
                </c:pt>
                <c:pt idx="77">
                  <c:v>27738</c:v>
                </c:pt>
                <c:pt idx="78">
                  <c:v>27770</c:v>
                </c:pt>
                <c:pt idx="79">
                  <c:v>28241.5</c:v>
                </c:pt>
                <c:pt idx="80">
                  <c:v>29165</c:v>
                </c:pt>
                <c:pt idx="81">
                  <c:v>29181</c:v>
                </c:pt>
                <c:pt idx="82">
                  <c:v>29501.5</c:v>
                </c:pt>
                <c:pt idx="83">
                  <c:v>29585</c:v>
                </c:pt>
                <c:pt idx="84">
                  <c:v>29655</c:v>
                </c:pt>
                <c:pt idx="85">
                  <c:v>31337.5</c:v>
                </c:pt>
                <c:pt idx="86">
                  <c:v>31378</c:v>
                </c:pt>
                <c:pt idx="87">
                  <c:v>31407.5</c:v>
                </c:pt>
                <c:pt idx="88">
                  <c:v>31434.5</c:v>
                </c:pt>
                <c:pt idx="89">
                  <c:v>32299</c:v>
                </c:pt>
                <c:pt idx="90">
                  <c:v>32627</c:v>
                </c:pt>
                <c:pt idx="91">
                  <c:v>32629.5</c:v>
                </c:pt>
                <c:pt idx="92">
                  <c:v>33214</c:v>
                </c:pt>
                <c:pt idx="93">
                  <c:v>33561.5</c:v>
                </c:pt>
                <c:pt idx="94">
                  <c:v>33564</c:v>
                </c:pt>
                <c:pt idx="95">
                  <c:v>34416.5</c:v>
                </c:pt>
                <c:pt idx="96">
                  <c:v>34840</c:v>
                </c:pt>
                <c:pt idx="97">
                  <c:v>34856</c:v>
                </c:pt>
                <c:pt idx="98">
                  <c:v>34939.5</c:v>
                </c:pt>
                <c:pt idx="99">
                  <c:v>34983.5</c:v>
                </c:pt>
                <c:pt idx="100">
                  <c:v>35449</c:v>
                </c:pt>
                <c:pt idx="101">
                  <c:v>35797</c:v>
                </c:pt>
                <c:pt idx="102">
                  <c:v>35797</c:v>
                </c:pt>
                <c:pt idx="103">
                  <c:v>35797</c:v>
                </c:pt>
                <c:pt idx="104">
                  <c:v>35797</c:v>
                </c:pt>
                <c:pt idx="105">
                  <c:v>36725</c:v>
                </c:pt>
                <c:pt idx="106">
                  <c:v>36737.5</c:v>
                </c:pt>
                <c:pt idx="107">
                  <c:v>38109</c:v>
                </c:pt>
                <c:pt idx="108">
                  <c:v>38109</c:v>
                </c:pt>
                <c:pt idx="109">
                  <c:v>38109</c:v>
                </c:pt>
                <c:pt idx="110">
                  <c:v>38109</c:v>
                </c:pt>
                <c:pt idx="111">
                  <c:v>39341</c:v>
                </c:pt>
                <c:pt idx="112">
                  <c:v>39457.5</c:v>
                </c:pt>
                <c:pt idx="113">
                  <c:v>39465</c:v>
                </c:pt>
                <c:pt idx="114">
                  <c:v>39505.5</c:v>
                </c:pt>
                <c:pt idx="115">
                  <c:v>39907</c:v>
                </c:pt>
                <c:pt idx="116">
                  <c:v>40747</c:v>
                </c:pt>
                <c:pt idx="117">
                  <c:v>40698</c:v>
                </c:pt>
                <c:pt idx="118">
                  <c:v>40700.5</c:v>
                </c:pt>
                <c:pt idx="119">
                  <c:v>40700.5</c:v>
                </c:pt>
                <c:pt idx="120">
                  <c:v>40703</c:v>
                </c:pt>
              </c:numCache>
            </c:numRef>
          </c:xVal>
          <c:yVal>
            <c:numRef>
              <c:f>Inactive!$O$21:$O$989</c:f>
              <c:numCache>
                <c:formatCode>General</c:formatCode>
                <c:ptCount val="969"/>
                <c:pt idx="0">
                  <c:v>-2.2984766305272939E-2</c:v>
                </c:pt>
                <c:pt idx="1">
                  <c:v>-2.2947652262027076E-2</c:v>
                </c:pt>
                <c:pt idx="2">
                  <c:v>-2.2942054054386637E-2</c:v>
                </c:pt>
                <c:pt idx="3">
                  <c:v>-2.2938529256983399E-2</c:v>
                </c:pt>
                <c:pt idx="4">
                  <c:v>-2.2936455846746199E-2</c:v>
                </c:pt>
                <c:pt idx="5">
                  <c:v>-2.2936248505722481E-2</c:v>
                </c:pt>
                <c:pt idx="6">
                  <c:v>-2.2924222726346727E-2</c:v>
                </c:pt>
                <c:pt idx="7">
                  <c:v>-2.2914063016184451E-2</c:v>
                </c:pt>
                <c:pt idx="8">
                  <c:v>-2.2836517473313205E-2</c:v>
                </c:pt>
                <c:pt idx="9">
                  <c:v>-2.2807489729992417E-2</c:v>
                </c:pt>
                <c:pt idx="10">
                  <c:v>-2.2793805222426904E-2</c:v>
                </c:pt>
                <c:pt idx="11">
                  <c:v>-2.2772863779031195E-2</c:v>
                </c:pt>
                <c:pt idx="12">
                  <c:v>-2.2770997709817713E-2</c:v>
                </c:pt>
                <c:pt idx="13">
                  <c:v>-2.2770375686746554E-2</c:v>
                </c:pt>
                <c:pt idx="14">
                  <c:v>-2.2769961004699114E-2</c:v>
                </c:pt>
                <c:pt idx="15">
                  <c:v>-2.2750056266422004E-2</c:v>
                </c:pt>
                <c:pt idx="16">
                  <c:v>-2.2613003849743143E-2</c:v>
                </c:pt>
                <c:pt idx="17">
                  <c:v>-2.2610930439505947E-2</c:v>
                </c:pt>
                <c:pt idx="18">
                  <c:v>-2.2606990960055268E-2</c:v>
                </c:pt>
                <c:pt idx="19">
                  <c:v>-2.2380367221129408E-2</c:v>
                </c:pt>
                <c:pt idx="20">
                  <c:v>-2.2374769013488973E-2</c:v>
                </c:pt>
                <c:pt idx="21">
                  <c:v>-2.1631244102429385E-2</c:v>
                </c:pt>
                <c:pt idx="22">
                  <c:v>-2.1630207397310783E-2</c:v>
                </c:pt>
                <c:pt idx="23">
                  <c:v>-2.0924833234615661E-2</c:v>
                </c:pt>
                <c:pt idx="24">
                  <c:v>-2.0911563409097583E-2</c:v>
                </c:pt>
                <c:pt idx="25">
                  <c:v>-2.0898915606650671E-2</c:v>
                </c:pt>
                <c:pt idx="26">
                  <c:v>-2.0367707903880268E-2</c:v>
                </c:pt>
                <c:pt idx="27">
                  <c:v>-1.9946598284705137E-2</c:v>
                </c:pt>
                <c:pt idx="28">
                  <c:v>-1.8857021205057022E-2</c:v>
                </c:pt>
                <c:pt idx="29">
                  <c:v>-1.8811198838814921E-2</c:v>
                </c:pt>
                <c:pt idx="30">
                  <c:v>-1.4962949438573443E-2</c:v>
                </c:pt>
                <c:pt idx="31">
                  <c:v>-1.4959424641170204E-2</c:v>
                </c:pt>
                <c:pt idx="32">
                  <c:v>-1.4951753023292567E-2</c:v>
                </c:pt>
                <c:pt idx="33">
                  <c:v>-1.4947191520770731E-2</c:v>
                </c:pt>
                <c:pt idx="34">
                  <c:v>-1.4930396897849417E-2</c:v>
                </c:pt>
                <c:pt idx="35">
                  <c:v>-1.4930396897849417E-2</c:v>
                </c:pt>
                <c:pt idx="36">
                  <c:v>-1.4927286782493618E-2</c:v>
                </c:pt>
                <c:pt idx="37">
                  <c:v>-1.4911528864690906E-2</c:v>
                </c:pt>
                <c:pt idx="38">
                  <c:v>-1.4911528864690906E-2</c:v>
                </c:pt>
                <c:pt idx="39">
                  <c:v>-1.4805577601570034E-2</c:v>
                </c:pt>
                <c:pt idx="40">
                  <c:v>-1.479127107093336E-2</c:v>
                </c:pt>
                <c:pt idx="41">
                  <c:v>-1.4756230437924695E-2</c:v>
                </c:pt>
                <c:pt idx="42">
                  <c:v>-1.46562920644917E-2</c:v>
                </c:pt>
                <c:pt idx="43">
                  <c:v>-1.4613579813605398E-2</c:v>
                </c:pt>
                <c:pt idx="44">
                  <c:v>-1.4598029236826406E-2</c:v>
                </c:pt>
                <c:pt idx="45">
                  <c:v>-1.4597614554778966E-2</c:v>
                </c:pt>
                <c:pt idx="46">
                  <c:v>-1.4597199872731526E-2</c:v>
                </c:pt>
                <c:pt idx="47">
                  <c:v>-1.4596577849660366E-2</c:v>
                </c:pt>
                <c:pt idx="48">
                  <c:v>-1.4569830857600498E-2</c:v>
                </c:pt>
                <c:pt idx="49">
                  <c:v>-1.4377833069635864E-2</c:v>
                </c:pt>
                <c:pt idx="50">
                  <c:v>-1.4373271567114026E-2</c:v>
                </c:pt>
                <c:pt idx="51">
                  <c:v>-1.4370161451758227E-2</c:v>
                </c:pt>
                <c:pt idx="52">
                  <c:v>-1.4361038446714552E-2</c:v>
                </c:pt>
                <c:pt idx="53">
                  <c:v>-1.4360001741595952E-2</c:v>
                </c:pt>
                <c:pt idx="54">
                  <c:v>-1.4215899730110617E-2</c:v>
                </c:pt>
                <c:pt idx="55">
                  <c:v>-1.4180237074030792E-2</c:v>
                </c:pt>
                <c:pt idx="56">
                  <c:v>-1.4055003095703969E-2</c:v>
                </c:pt>
                <c:pt idx="57">
                  <c:v>-1.3867566810261172E-2</c:v>
                </c:pt>
                <c:pt idx="58">
                  <c:v>-1.3860931897502135E-2</c:v>
                </c:pt>
                <c:pt idx="59">
                  <c:v>-1.3836465656703186E-2</c:v>
                </c:pt>
                <c:pt idx="60">
                  <c:v>-1.3835014269537147E-2</c:v>
                </c:pt>
                <c:pt idx="61">
                  <c:v>-1.3833977564418547E-2</c:v>
                </c:pt>
                <c:pt idx="62">
                  <c:v>-1.3650480758426429E-2</c:v>
                </c:pt>
                <c:pt idx="63">
                  <c:v>-1.3496841059849978E-2</c:v>
                </c:pt>
                <c:pt idx="64">
                  <c:v>-1.3303806566766744E-2</c:v>
                </c:pt>
                <c:pt idx="65">
                  <c:v>-1.3080085602172964E-2</c:v>
                </c:pt>
                <c:pt idx="66">
                  <c:v>-1.3074487394532527E-2</c:v>
                </c:pt>
                <c:pt idx="67">
                  <c:v>-1.3069925892010689E-2</c:v>
                </c:pt>
                <c:pt idx="68">
                  <c:v>-1.2904053073034763E-2</c:v>
                </c:pt>
                <c:pt idx="69">
                  <c:v>-1.2899906252560364E-2</c:v>
                </c:pt>
                <c:pt idx="70">
                  <c:v>-1.2879586832235813E-2</c:v>
                </c:pt>
                <c:pt idx="71">
                  <c:v>-1.2729886613110041E-2</c:v>
                </c:pt>
                <c:pt idx="72">
                  <c:v>-1.2027000542699555E-2</c:v>
                </c:pt>
                <c:pt idx="73">
                  <c:v>-1.2025963837580955E-2</c:v>
                </c:pt>
                <c:pt idx="74">
                  <c:v>-1.1974128581650978E-2</c:v>
                </c:pt>
                <c:pt idx="75">
                  <c:v>-1.161459924652066E-2</c:v>
                </c:pt>
                <c:pt idx="76">
                  <c:v>-1.1597804623599346E-2</c:v>
                </c:pt>
                <c:pt idx="77">
                  <c:v>-1.1433797873836899E-2</c:v>
                </c:pt>
                <c:pt idx="78">
                  <c:v>-1.1420528048318826E-2</c:v>
                </c:pt>
                <c:pt idx="79">
                  <c:v>-1.1225005462950953E-2</c:v>
                </c:pt>
                <c:pt idx="80">
                  <c:v>-1.0842046592140284E-2</c:v>
                </c:pt>
                <c:pt idx="81">
                  <c:v>-1.0835411679381247E-2</c:v>
                </c:pt>
                <c:pt idx="82">
                  <c:v>-1.0702506083176787E-2</c:v>
                </c:pt>
                <c:pt idx="83">
                  <c:v>-1.0667880132215563E-2</c:v>
                </c:pt>
                <c:pt idx="84">
                  <c:v>-1.0638852388894775E-2</c:v>
                </c:pt>
                <c:pt idx="85">
                  <c:v>-9.9411498440772871E-3</c:v>
                </c:pt>
                <c:pt idx="86">
                  <c:v>-9.9243552211559748E-3</c:v>
                </c:pt>
                <c:pt idx="87">
                  <c:v>-9.9121221007564993E-3</c:v>
                </c:pt>
                <c:pt idx="88">
                  <c:v>-9.9009256854756238E-3</c:v>
                </c:pt>
                <c:pt idx="89">
                  <c:v>-9.5424330554639055E-3</c:v>
                </c:pt>
                <c:pt idx="90">
                  <c:v>-9.4064173439036454E-3</c:v>
                </c:pt>
                <c:pt idx="91">
                  <c:v>-9.4053806387850453E-3</c:v>
                </c:pt>
                <c:pt idx="92">
                  <c:v>-9.1629989820564747E-3</c:v>
                </c:pt>
                <c:pt idx="93">
                  <c:v>-9.0188969705711393E-3</c:v>
                </c:pt>
                <c:pt idx="94">
                  <c:v>-9.0178602654525392E-3</c:v>
                </c:pt>
                <c:pt idx="95">
                  <c:v>-8.6643438200100977E-3</c:v>
                </c:pt>
                <c:pt idx="96">
                  <c:v>-8.4887259729193362E-3</c:v>
                </c:pt>
                <c:pt idx="97">
                  <c:v>-8.4820910601602992E-3</c:v>
                </c:pt>
                <c:pt idx="98">
                  <c:v>-8.4474651091990746E-3</c:v>
                </c:pt>
                <c:pt idx="99">
                  <c:v>-8.4292190991117222E-3</c:v>
                </c:pt>
                <c:pt idx="100">
                  <c:v>-8.2361846060284884E-3</c:v>
                </c:pt>
                <c:pt idx="101">
                  <c:v>-8.091875253519433E-3</c:v>
                </c:pt>
                <c:pt idx="102">
                  <c:v>-8.091875253519433E-3</c:v>
                </c:pt>
                <c:pt idx="103">
                  <c:v>-8.091875253519433E-3</c:v>
                </c:pt>
                <c:pt idx="104">
                  <c:v>-8.091875253519433E-3</c:v>
                </c:pt>
                <c:pt idx="105">
                  <c:v>-7.7070503134952853E-3</c:v>
                </c:pt>
                <c:pt idx="106">
                  <c:v>-7.7018667879022867E-3</c:v>
                </c:pt>
                <c:pt idx="107">
                  <c:v>-7.1331303598385805E-3</c:v>
                </c:pt>
                <c:pt idx="108">
                  <c:v>-7.1331303598385805E-3</c:v>
                </c:pt>
                <c:pt idx="109">
                  <c:v>-7.1331303598385805E-3</c:v>
                </c:pt>
                <c:pt idx="110">
                  <c:v>-7.1331303598385805E-3</c:v>
                </c:pt>
                <c:pt idx="111">
                  <c:v>-6.622242077392728E-3</c:v>
                </c:pt>
                <c:pt idx="112">
                  <c:v>-6.5739316188659913E-3</c:v>
                </c:pt>
                <c:pt idx="113">
                  <c:v>-6.5708215035101929E-3</c:v>
                </c:pt>
                <c:pt idx="114">
                  <c:v>-6.5540268805888806E-3</c:v>
                </c:pt>
                <c:pt idx="115">
                  <c:v>-6.3875320385417926E-3</c:v>
                </c:pt>
                <c:pt idx="116">
                  <c:v>-6.0391991186923497E-3</c:v>
                </c:pt>
                <c:pt idx="117">
                  <c:v>-6.0595185390169004E-3</c:v>
                </c:pt>
                <c:pt idx="118">
                  <c:v>-6.0584818338983021E-3</c:v>
                </c:pt>
                <c:pt idx="119">
                  <c:v>-6.0584818338983021E-3</c:v>
                </c:pt>
                <c:pt idx="120">
                  <c:v>-6.0574451287797003E-3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2B-4229-B989-7AA00B808F67}"/>
            </c:ext>
          </c:extLst>
        </c:ser>
        <c:ser>
          <c:idx val="8"/>
          <c:order val="8"/>
          <c:tx>
            <c:strRef>
              <c:f>Inactive!$W$1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Inactive!$V$2:$V$22</c:f>
              <c:numCache>
                <c:formatCode>General</c:formatCode>
                <c:ptCount val="21"/>
                <c:pt idx="0">
                  <c:v>20000</c:v>
                </c:pt>
                <c:pt idx="1">
                  <c:v>21000</c:v>
                </c:pt>
                <c:pt idx="2">
                  <c:v>22000</c:v>
                </c:pt>
                <c:pt idx="3">
                  <c:v>23000</c:v>
                </c:pt>
                <c:pt idx="4">
                  <c:v>24000</c:v>
                </c:pt>
                <c:pt idx="5">
                  <c:v>25000</c:v>
                </c:pt>
                <c:pt idx="6">
                  <c:v>26000</c:v>
                </c:pt>
                <c:pt idx="7">
                  <c:v>27000</c:v>
                </c:pt>
                <c:pt idx="8">
                  <c:v>28000</c:v>
                </c:pt>
                <c:pt idx="9">
                  <c:v>29000</c:v>
                </c:pt>
                <c:pt idx="10">
                  <c:v>30000</c:v>
                </c:pt>
                <c:pt idx="11">
                  <c:v>31000</c:v>
                </c:pt>
                <c:pt idx="12">
                  <c:v>32000</c:v>
                </c:pt>
                <c:pt idx="13">
                  <c:v>33000</c:v>
                </c:pt>
                <c:pt idx="14">
                  <c:v>34000</c:v>
                </c:pt>
                <c:pt idx="15">
                  <c:v>35000</c:v>
                </c:pt>
                <c:pt idx="16">
                  <c:v>36000</c:v>
                </c:pt>
                <c:pt idx="17">
                  <c:v>37000</c:v>
                </c:pt>
                <c:pt idx="18">
                  <c:v>38000</c:v>
                </c:pt>
                <c:pt idx="19">
                  <c:v>39000</c:v>
                </c:pt>
                <c:pt idx="20">
                  <c:v>40000</c:v>
                </c:pt>
              </c:numCache>
            </c:numRef>
          </c:xVal>
          <c:yVal>
            <c:numRef>
              <c:f>Inactive!$W$2:$W$22</c:f>
              <c:numCache>
                <c:formatCode>General</c:formatCode>
                <c:ptCount val="21"/>
                <c:pt idx="0">
                  <c:v>2.3601289123784466E-4</c:v>
                </c:pt>
                <c:pt idx="1">
                  <c:v>-1.3552096114271966E-3</c:v>
                </c:pt>
                <c:pt idx="2">
                  <c:v>-2.802047421362433E-3</c:v>
                </c:pt>
                <c:pt idx="3">
                  <c:v>-4.1045005385678332E-3</c:v>
                </c:pt>
                <c:pt idx="4">
                  <c:v>-5.262568963043418E-3</c:v>
                </c:pt>
                <c:pt idx="5">
                  <c:v>-6.2762526947891736E-3</c:v>
                </c:pt>
                <c:pt idx="6">
                  <c:v>-7.1455517338051139E-3</c:v>
                </c:pt>
                <c:pt idx="7">
                  <c:v>-7.870466080091218E-3</c:v>
                </c:pt>
                <c:pt idx="8">
                  <c:v>-8.4509957336475067E-3</c:v>
                </c:pt>
                <c:pt idx="9">
                  <c:v>-8.88714069447398E-3</c:v>
                </c:pt>
                <c:pt idx="10">
                  <c:v>-9.1789009625705964E-3</c:v>
                </c:pt>
                <c:pt idx="11">
                  <c:v>-9.3262765379374252E-3</c:v>
                </c:pt>
                <c:pt idx="12">
                  <c:v>-9.3292674205744247E-3</c:v>
                </c:pt>
                <c:pt idx="13">
                  <c:v>-9.1878736104816089E-3</c:v>
                </c:pt>
                <c:pt idx="14">
                  <c:v>-8.9020951076589361E-3</c:v>
                </c:pt>
                <c:pt idx="15">
                  <c:v>-8.4719319121064757E-3</c:v>
                </c:pt>
                <c:pt idx="16">
                  <c:v>-7.897384023824186E-3</c:v>
                </c:pt>
                <c:pt idx="17">
                  <c:v>-7.1784514428120672E-3</c:v>
                </c:pt>
                <c:pt idx="18">
                  <c:v>-6.3151341690701052E-3</c:v>
                </c:pt>
                <c:pt idx="19">
                  <c:v>-5.3074322025983417E-3</c:v>
                </c:pt>
                <c:pt idx="20">
                  <c:v>-4.1553455433967629E-3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2B-4229-B989-7AA00B808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168336"/>
        <c:axId val="1"/>
      </c:scatterChart>
      <c:valAx>
        <c:axId val="55916833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4134622523266118"/>
              <c:y val="0.75779078073956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556753617112337E-2"/>
              <c:y val="0.338521033494666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9168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306173874688293"/>
          <c:y val="0.81345822597863338"/>
          <c:w val="0.80698905149335531"/>
          <c:h val="0.159021727788613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323850</xdr:colOff>
      <xdr:row>0</xdr:row>
      <xdr:rowOff>0</xdr:rowOff>
    </xdr:from>
    <xdr:to>
      <xdr:col>27</xdr:col>
      <xdr:colOff>361950</xdr:colOff>
      <xdr:row>18</xdr:row>
      <xdr:rowOff>28574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759859F-9E2B-B1FD-8A92-68AB8EB0E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114300</xdr:colOff>
      <xdr:row>0</xdr:row>
      <xdr:rowOff>1</xdr:rowOff>
    </xdr:from>
    <xdr:to>
      <xdr:col>17</xdr:col>
      <xdr:colOff>171450</xdr:colOff>
      <xdr:row>18</xdr:row>
      <xdr:rowOff>1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F5EAA4A4-88BA-4E86-AB50-CB5A3DDEE4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0</xdr:row>
      <xdr:rowOff>0</xdr:rowOff>
    </xdr:from>
    <xdr:to>
      <xdr:col>25</xdr:col>
      <xdr:colOff>381000</xdr:colOff>
      <xdr:row>18</xdr:row>
      <xdr:rowOff>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5AB314F9-C665-6B58-FA8E-3ACE69A9A5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</xdr:colOff>
      <xdr:row>0</xdr:row>
      <xdr:rowOff>0</xdr:rowOff>
    </xdr:from>
    <xdr:to>
      <xdr:col>16</xdr:col>
      <xdr:colOff>180975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10E52F85-D401-7E58-EB24-CFF3B15501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0</xdr:row>
      <xdr:rowOff>0</xdr:rowOff>
    </xdr:from>
    <xdr:to>
      <xdr:col>34</xdr:col>
      <xdr:colOff>238125</xdr:colOff>
      <xdr:row>18</xdr:row>
      <xdr:rowOff>9525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97AA9654-5989-4C8D-D819-119AA25DC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" TargetMode="External"/><Relationship Id="rId21" Type="http://schemas.openxmlformats.org/officeDocument/2006/relationships/hyperlink" Target="http://www.bav-astro.de/sfs/BAVM_link.php?BAVMnr=15" TargetMode="External"/><Relationship Id="rId34" Type="http://schemas.openxmlformats.org/officeDocument/2006/relationships/hyperlink" Target="http://www.bav-astro.de/sfs/BAVM_link.php?BAVMnr=15" TargetMode="External"/><Relationship Id="rId42" Type="http://schemas.openxmlformats.org/officeDocument/2006/relationships/hyperlink" Target="http://www.bav-astro.de/sfs/BAVM_link.php?BAVMnr=28" TargetMode="External"/><Relationship Id="rId47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bav-astro.de/sfs/BAVM_link.php?BAVMnr=28" TargetMode="External"/><Relationship Id="rId55" Type="http://schemas.openxmlformats.org/officeDocument/2006/relationships/hyperlink" Target="http://www.bav-astro.de/sfs/BAVM_link.php?BAVMnr=28" TargetMode="External"/><Relationship Id="rId63" Type="http://schemas.openxmlformats.org/officeDocument/2006/relationships/hyperlink" Target="http://www.bav-astro.de/sfs/BAVM_link.php?BAVMnr=28" TargetMode="External"/><Relationship Id="rId68" Type="http://schemas.openxmlformats.org/officeDocument/2006/relationships/hyperlink" Target="http://www.bav-astro.de/sfs/BAVM_link.php?BAVMnr=32" TargetMode="External"/><Relationship Id="rId76" Type="http://schemas.openxmlformats.org/officeDocument/2006/relationships/hyperlink" Target="http://www.bav-astro.de/sfs/BAVM_link.php?BAVMnr=46" TargetMode="External"/><Relationship Id="rId84" Type="http://schemas.openxmlformats.org/officeDocument/2006/relationships/hyperlink" Target="http://www.bav-astro.de/sfs/BAVM_link.php?BAVMnr=60" TargetMode="External"/><Relationship Id="rId89" Type="http://schemas.openxmlformats.org/officeDocument/2006/relationships/hyperlink" Target="http://www.bav-astro.de/sfs/BAVM_link.php?BAVMnr=117" TargetMode="External"/><Relationship Id="rId97" Type="http://schemas.openxmlformats.org/officeDocument/2006/relationships/hyperlink" Target="http://www.bav-astro.de/sfs/BAVM_link.php?BAVMnr=152" TargetMode="External"/><Relationship Id="rId7" Type="http://schemas.openxmlformats.org/officeDocument/2006/relationships/hyperlink" Target="http://www.bav-astro.de/sfs/BAVM_link.php?BAVMnr=13" TargetMode="External"/><Relationship Id="rId71" Type="http://schemas.openxmlformats.org/officeDocument/2006/relationships/hyperlink" Target="http://www.konkoly.hu/cgi-bin/IBVS?2819" TargetMode="External"/><Relationship Id="rId92" Type="http://schemas.openxmlformats.org/officeDocument/2006/relationships/hyperlink" Target="http://www.bav-astro.de/sfs/BAVM_link.php?BAVMnr=122" TargetMode="External"/><Relationship Id="rId2" Type="http://schemas.openxmlformats.org/officeDocument/2006/relationships/hyperlink" Target="http://www.bav-astro.de/sfs/BAVM_link.php?BAVMnr=13" TargetMode="External"/><Relationship Id="rId16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bav-astro.de/sfs/BAVM_link.php?BAVMnr=15" TargetMode="External"/><Relationship Id="rId11" Type="http://schemas.openxmlformats.org/officeDocument/2006/relationships/hyperlink" Target="http://www.bav-astro.de/sfs/BAVM_link.php?BAVMnr=13" TargetMode="External"/><Relationship Id="rId24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18" TargetMode="External"/><Relationship Id="rId45" Type="http://schemas.openxmlformats.org/officeDocument/2006/relationships/hyperlink" Target="http://www.bav-astro.de/sfs/BAVM_link.php?BAVMnr=28" TargetMode="External"/><Relationship Id="rId53" Type="http://schemas.openxmlformats.org/officeDocument/2006/relationships/hyperlink" Target="http://www.bav-astro.de/sfs/BAVM_link.php?BAVMnr=28" TargetMode="External"/><Relationship Id="rId58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bav-astro.de/sfs/BAVM_link.php?BAVMnr=29" TargetMode="External"/><Relationship Id="rId74" Type="http://schemas.openxmlformats.org/officeDocument/2006/relationships/hyperlink" Target="http://www.bav-astro.de/sfs/BAVM_link.php?BAVMnr=43" TargetMode="External"/><Relationship Id="rId79" Type="http://schemas.openxmlformats.org/officeDocument/2006/relationships/hyperlink" Target="http://www.bav-astro.de/sfs/BAVM_link.php?BAVMnr=56" TargetMode="External"/><Relationship Id="rId87" Type="http://schemas.openxmlformats.org/officeDocument/2006/relationships/hyperlink" Target="http://www.bav-astro.de/sfs/BAVM_link.php?BAVMnr=93" TargetMode="External"/><Relationship Id="rId5" Type="http://schemas.openxmlformats.org/officeDocument/2006/relationships/hyperlink" Target="http://www.bav-astro.de/sfs/BAVM_link.php?BAVMnr=13" TargetMode="External"/><Relationship Id="rId61" Type="http://schemas.openxmlformats.org/officeDocument/2006/relationships/hyperlink" Target="http://www.bav-astro.de/sfs/BAVM_link.php?BAVMnr=28" TargetMode="External"/><Relationship Id="rId82" Type="http://schemas.openxmlformats.org/officeDocument/2006/relationships/hyperlink" Target="http://www.bav-astro.de/sfs/BAVM_link.php?BAVMnr=60" TargetMode="External"/><Relationship Id="rId90" Type="http://schemas.openxmlformats.org/officeDocument/2006/relationships/hyperlink" Target="http://www.bav-astro.de/sfs/BAVM_link.php?BAVMnr=117" TargetMode="External"/><Relationship Id="rId95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15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bav-astro.de/sfs/BAVM_link.php?BAVMnr=15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28" TargetMode="External"/><Relationship Id="rId48" Type="http://schemas.openxmlformats.org/officeDocument/2006/relationships/hyperlink" Target="http://www.bav-astro.de/sfs/BAVM_link.php?BAVMnr=28" TargetMode="External"/><Relationship Id="rId56" Type="http://schemas.openxmlformats.org/officeDocument/2006/relationships/hyperlink" Target="http://www.bav-astro.de/sfs/BAVM_link.php?BAVMnr=28" TargetMode="External"/><Relationship Id="rId64" Type="http://schemas.openxmlformats.org/officeDocument/2006/relationships/hyperlink" Target="http://www.bav-astro.de/sfs/BAVM_link.php?BAVMnr=28" TargetMode="External"/><Relationship Id="rId69" Type="http://schemas.openxmlformats.org/officeDocument/2006/relationships/hyperlink" Target="http://www.bav-astro.de/sfs/BAVM_link.php?BAVMnr=34" TargetMode="External"/><Relationship Id="rId77" Type="http://schemas.openxmlformats.org/officeDocument/2006/relationships/hyperlink" Target="http://www.bav-astro.de/sfs/BAVM_link.php?BAVMnr=46" TargetMode="External"/><Relationship Id="rId100" Type="http://schemas.openxmlformats.org/officeDocument/2006/relationships/hyperlink" Target="http://www.konkoly.hu/cgi-bin/IBVS?5548" TargetMode="External"/><Relationship Id="rId8" Type="http://schemas.openxmlformats.org/officeDocument/2006/relationships/hyperlink" Target="http://www.bav-astro.de/sfs/BAVM_link.php?BAVMnr=13" TargetMode="External"/><Relationship Id="rId51" Type="http://schemas.openxmlformats.org/officeDocument/2006/relationships/hyperlink" Target="http://www.bav-astro.de/sfs/BAVM_link.php?BAVMnr=28" TargetMode="External"/><Relationship Id="rId72" Type="http://schemas.openxmlformats.org/officeDocument/2006/relationships/hyperlink" Target="http://www.konkoly.hu/cgi-bin/IBVS?2860" TargetMode="External"/><Relationship Id="rId80" Type="http://schemas.openxmlformats.org/officeDocument/2006/relationships/hyperlink" Target="http://www.bav-astro.de/sfs/BAVM_link.php?BAVMnr=59" TargetMode="External"/><Relationship Id="rId85" Type="http://schemas.openxmlformats.org/officeDocument/2006/relationships/hyperlink" Target="http://www.bav-astro.de/sfs/BAVM_link.php?BAVMnr=93" TargetMode="External"/><Relationship Id="rId93" Type="http://schemas.openxmlformats.org/officeDocument/2006/relationships/hyperlink" Target="http://www.bav-astro.de/sfs/BAVM_link.php?BAVMnr=131" TargetMode="External"/><Relationship Id="rId98" Type="http://schemas.openxmlformats.org/officeDocument/2006/relationships/hyperlink" Target="http://www.bav-astro.de/sfs/BAVM_link.php?BAVMnr=143" TargetMode="External"/><Relationship Id="rId3" Type="http://schemas.openxmlformats.org/officeDocument/2006/relationships/hyperlink" Target="http://www.bav-astro.de/sfs/BAVM_link.php?BAVMnr=13" TargetMode="External"/><Relationship Id="rId12" Type="http://schemas.openxmlformats.org/officeDocument/2006/relationships/hyperlink" Target="http://www.bav-astro.de/sfs/BAVM_link.php?BAVMnr=13" TargetMode="External"/><Relationship Id="rId17" Type="http://schemas.openxmlformats.org/officeDocument/2006/relationships/hyperlink" Target="http://www.bav-astro.de/sfs/BAVM_link.php?BAVMnr=15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bav-astro.de/sfs/BAVM_link.php?BAVMnr=28" TargetMode="External"/><Relationship Id="rId67" Type="http://schemas.openxmlformats.org/officeDocument/2006/relationships/hyperlink" Target="http://www.bav-astro.de/sfs/BAVM_link.php?BAVMnr=29" TargetMode="External"/><Relationship Id="rId20" Type="http://schemas.openxmlformats.org/officeDocument/2006/relationships/hyperlink" Target="http://www.bav-astro.de/sfs/BAVM_link.php?BAVMnr=15" TargetMode="External"/><Relationship Id="rId41" Type="http://schemas.openxmlformats.org/officeDocument/2006/relationships/hyperlink" Target="http://www.bav-astro.de/sfs/BAVM_link.php?BAVMnr=23" TargetMode="External"/><Relationship Id="rId54" Type="http://schemas.openxmlformats.org/officeDocument/2006/relationships/hyperlink" Target="http://www.bav-astro.de/sfs/BAVM_link.php?BAVMnr=28" TargetMode="External"/><Relationship Id="rId62" Type="http://schemas.openxmlformats.org/officeDocument/2006/relationships/hyperlink" Target="http://www.bav-astro.de/sfs/BAVM_link.php?BAVMnr=28" TargetMode="External"/><Relationship Id="rId70" Type="http://schemas.openxmlformats.org/officeDocument/2006/relationships/hyperlink" Target="http://www.bav-astro.de/sfs/BAVM_link.php?BAVMnr=34" TargetMode="External"/><Relationship Id="rId75" Type="http://schemas.openxmlformats.org/officeDocument/2006/relationships/hyperlink" Target="http://www.bav-astro.de/sfs/BAVM_link.php?BAVMnr=46" TargetMode="External"/><Relationship Id="rId83" Type="http://schemas.openxmlformats.org/officeDocument/2006/relationships/hyperlink" Target="http://www.bav-astro.de/sfs/BAVM_link.php?BAVMnr=60" TargetMode="External"/><Relationship Id="rId88" Type="http://schemas.openxmlformats.org/officeDocument/2006/relationships/hyperlink" Target="http://www.bav-astro.de/sfs/BAVM_link.php?BAVMnr=93" TargetMode="External"/><Relationship Id="rId91" Type="http://schemas.openxmlformats.org/officeDocument/2006/relationships/hyperlink" Target="http://www.bav-astro.de/sfs/BAVM_link.php?BAVMnr=117" TargetMode="External"/><Relationship Id="rId96" Type="http://schemas.openxmlformats.org/officeDocument/2006/relationships/hyperlink" Target="http://www.bav-astro.de/sfs/BAVM_link.php?BAVMnr=152" TargetMode="External"/><Relationship Id="rId1" Type="http://schemas.openxmlformats.org/officeDocument/2006/relationships/hyperlink" Target="http://www.bav-astro.de/sfs/BAVM_link.php?BAVMnr=12" TargetMode="External"/><Relationship Id="rId6" Type="http://schemas.openxmlformats.org/officeDocument/2006/relationships/hyperlink" Target="http://www.bav-astro.de/sfs/BAVM_link.php?BAVMnr=13" TargetMode="External"/><Relationship Id="rId15" Type="http://schemas.openxmlformats.org/officeDocument/2006/relationships/hyperlink" Target="http://www.bav-astro.de/sfs/BAVM_link.php?BAVMnr=15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8" TargetMode="External"/><Relationship Id="rId49" Type="http://schemas.openxmlformats.org/officeDocument/2006/relationships/hyperlink" Target="http://www.bav-astro.de/sfs/BAVM_link.php?BAVMnr=28" TargetMode="External"/><Relationship Id="rId57" Type="http://schemas.openxmlformats.org/officeDocument/2006/relationships/hyperlink" Target="http://www.bav-astro.de/sfs/BAVM_link.php?BAVMnr=28" TargetMode="External"/><Relationship Id="rId10" Type="http://schemas.openxmlformats.org/officeDocument/2006/relationships/hyperlink" Target="http://www.bav-astro.de/sfs/BAVM_link.php?BAVMnr=13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28" TargetMode="External"/><Relationship Id="rId52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bav-astro.de/sfs/BAVM_link.php?BAVMnr=28" TargetMode="External"/><Relationship Id="rId65" Type="http://schemas.openxmlformats.org/officeDocument/2006/relationships/hyperlink" Target="http://www.konkoly.hu/cgi-bin/IBVS?1249" TargetMode="External"/><Relationship Id="rId73" Type="http://schemas.openxmlformats.org/officeDocument/2006/relationships/hyperlink" Target="http://www.bav-astro.de/sfs/BAVM_link.php?BAVMnr=43" TargetMode="External"/><Relationship Id="rId78" Type="http://schemas.openxmlformats.org/officeDocument/2006/relationships/hyperlink" Target="http://www.bav-astro.de/sfs/BAVM_link.php?BAVMnr=50" TargetMode="External"/><Relationship Id="rId81" Type="http://schemas.openxmlformats.org/officeDocument/2006/relationships/hyperlink" Target="http://www.bav-astro.de/sfs/BAVM_link.php?BAVMnr=59" TargetMode="External"/><Relationship Id="rId86" Type="http://schemas.openxmlformats.org/officeDocument/2006/relationships/hyperlink" Target="http://www.bav-astro.de/sfs/BAVM_link.php?BAVMnr=93" TargetMode="External"/><Relationship Id="rId94" Type="http://schemas.openxmlformats.org/officeDocument/2006/relationships/hyperlink" Target="http://www.bav-astro.de/sfs/BAVM_link.php?BAVMnr=131" TargetMode="External"/><Relationship Id="rId99" Type="http://schemas.openxmlformats.org/officeDocument/2006/relationships/hyperlink" Target="http://www.konkoly.hu/cgi-bin/IBVS?5548" TargetMode="External"/><Relationship Id="rId4" Type="http://schemas.openxmlformats.org/officeDocument/2006/relationships/hyperlink" Target="http://www.bav-astro.de/sfs/BAVM_link.php?BAVMnr=13" TargetMode="External"/><Relationship Id="rId9" Type="http://schemas.openxmlformats.org/officeDocument/2006/relationships/hyperlink" Target="http://www.bav-astro.de/sfs/BAVM_link.php?BAVMnr=13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427"/>
  <sheetViews>
    <sheetView tabSelected="1" workbookViewId="0">
      <pane xSplit="14" ySplit="21" topLeftCell="O221" activePane="bottomRight" state="frozen"/>
      <selection pane="topRight" activeCell="O1" sqref="O1"/>
      <selection pane="bottomLeft" activeCell="A22" sqref="A22"/>
      <selection pane="bottomRight" activeCell="Y92" sqref="Y9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84</v>
      </c>
    </row>
    <row r="2" spans="1:6" x14ac:dyDescent="0.2">
      <c r="A2" t="s">
        <v>25</v>
      </c>
      <c r="B2" s="9" t="s">
        <v>82</v>
      </c>
    </row>
    <row r="4" spans="1:6" ht="14.25" thickTop="1" thickBot="1" x14ac:dyDescent="0.25">
      <c r="A4" s="5" t="s">
        <v>1</v>
      </c>
      <c r="C4" s="2">
        <v>24595.817200000001</v>
      </c>
      <c r="D4" s="3">
        <v>0.81428254</v>
      </c>
    </row>
    <row r="5" spans="1:6" ht="13.5" thickTop="1" x14ac:dyDescent="0.2">
      <c r="A5" s="15" t="s">
        <v>85</v>
      </c>
      <c r="B5" s="16"/>
      <c r="C5" s="17">
        <v>-9.5</v>
      </c>
      <c r="D5" s="16" t="s">
        <v>86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24595.817200000001</v>
      </c>
    </row>
    <row r="8" spans="1:6" x14ac:dyDescent="0.2">
      <c r="A8" t="s">
        <v>4</v>
      </c>
      <c r="C8">
        <f>+D4</f>
        <v>0.81428254</v>
      </c>
    </row>
    <row r="9" spans="1:6" x14ac:dyDescent="0.2">
      <c r="A9" s="28" t="s">
        <v>90</v>
      </c>
      <c r="B9" s="29">
        <v>210</v>
      </c>
      <c r="C9" s="18" t="str">
        <f>"F"&amp;B9</f>
        <v>F210</v>
      </c>
      <c r="D9" s="19" t="str">
        <f>"G"&amp;B9</f>
        <v>G210</v>
      </c>
    </row>
    <row r="10" spans="1:6" ht="13.5" thickBot="1" x14ac:dyDescent="0.25">
      <c r="A10" s="16"/>
      <c r="B10" s="16"/>
      <c r="C10" s="4" t="s">
        <v>21</v>
      </c>
      <c r="D10" s="4" t="s">
        <v>22</v>
      </c>
      <c r="E10" s="16"/>
    </row>
    <row r="11" spans="1:6" x14ac:dyDescent="0.2">
      <c r="A11" s="16" t="s">
        <v>17</v>
      </c>
      <c r="B11" s="16"/>
      <c r="C11" s="43">
        <f ca="1">INTERCEPT(INDIRECT(D9):G1004,INDIRECT(C9):$F1004)</f>
        <v>-1.8169047857228702E-2</v>
      </c>
      <c r="D11" s="44">
        <f>+E11*F11</f>
        <v>-1E-4</v>
      </c>
      <c r="E11" s="45">
        <v>-1E-4</v>
      </c>
      <c r="F11">
        <v>1</v>
      </c>
    </row>
    <row r="12" spans="1:6" x14ac:dyDescent="0.2">
      <c r="A12" s="16" t="s">
        <v>18</v>
      </c>
      <c r="B12" s="16"/>
      <c r="C12" s="43">
        <f ca="1">SLOPE(INDIRECT(D9):G1004,INDIRECT(C9):$F1004)</f>
        <v>2.9060203523387526E-7</v>
      </c>
      <c r="D12" s="44">
        <f>+E12*F12</f>
        <v>3.0000000000000001E-6</v>
      </c>
      <c r="E12" s="46">
        <v>0.03</v>
      </c>
      <c r="F12" s="48">
        <v>1E-4</v>
      </c>
    </row>
    <row r="13" spans="1:6" ht="13.5" thickBot="1" x14ac:dyDescent="0.25">
      <c r="A13" s="16" t="s">
        <v>20</v>
      </c>
      <c r="B13" s="16"/>
      <c r="C13" s="44" t="s">
        <v>15</v>
      </c>
      <c r="D13" s="44">
        <f>+E13*F13</f>
        <v>-4.0000000000000001E-10</v>
      </c>
      <c r="E13" s="47">
        <v>-0.04</v>
      </c>
      <c r="F13" s="48">
        <v>1E-8</v>
      </c>
    </row>
    <row r="14" spans="1:6" x14ac:dyDescent="0.2">
      <c r="A14" s="16"/>
      <c r="B14" s="16"/>
      <c r="E14">
        <f>SUM(T21:T949)</f>
        <v>0</v>
      </c>
    </row>
    <row r="15" spans="1:6" x14ac:dyDescent="0.2">
      <c r="A15" s="20" t="s">
        <v>19</v>
      </c>
      <c r="B15" s="16"/>
      <c r="C15" s="21">
        <f ca="1">(C7+C11)+(C8+C12)*INT(MAX(F21:F3528))</f>
        <v>57775.381529493272</v>
      </c>
      <c r="E15" s="22" t="s">
        <v>93</v>
      </c>
      <c r="F15" s="17">
        <v>1</v>
      </c>
    </row>
    <row r="16" spans="1:6" x14ac:dyDescent="0.2">
      <c r="A16" s="24" t="s">
        <v>5</v>
      </c>
      <c r="B16" s="16"/>
      <c r="C16" s="13">
        <f ca="1">+C8+C12</f>
        <v>0.81428283060203521</v>
      </c>
      <c r="E16" s="22" t="s">
        <v>87</v>
      </c>
      <c r="F16" s="23">
        <f ca="1">NOW()+15018.5+$C$5/24</f>
        <v>60352.724947916664</v>
      </c>
    </row>
    <row r="17" spans="1:27" ht="13.5" thickBot="1" x14ac:dyDescent="0.25">
      <c r="A17" s="22" t="s">
        <v>83</v>
      </c>
      <c r="B17" s="16"/>
      <c r="C17" s="16">
        <f>COUNT(C21:C2186)</f>
        <v>217</v>
      </c>
      <c r="E17" s="22" t="s">
        <v>94</v>
      </c>
      <c r="F17" s="23">
        <f ca="1">ROUND(2*(F16-$C$7)/$C$8,0)/2+F15</f>
        <v>43913</v>
      </c>
    </row>
    <row r="18" spans="1:27" ht="14.25" thickTop="1" thickBot="1" x14ac:dyDescent="0.25">
      <c r="A18" s="24" t="s">
        <v>6</v>
      </c>
      <c r="B18" s="16"/>
      <c r="C18" s="26">
        <f ca="1">+C15</f>
        <v>57775.381529493272</v>
      </c>
      <c r="D18" s="27">
        <f ca="1">+C16</f>
        <v>0.81428283060203521</v>
      </c>
      <c r="E18" s="22" t="s">
        <v>88</v>
      </c>
      <c r="F18" s="19">
        <f ca="1">ROUND(2*(F16-$C$15)/$C$16,0)/2+F15</f>
        <v>3166</v>
      </c>
    </row>
    <row r="19" spans="1:27" ht="13.5" thickTop="1" x14ac:dyDescent="0.2">
      <c r="E19" s="22" t="s">
        <v>89</v>
      </c>
      <c r="F19" s="25">
        <f ca="1">+$C$15+$C$16*F18-15018.5-$C$5/24</f>
        <v>45335.296804512654</v>
      </c>
    </row>
    <row r="20" spans="1:2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104</v>
      </c>
      <c r="I20" s="7" t="s">
        <v>105</v>
      </c>
      <c r="J20" s="7" t="s">
        <v>106</v>
      </c>
      <c r="K20" s="7" t="s">
        <v>103</v>
      </c>
      <c r="L20" s="7" t="s">
        <v>26</v>
      </c>
      <c r="M20" s="7" t="s">
        <v>27</v>
      </c>
      <c r="N20" s="7" t="s">
        <v>28</v>
      </c>
      <c r="O20" s="7" t="s">
        <v>24</v>
      </c>
      <c r="P20" s="49" t="s">
        <v>23</v>
      </c>
      <c r="Q20" s="4" t="s">
        <v>16</v>
      </c>
      <c r="R20" s="10"/>
      <c r="S20" s="10"/>
      <c r="T20" s="10"/>
      <c r="U20" s="73" t="s">
        <v>640</v>
      </c>
    </row>
    <row r="21" spans="1:27" x14ac:dyDescent="0.2">
      <c r="A21" s="10" t="s">
        <v>79</v>
      </c>
      <c r="B21" s="11" t="s">
        <v>78</v>
      </c>
      <c r="C21" s="14">
        <v>24500.549999999814</v>
      </c>
      <c r="D21" s="14"/>
      <c r="E21" s="10">
        <f t="shared" ref="E21:E84" si="0">+(C21-C$7)/C$8</f>
        <v>-116.99526309404544</v>
      </c>
      <c r="F21" s="10">
        <f t="shared" ref="F21:F84" si="1">ROUND(2*E21,0)/2</f>
        <v>-117</v>
      </c>
      <c r="G21" s="10">
        <f t="shared" ref="G21:G52" si="2">+C21-(C$7+F21*C$8)</f>
        <v>3.8571798140765168E-3</v>
      </c>
      <c r="H21" s="10"/>
      <c r="I21" s="10"/>
      <c r="J21" s="10">
        <f>+G21</f>
        <v>3.8571798140765168E-3</v>
      </c>
      <c r="L21" s="10"/>
      <c r="M21" s="10"/>
      <c r="N21" s="10"/>
      <c r="O21" s="10"/>
      <c r="P21" s="52">
        <f>+D$11+D$12*F21+D$13*F21^2</f>
        <v>-4.5647560000000001E-4</v>
      </c>
      <c r="Q21" s="12">
        <f t="shared" ref="Q21:Q84" si="3">+C21-15018.5</f>
        <v>9482.0499999998137</v>
      </c>
      <c r="R21" s="10"/>
      <c r="S21" s="10"/>
      <c r="T21" s="10"/>
      <c r="U21" s="10"/>
      <c r="AA21" t="s">
        <v>70</v>
      </c>
    </row>
    <row r="22" spans="1:27" x14ac:dyDescent="0.2">
      <c r="A22" s="10" t="s">
        <v>79</v>
      </c>
      <c r="B22" s="11" t="s">
        <v>69</v>
      </c>
      <c r="C22" s="14">
        <v>24573.419999999925</v>
      </c>
      <c r="D22" s="14"/>
      <c r="E22" s="10">
        <f t="shared" si="0"/>
        <v>-27.505440556389466</v>
      </c>
      <c r="F22" s="10">
        <f t="shared" si="1"/>
        <v>-27.5</v>
      </c>
      <c r="G22" s="10">
        <f t="shared" si="2"/>
        <v>-4.4301500747678801E-3</v>
      </c>
      <c r="H22" s="10"/>
      <c r="I22" s="10"/>
      <c r="J22" s="10">
        <f>+G22</f>
        <v>-4.4301500747678801E-3</v>
      </c>
      <c r="L22" s="10"/>
      <c r="M22" s="10"/>
      <c r="N22" s="10"/>
      <c r="O22" s="10"/>
      <c r="P22" s="10"/>
      <c r="Q22" s="12">
        <f t="shared" si="3"/>
        <v>9554.9199999999255</v>
      </c>
      <c r="R22" s="10"/>
      <c r="S22" s="10"/>
      <c r="T22" s="10"/>
      <c r="U22" s="10"/>
      <c r="AA22" t="s">
        <v>70</v>
      </c>
    </row>
    <row r="23" spans="1:27" x14ac:dyDescent="0.2">
      <c r="A23" s="10" t="s">
        <v>79</v>
      </c>
      <c r="B23" s="11" t="s">
        <v>78</v>
      </c>
      <c r="C23" s="14">
        <v>24584.410000000149</v>
      </c>
      <c r="D23" s="14"/>
      <c r="E23" s="10">
        <f t="shared" si="0"/>
        <v>-14.008896715201962</v>
      </c>
      <c r="F23" s="10">
        <f t="shared" si="1"/>
        <v>-14</v>
      </c>
      <c r="G23" s="10">
        <f t="shared" si="2"/>
        <v>-7.2444398538209498E-3</v>
      </c>
      <c r="H23" s="10"/>
      <c r="I23" s="10"/>
      <c r="J23" s="10">
        <f>+G23</f>
        <v>-7.2444398538209498E-3</v>
      </c>
      <c r="L23" s="10"/>
      <c r="M23" s="10"/>
      <c r="N23" s="10"/>
      <c r="O23" s="10"/>
      <c r="P23" s="10"/>
      <c r="Q23" s="12">
        <f t="shared" si="3"/>
        <v>9565.910000000149</v>
      </c>
      <c r="R23" s="10"/>
      <c r="S23" s="10"/>
      <c r="T23" s="10"/>
      <c r="U23" s="10"/>
      <c r="AA23" t="s">
        <v>70</v>
      </c>
    </row>
    <row r="24" spans="1:27" x14ac:dyDescent="0.2">
      <c r="A24" s="10" t="s">
        <v>79</v>
      </c>
      <c r="B24" s="11" t="s">
        <v>69</v>
      </c>
      <c r="C24" s="14">
        <v>24591.339999999851</v>
      </c>
      <c r="D24" s="14"/>
      <c r="E24" s="10">
        <f t="shared" si="0"/>
        <v>-5.4983372235272698</v>
      </c>
      <c r="F24" s="10">
        <f t="shared" si="1"/>
        <v>-5.5</v>
      </c>
      <c r="G24" s="10">
        <f t="shared" si="2"/>
        <v>1.3539698484237306E-3</v>
      </c>
      <c r="H24" s="10"/>
      <c r="I24" s="10"/>
      <c r="J24" s="10">
        <f>+G24</f>
        <v>1.3539698484237306E-3</v>
      </c>
      <c r="L24" s="10"/>
      <c r="M24" s="10"/>
      <c r="N24" s="10"/>
      <c r="O24" s="10"/>
      <c r="P24" s="10"/>
      <c r="Q24" s="12">
        <f t="shared" si="3"/>
        <v>9572.839999999851</v>
      </c>
      <c r="R24" s="10"/>
      <c r="S24" s="10"/>
      <c r="T24" s="10"/>
      <c r="U24" s="10"/>
      <c r="AA24" t="s">
        <v>70</v>
      </c>
    </row>
    <row r="25" spans="1:27" x14ac:dyDescent="0.2">
      <c r="A25" s="10" t="s">
        <v>79</v>
      </c>
      <c r="B25" s="11" t="s">
        <v>69</v>
      </c>
      <c r="C25" s="14">
        <v>24595.410000000149</v>
      </c>
      <c r="D25" s="14"/>
      <c r="E25" s="10">
        <f t="shared" si="0"/>
        <v>-0.50007212466118911</v>
      </c>
      <c r="F25" s="10">
        <f t="shared" si="1"/>
        <v>-0.5</v>
      </c>
      <c r="G25" s="10">
        <f t="shared" si="2"/>
        <v>-5.8729852753458545E-5</v>
      </c>
      <c r="H25" s="10"/>
      <c r="I25" s="10"/>
      <c r="J25" s="10">
        <f>+G25</f>
        <v>-5.8729852753458545E-5</v>
      </c>
      <c r="L25" s="10"/>
      <c r="M25" s="10"/>
      <c r="N25" s="10"/>
      <c r="O25" s="10"/>
      <c r="P25" s="10"/>
      <c r="Q25" s="12">
        <f t="shared" si="3"/>
        <v>9576.910000000149</v>
      </c>
      <c r="R25" s="10"/>
      <c r="S25" s="10"/>
      <c r="T25" s="10"/>
      <c r="U25" s="10"/>
      <c r="AA25" t="s">
        <v>71</v>
      </c>
    </row>
    <row r="26" spans="1:27" x14ac:dyDescent="0.2">
      <c r="A26" s="10" t="s">
        <v>13</v>
      </c>
      <c r="B26" s="10"/>
      <c r="C26" s="14">
        <v>24595.817200000001</v>
      </c>
      <c r="D26" s="14" t="s">
        <v>15</v>
      </c>
      <c r="E26" s="10">
        <f t="shared" si="0"/>
        <v>0</v>
      </c>
      <c r="F26" s="10">
        <f t="shared" si="1"/>
        <v>0</v>
      </c>
      <c r="G26" s="10">
        <f t="shared" si="2"/>
        <v>0</v>
      </c>
      <c r="H26" s="10">
        <f>+G26</f>
        <v>0</v>
      </c>
      <c r="I26" s="10"/>
      <c r="J26" s="10"/>
      <c r="K26" s="10"/>
      <c r="L26" s="10"/>
      <c r="M26" s="10"/>
      <c r="N26" s="10"/>
      <c r="O26" s="10"/>
      <c r="P26" s="10"/>
      <c r="Q26" s="12">
        <f t="shared" si="3"/>
        <v>9577.3172000000013</v>
      </c>
      <c r="R26" s="10"/>
      <c r="S26" s="10"/>
      <c r="T26" s="10"/>
      <c r="U26" s="10"/>
    </row>
    <row r="27" spans="1:27" x14ac:dyDescent="0.2">
      <c r="A27" s="10" t="s">
        <v>79</v>
      </c>
      <c r="B27" s="11" t="s">
        <v>78</v>
      </c>
      <c r="C27" s="14">
        <v>24619.430000000168</v>
      </c>
      <c r="D27" s="14"/>
      <c r="E27" s="10">
        <f t="shared" si="0"/>
        <v>28.998288481251628</v>
      </c>
      <c r="F27" s="10">
        <f t="shared" si="1"/>
        <v>29</v>
      </c>
      <c r="G27" s="10">
        <f t="shared" si="2"/>
        <v>-1.3936598334112205E-3</v>
      </c>
      <c r="H27" s="10"/>
      <c r="I27" s="10"/>
      <c r="J27" s="10">
        <f t="shared" ref="J27:J52" si="4">+G27</f>
        <v>-1.3936598334112205E-3</v>
      </c>
      <c r="L27" s="10"/>
      <c r="M27" s="10"/>
      <c r="N27" s="10"/>
      <c r="O27" s="10"/>
      <c r="P27" s="10"/>
      <c r="Q27" s="12">
        <f t="shared" si="3"/>
        <v>9600.9300000001676</v>
      </c>
      <c r="R27" s="10"/>
      <c r="S27" s="10"/>
      <c r="T27" s="10"/>
      <c r="U27" s="10"/>
      <c r="AA27" t="s">
        <v>70</v>
      </c>
    </row>
    <row r="28" spans="1:27" x14ac:dyDescent="0.2">
      <c r="A28" s="10" t="s">
        <v>79</v>
      </c>
      <c r="B28" s="11" t="s">
        <v>69</v>
      </c>
      <c r="C28" s="14">
        <v>24639.39000000013</v>
      </c>
      <c r="D28" s="14"/>
      <c r="E28" s="10">
        <f t="shared" si="0"/>
        <v>53.510664738223497</v>
      </c>
      <c r="F28" s="10">
        <f t="shared" si="1"/>
        <v>53.5</v>
      </c>
      <c r="G28" s="10">
        <f t="shared" si="2"/>
        <v>8.6841101292520761E-3</v>
      </c>
      <c r="H28" s="10"/>
      <c r="I28" s="10"/>
      <c r="J28" s="10">
        <f t="shared" si="4"/>
        <v>8.6841101292520761E-3</v>
      </c>
      <c r="L28" s="10"/>
      <c r="M28" s="10"/>
      <c r="N28" s="10"/>
      <c r="O28" s="10"/>
      <c r="P28" s="10"/>
      <c r="Q28" s="12">
        <f t="shared" si="3"/>
        <v>9620.8900000001304</v>
      </c>
      <c r="R28" s="10"/>
      <c r="S28" s="10"/>
      <c r="T28" s="10"/>
      <c r="U28" s="10"/>
      <c r="AA28" t="s">
        <v>70</v>
      </c>
    </row>
    <row r="29" spans="1:27" x14ac:dyDescent="0.2">
      <c r="A29" s="10" t="s">
        <v>79</v>
      </c>
      <c r="B29" s="11" t="s">
        <v>69</v>
      </c>
      <c r="C29" s="14">
        <v>24791.649999999907</v>
      </c>
      <c r="D29" s="14"/>
      <c r="E29" s="10">
        <f t="shared" si="0"/>
        <v>240.49735857028881</v>
      </c>
      <c r="F29" s="10">
        <f t="shared" si="1"/>
        <v>240.5</v>
      </c>
      <c r="G29" s="10">
        <f t="shared" si="2"/>
        <v>-2.1508700956474058E-3</v>
      </c>
      <c r="H29" s="10"/>
      <c r="I29" s="10"/>
      <c r="J29" s="10">
        <f t="shared" si="4"/>
        <v>-2.1508700956474058E-3</v>
      </c>
      <c r="L29" s="10"/>
      <c r="M29" s="10"/>
      <c r="N29" s="10"/>
      <c r="O29" s="10"/>
      <c r="P29" s="10"/>
      <c r="Q29" s="12">
        <f t="shared" si="3"/>
        <v>9773.1499999999069</v>
      </c>
      <c r="R29" s="10"/>
      <c r="S29" s="10"/>
      <c r="T29" s="10"/>
      <c r="U29" s="10"/>
      <c r="AA29" t="s">
        <v>71</v>
      </c>
    </row>
    <row r="30" spans="1:27" x14ac:dyDescent="0.2">
      <c r="A30" s="10" t="s">
        <v>79</v>
      </c>
      <c r="B30" s="11" t="s">
        <v>69</v>
      </c>
      <c r="C30" s="14">
        <v>24848.649999999907</v>
      </c>
      <c r="D30" s="14"/>
      <c r="E30" s="10">
        <f t="shared" si="0"/>
        <v>310.49763144854552</v>
      </c>
      <c r="F30" s="10">
        <f t="shared" si="1"/>
        <v>310.5</v>
      </c>
      <c r="G30" s="10">
        <f t="shared" si="2"/>
        <v>-1.9286700953671243E-3</v>
      </c>
      <c r="H30" s="10"/>
      <c r="I30" s="10"/>
      <c r="J30" s="10">
        <f t="shared" si="4"/>
        <v>-1.9286700953671243E-3</v>
      </c>
      <c r="L30" s="10"/>
      <c r="M30" s="10"/>
      <c r="N30" s="10"/>
      <c r="O30" s="10"/>
      <c r="P30" s="10"/>
      <c r="Q30" s="12">
        <f t="shared" si="3"/>
        <v>9830.1499999999069</v>
      </c>
      <c r="R30" s="10"/>
      <c r="S30" s="10"/>
      <c r="T30" s="10"/>
      <c r="U30" s="10"/>
      <c r="AA30" t="s">
        <v>71</v>
      </c>
    </row>
    <row r="31" spans="1:27" x14ac:dyDescent="0.2">
      <c r="A31" s="10" t="s">
        <v>79</v>
      </c>
      <c r="B31" s="11" t="s">
        <v>69</v>
      </c>
      <c r="C31" s="14">
        <v>24875.529999999795</v>
      </c>
      <c r="D31" s="14"/>
      <c r="E31" s="10">
        <f t="shared" si="0"/>
        <v>343.50828644783883</v>
      </c>
      <c r="F31" s="10">
        <f t="shared" si="1"/>
        <v>343.5</v>
      </c>
      <c r="G31" s="10">
        <f t="shared" si="2"/>
        <v>6.7475097930582706E-3</v>
      </c>
      <c r="H31" s="10"/>
      <c r="I31" s="10"/>
      <c r="J31" s="10">
        <f t="shared" si="4"/>
        <v>6.7475097930582706E-3</v>
      </c>
      <c r="L31" s="10"/>
      <c r="M31" s="10"/>
      <c r="N31" s="10"/>
      <c r="O31" s="10"/>
      <c r="P31" s="10"/>
      <c r="Q31" s="12">
        <f t="shared" si="3"/>
        <v>9857.0299999997951</v>
      </c>
      <c r="R31" s="10"/>
      <c r="S31" s="10"/>
      <c r="T31" s="10"/>
      <c r="U31" s="10"/>
      <c r="AA31" t="s">
        <v>71</v>
      </c>
    </row>
    <row r="32" spans="1:27" x14ac:dyDescent="0.2">
      <c r="A32" s="10" t="s">
        <v>79</v>
      </c>
      <c r="B32" s="11" t="s">
        <v>78</v>
      </c>
      <c r="C32" s="14">
        <v>24916.649999999907</v>
      </c>
      <c r="D32" s="14"/>
      <c r="E32" s="10">
        <f t="shared" si="0"/>
        <v>394.00672891734303</v>
      </c>
      <c r="F32" s="10">
        <f t="shared" si="1"/>
        <v>394</v>
      </c>
      <c r="G32" s="10">
        <f t="shared" si="2"/>
        <v>5.4792399059806485E-3</v>
      </c>
      <c r="H32" s="10"/>
      <c r="I32" s="10"/>
      <c r="J32" s="10">
        <f t="shared" si="4"/>
        <v>5.4792399059806485E-3</v>
      </c>
      <c r="L32" s="10"/>
      <c r="M32" s="10"/>
      <c r="N32" s="10"/>
      <c r="O32" s="10"/>
      <c r="P32" s="10"/>
      <c r="Q32" s="12">
        <f t="shared" si="3"/>
        <v>9898.1499999999069</v>
      </c>
      <c r="R32" s="10"/>
      <c r="S32" s="10"/>
      <c r="T32" s="10"/>
      <c r="U32" s="10"/>
      <c r="AA32" t="s">
        <v>71</v>
      </c>
    </row>
    <row r="33" spans="1:27" x14ac:dyDescent="0.2">
      <c r="A33" s="10" t="s">
        <v>79</v>
      </c>
      <c r="B33" s="11" t="s">
        <v>69</v>
      </c>
      <c r="C33" s="14">
        <v>24920.310000000056</v>
      </c>
      <c r="D33" s="14"/>
      <c r="E33" s="10">
        <f t="shared" si="0"/>
        <v>398.50148328128779</v>
      </c>
      <c r="F33" s="10">
        <f t="shared" si="1"/>
        <v>398.5</v>
      </c>
      <c r="G33" s="10">
        <f t="shared" si="2"/>
        <v>1.2078100553480908E-3</v>
      </c>
      <c r="H33" s="10"/>
      <c r="I33" s="10"/>
      <c r="J33" s="10">
        <f t="shared" si="4"/>
        <v>1.2078100553480908E-3</v>
      </c>
      <c r="L33" s="10"/>
      <c r="M33" s="10"/>
      <c r="N33" s="10"/>
      <c r="O33" s="10"/>
      <c r="P33" s="10"/>
      <c r="Q33" s="12">
        <f t="shared" si="3"/>
        <v>9901.8100000000559</v>
      </c>
      <c r="R33" s="10"/>
      <c r="S33" s="10"/>
      <c r="T33" s="10"/>
      <c r="U33" s="10"/>
      <c r="AA33" t="s">
        <v>71</v>
      </c>
    </row>
    <row r="34" spans="1:27" x14ac:dyDescent="0.2">
      <c r="A34" s="33" t="s">
        <v>79</v>
      </c>
      <c r="B34" s="32" t="s">
        <v>78</v>
      </c>
      <c r="C34" s="8">
        <v>24921.529999999795</v>
      </c>
      <c r="D34" s="8"/>
      <c r="E34" s="33">
        <f t="shared" si="0"/>
        <v>399.9997347355548</v>
      </c>
      <c r="F34" s="10">
        <f t="shared" si="1"/>
        <v>400</v>
      </c>
      <c r="G34" s="10">
        <f t="shared" si="2"/>
        <v>-2.1600020772893913E-4</v>
      </c>
      <c r="H34" s="10"/>
      <c r="I34" s="10"/>
      <c r="J34" s="10">
        <f t="shared" si="4"/>
        <v>-2.1600020772893913E-4</v>
      </c>
      <c r="L34" s="10"/>
      <c r="M34" s="10"/>
      <c r="N34" s="10"/>
      <c r="O34" s="10"/>
      <c r="P34" s="10"/>
      <c r="Q34" s="12">
        <f t="shared" si="3"/>
        <v>9903.0299999997951</v>
      </c>
      <c r="R34" s="10"/>
      <c r="S34" s="10"/>
      <c r="T34" s="10"/>
      <c r="U34" s="10"/>
      <c r="AA34" t="s">
        <v>71</v>
      </c>
    </row>
    <row r="35" spans="1:27" x14ac:dyDescent="0.2">
      <c r="A35" s="33" t="s">
        <v>79</v>
      </c>
      <c r="B35" s="32" t="s">
        <v>78</v>
      </c>
      <c r="C35" s="8">
        <v>24922.339999999851</v>
      </c>
      <c r="D35" s="8"/>
      <c r="E35" s="33">
        <f t="shared" si="0"/>
        <v>400.99447545547235</v>
      </c>
      <c r="F35" s="10">
        <f t="shared" si="1"/>
        <v>401</v>
      </c>
      <c r="G35" s="10">
        <f t="shared" si="2"/>
        <v>-4.4985401509620715E-3</v>
      </c>
      <c r="H35" s="10"/>
      <c r="I35" s="10"/>
      <c r="J35" s="10">
        <f t="shared" si="4"/>
        <v>-4.4985401509620715E-3</v>
      </c>
      <c r="L35" s="10"/>
      <c r="M35" s="10"/>
      <c r="N35" s="10"/>
      <c r="O35" s="10"/>
      <c r="P35" s="10"/>
      <c r="Q35" s="12">
        <f t="shared" si="3"/>
        <v>9903.839999999851</v>
      </c>
      <c r="R35" s="10"/>
      <c r="S35" s="10"/>
      <c r="T35" s="10"/>
      <c r="U35" s="10"/>
      <c r="AA35" t="s">
        <v>71</v>
      </c>
    </row>
    <row r="36" spans="1:27" x14ac:dyDescent="0.2">
      <c r="A36" s="33" t="s">
        <v>79</v>
      </c>
      <c r="B36" s="32" t="s">
        <v>78</v>
      </c>
      <c r="C36" s="8">
        <v>24961.430000000168</v>
      </c>
      <c r="D36" s="8"/>
      <c r="E36" s="33">
        <f t="shared" si="0"/>
        <v>448.99992575079199</v>
      </c>
      <c r="F36" s="10">
        <f t="shared" si="1"/>
        <v>449</v>
      </c>
      <c r="G36" s="10">
        <f t="shared" si="2"/>
        <v>-6.0459835367510095E-5</v>
      </c>
      <c r="H36" s="10"/>
      <c r="I36" s="10"/>
      <c r="J36" s="10">
        <f t="shared" si="4"/>
        <v>-6.0459835367510095E-5</v>
      </c>
      <c r="L36" s="10"/>
      <c r="M36" s="10"/>
      <c r="N36" s="10"/>
      <c r="O36" s="10"/>
      <c r="P36" s="10"/>
      <c r="Q36" s="12">
        <f t="shared" si="3"/>
        <v>9942.9300000001676</v>
      </c>
      <c r="R36" s="10"/>
      <c r="S36" s="10"/>
      <c r="T36" s="10"/>
      <c r="U36" s="10"/>
      <c r="AA36" t="s">
        <v>71</v>
      </c>
    </row>
    <row r="37" spans="1:27" x14ac:dyDescent="0.2">
      <c r="A37" s="33" t="s">
        <v>79</v>
      </c>
      <c r="B37" s="32" t="s">
        <v>69</v>
      </c>
      <c r="C37" s="8">
        <v>25230.549999999814</v>
      </c>
      <c r="D37" s="8"/>
      <c r="E37" s="33">
        <f t="shared" si="0"/>
        <v>779.49945973275123</v>
      </c>
      <c r="F37" s="10">
        <f t="shared" si="1"/>
        <v>779.5</v>
      </c>
      <c r="G37" s="10">
        <f t="shared" si="2"/>
        <v>-4.399301869852934E-4</v>
      </c>
      <c r="H37" s="10"/>
      <c r="I37" s="10"/>
      <c r="J37" s="10">
        <f t="shared" si="4"/>
        <v>-4.399301869852934E-4</v>
      </c>
      <c r="L37" s="10"/>
      <c r="M37" s="10"/>
      <c r="N37" s="10"/>
      <c r="O37" s="10"/>
      <c r="P37" s="10"/>
      <c r="Q37" s="12">
        <f t="shared" si="3"/>
        <v>10212.049999999814</v>
      </c>
      <c r="R37" s="10"/>
      <c r="S37" s="10"/>
      <c r="T37" s="10"/>
      <c r="U37" s="10"/>
      <c r="AA37" t="s">
        <v>71</v>
      </c>
    </row>
    <row r="38" spans="1:27" x14ac:dyDescent="0.2">
      <c r="A38" s="33" t="s">
        <v>79</v>
      </c>
      <c r="B38" s="32" t="s">
        <v>69</v>
      </c>
      <c r="C38" s="8">
        <v>25234.620000000112</v>
      </c>
      <c r="D38" s="8"/>
      <c r="E38" s="33">
        <f t="shared" si="0"/>
        <v>784.49772483161735</v>
      </c>
      <c r="F38" s="10">
        <f t="shared" si="1"/>
        <v>784.5</v>
      </c>
      <c r="G38" s="10">
        <f t="shared" si="2"/>
        <v>-1.8526298881624825E-3</v>
      </c>
      <c r="H38" s="10"/>
      <c r="I38" s="10"/>
      <c r="J38" s="10">
        <f t="shared" si="4"/>
        <v>-1.8526298881624825E-3</v>
      </c>
      <c r="L38" s="10"/>
      <c r="M38" s="10"/>
      <c r="N38" s="10"/>
      <c r="O38" s="10"/>
      <c r="P38" s="10"/>
      <c r="Q38" s="12">
        <f t="shared" si="3"/>
        <v>10216.120000000112</v>
      </c>
      <c r="R38" s="10"/>
      <c r="S38" s="10"/>
      <c r="T38" s="10"/>
      <c r="U38" s="10"/>
      <c r="AA38" t="s">
        <v>71</v>
      </c>
    </row>
    <row r="39" spans="1:27" x14ac:dyDescent="0.2">
      <c r="A39" s="33" t="s">
        <v>79</v>
      </c>
      <c r="B39" s="32" t="s">
        <v>78</v>
      </c>
      <c r="C39" s="8">
        <v>25242.35999999987</v>
      </c>
      <c r="D39" s="8"/>
      <c r="E39" s="33">
        <f t="shared" si="0"/>
        <v>794.00302504320962</v>
      </c>
      <c r="F39" s="10">
        <f t="shared" si="1"/>
        <v>794</v>
      </c>
      <c r="G39" s="10">
        <f t="shared" si="2"/>
        <v>2.4632398672110867E-3</v>
      </c>
      <c r="H39" s="10"/>
      <c r="I39" s="10"/>
      <c r="J39" s="10">
        <f t="shared" si="4"/>
        <v>2.4632398672110867E-3</v>
      </c>
      <c r="L39" s="10"/>
      <c r="M39" s="10"/>
      <c r="N39" s="10"/>
      <c r="O39" s="10"/>
      <c r="P39" s="10"/>
      <c r="Q39" s="12">
        <f t="shared" si="3"/>
        <v>10223.85999999987</v>
      </c>
      <c r="R39" s="10"/>
      <c r="S39" s="10"/>
      <c r="T39" s="10"/>
      <c r="U39" s="10"/>
      <c r="AA39" t="s">
        <v>71</v>
      </c>
    </row>
    <row r="40" spans="1:27" x14ac:dyDescent="0.2">
      <c r="A40" s="33" t="s">
        <v>79</v>
      </c>
      <c r="B40" s="32" t="s">
        <v>69</v>
      </c>
      <c r="C40" s="8">
        <v>25687.370000000112</v>
      </c>
      <c r="D40" s="8"/>
      <c r="E40" s="33">
        <f t="shared" si="0"/>
        <v>1340.5086642286478</v>
      </c>
      <c r="F40" s="10">
        <f t="shared" si="1"/>
        <v>1340.5</v>
      </c>
      <c r="G40" s="10">
        <f t="shared" si="2"/>
        <v>7.0551301105297171E-3</v>
      </c>
      <c r="H40" s="10"/>
      <c r="I40" s="10"/>
      <c r="J40" s="10">
        <f t="shared" si="4"/>
        <v>7.0551301105297171E-3</v>
      </c>
      <c r="L40" s="10"/>
      <c r="M40" s="10"/>
      <c r="N40" s="10"/>
      <c r="O40" s="10"/>
      <c r="P40" s="10"/>
      <c r="Q40" s="12">
        <f t="shared" si="3"/>
        <v>10668.870000000112</v>
      </c>
      <c r="R40" s="10"/>
      <c r="S40" s="10"/>
      <c r="T40" s="10"/>
      <c r="U40" s="10"/>
      <c r="AA40" t="s">
        <v>71</v>
      </c>
    </row>
    <row r="41" spans="1:27" x14ac:dyDescent="0.2">
      <c r="A41" s="33" t="s">
        <v>79</v>
      </c>
      <c r="B41" s="32" t="s">
        <v>78</v>
      </c>
      <c r="C41" s="8">
        <v>25698.35999999987</v>
      </c>
      <c r="D41" s="8"/>
      <c r="E41" s="33">
        <f t="shared" si="0"/>
        <v>1354.0052080692633</v>
      </c>
      <c r="F41" s="10">
        <f t="shared" si="1"/>
        <v>1354</v>
      </c>
      <c r="G41" s="10">
        <f t="shared" si="2"/>
        <v>4.2408398694533389E-3</v>
      </c>
      <c r="H41" s="10"/>
      <c r="I41" s="10"/>
      <c r="J41" s="10">
        <f t="shared" si="4"/>
        <v>4.2408398694533389E-3</v>
      </c>
      <c r="L41" s="10"/>
      <c r="M41" s="10"/>
      <c r="N41" s="10"/>
      <c r="O41" s="10"/>
      <c r="P41" s="10"/>
      <c r="Q41" s="12">
        <f t="shared" si="3"/>
        <v>10679.85999999987</v>
      </c>
      <c r="R41" s="10"/>
      <c r="S41" s="10"/>
      <c r="T41" s="10"/>
      <c r="U41" s="10"/>
      <c r="AA41" t="s">
        <v>71</v>
      </c>
    </row>
    <row r="42" spans="1:27" x14ac:dyDescent="0.2">
      <c r="A42" s="33" t="s">
        <v>79</v>
      </c>
      <c r="B42" s="32" t="s">
        <v>78</v>
      </c>
      <c r="C42" s="8">
        <v>27158.35999999987</v>
      </c>
      <c r="D42" s="8"/>
      <c r="E42" s="33">
        <f t="shared" si="0"/>
        <v>3146.9946537228566</v>
      </c>
      <c r="F42" s="10">
        <f t="shared" si="1"/>
        <v>3147</v>
      </c>
      <c r="G42" s="10">
        <f t="shared" si="2"/>
        <v>-4.3533801326702815E-3</v>
      </c>
      <c r="H42" s="10"/>
      <c r="I42" s="10"/>
      <c r="J42" s="10">
        <f t="shared" si="4"/>
        <v>-4.3533801326702815E-3</v>
      </c>
      <c r="L42" s="10"/>
      <c r="M42" s="10"/>
      <c r="N42" s="10"/>
      <c r="O42" s="10"/>
      <c r="P42" s="10"/>
      <c r="Q42" s="12">
        <f t="shared" si="3"/>
        <v>12139.85999999987</v>
      </c>
      <c r="R42" s="10"/>
      <c r="S42" s="10"/>
      <c r="T42" s="10"/>
      <c r="U42" s="10"/>
      <c r="AA42" t="s">
        <v>72</v>
      </c>
    </row>
    <row r="43" spans="1:27" x14ac:dyDescent="0.2">
      <c r="A43" s="33" t="s">
        <v>79</v>
      </c>
      <c r="B43" s="32" t="s">
        <v>69</v>
      </c>
      <c r="C43" s="8">
        <v>27160.399999999907</v>
      </c>
      <c r="D43" s="8"/>
      <c r="E43" s="33">
        <f t="shared" si="0"/>
        <v>3149.4999266469663</v>
      </c>
      <c r="F43" s="10">
        <f t="shared" si="1"/>
        <v>3149.5</v>
      </c>
      <c r="G43" s="10">
        <f t="shared" si="2"/>
        <v>-5.9730093198595569E-5</v>
      </c>
      <c r="H43" s="10"/>
      <c r="I43" s="10"/>
      <c r="J43" s="10">
        <f t="shared" si="4"/>
        <v>-5.9730093198595569E-5</v>
      </c>
      <c r="L43" s="10"/>
      <c r="M43" s="10"/>
      <c r="N43" s="10"/>
      <c r="O43" s="10"/>
      <c r="P43" s="10"/>
      <c r="Q43" s="12">
        <f t="shared" si="3"/>
        <v>12141.899999999907</v>
      </c>
      <c r="R43" s="10"/>
      <c r="S43" s="10"/>
      <c r="T43" s="10"/>
      <c r="U43" s="10"/>
      <c r="AA43" t="s">
        <v>72</v>
      </c>
    </row>
    <row r="44" spans="1:27" x14ac:dyDescent="0.2">
      <c r="A44" s="70" t="s">
        <v>191</v>
      </c>
      <c r="B44" s="72" t="s">
        <v>78</v>
      </c>
      <c r="C44" s="71">
        <v>27461.278200000001</v>
      </c>
      <c r="D44" s="71" t="s">
        <v>105</v>
      </c>
      <c r="E44" s="33">
        <f t="shared" si="0"/>
        <v>3519.0009109123221</v>
      </c>
      <c r="F44" s="10">
        <f t="shared" si="1"/>
        <v>3519</v>
      </c>
      <c r="G44" s="10">
        <f t="shared" si="2"/>
        <v>7.4173999746562913E-4</v>
      </c>
      <c r="H44" s="10"/>
      <c r="J44" s="10">
        <f t="shared" si="4"/>
        <v>7.4173999746562913E-4</v>
      </c>
      <c r="K44" s="10"/>
      <c r="L44" s="10"/>
      <c r="M44" s="10"/>
      <c r="N44" s="10"/>
      <c r="O44" s="10"/>
      <c r="P44" s="10"/>
      <c r="Q44" s="12">
        <f t="shared" si="3"/>
        <v>12442.778200000001</v>
      </c>
      <c r="R44" s="10"/>
      <c r="S44" s="10"/>
      <c r="T44" s="10"/>
      <c r="U44" s="10"/>
    </row>
    <row r="45" spans="1:27" x14ac:dyDescent="0.2">
      <c r="A45" s="33" t="s">
        <v>79</v>
      </c>
      <c r="B45" s="32" t="s">
        <v>69</v>
      </c>
      <c r="C45" s="8">
        <v>28545.490000000224</v>
      </c>
      <c r="D45" s="8"/>
      <c r="E45" s="33">
        <f t="shared" si="0"/>
        <v>4850.4942768393657</v>
      </c>
      <c r="F45" s="10">
        <f t="shared" si="1"/>
        <v>4850.5</v>
      </c>
      <c r="G45" s="10">
        <f t="shared" si="2"/>
        <v>-4.6602697766502388E-3</v>
      </c>
      <c r="H45" s="10"/>
      <c r="I45" s="10"/>
      <c r="J45" s="10">
        <f t="shared" si="4"/>
        <v>-4.6602697766502388E-3</v>
      </c>
      <c r="L45" s="10"/>
      <c r="M45" s="10"/>
      <c r="N45" s="10"/>
      <c r="O45" s="10"/>
      <c r="P45" s="10"/>
      <c r="Q45" s="12">
        <f t="shared" si="3"/>
        <v>13526.990000000224</v>
      </c>
      <c r="R45" s="10"/>
      <c r="S45" s="10"/>
      <c r="T45" s="10"/>
      <c r="U45" s="10"/>
      <c r="AA45" t="s">
        <v>72</v>
      </c>
    </row>
    <row r="46" spans="1:27" x14ac:dyDescent="0.2">
      <c r="A46" s="33" t="s">
        <v>79</v>
      </c>
      <c r="B46" s="32" t="s">
        <v>69</v>
      </c>
      <c r="C46" s="8">
        <v>28571.549999999814</v>
      </c>
      <c r="D46" s="8"/>
      <c r="E46" s="33">
        <f t="shared" si="0"/>
        <v>4882.4979103688165</v>
      </c>
      <c r="F46" s="10">
        <f t="shared" si="1"/>
        <v>4882.5</v>
      </c>
      <c r="G46" s="10">
        <f t="shared" si="2"/>
        <v>-1.7015501871355809E-3</v>
      </c>
      <c r="H46" s="10"/>
      <c r="I46" s="10"/>
      <c r="J46" s="10">
        <f t="shared" si="4"/>
        <v>-1.7015501871355809E-3</v>
      </c>
      <c r="L46" s="10"/>
      <c r="M46" s="10"/>
      <c r="N46" s="10"/>
      <c r="O46" s="10"/>
      <c r="P46" s="10"/>
      <c r="Q46" s="12">
        <f t="shared" si="3"/>
        <v>13553.049999999814</v>
      </c>
      <c r="R46" s="10"/>
      <c r="S46" s="10"/>
      <c r="T46" s="10"/>
      <c r="U46" s="10"/>
      <c r="AA46" t="s">
        <v>72</v>
      </c>
    </row>
    <row r="47" spans="1:27" x14ac:dyDescent="0.2">
      <c r="A47" s="33" t="s">
        <v>79</v>
      </c>
      <c r="B47" s="32" t="s">
        <v>78</v>
      </c>
      <c r="C47" s="8">
        <v>28596.39000000013</v>
      </c>
      <c r="D47" s="8"/>
      <c r="E47" s="33">
        <f t="shared" si="0"/>
        <v>4913.0032924445723</v>
      </c>
      <c r="F47" s="10">
        <f t="shared" si="1"/>
        <v>4913</v>
      </c>
      <c r="G47" s="10">
        <f t="shared" si="2"/>
        <v>2.6809801274794154E-3</v>
      </c>
      <c r="H47" s="10"/>
      <c r="I47" s="10"/>
      <c r="J47" s="10">
        <f t="shared" si="4"/>
        <v>2.6809801274794154E-3</v>
      </c>
      <c r="L47" s="10"/>
      <c r="M47" s="10"/>
      <c r="N47" s="10"/>
      <c r="O47" s="10"/>
      <c r="P47" s="10"/>
      <c r="Q47" s="12">
        <f t="shared" si="3"/>
        <v>13577.89000000013</v>
      </c>
      <c r="R47" s="10"/>
      <c r="S47" s="10"/>
      <c r="T47" s="10"/>
      <c r="U47" s="10"/>
      <c r="AA47" t="s">
        <v>72</v>
      </c>
    </row>
    <row r="48" spans="1:27" x14ac:dyDescent="0.2">
      <c r="A48" s="33" t="s">
        <v>79</v>
      </c>
      <c r="B48" s="32" t="s">
        <v>78</v>
      </c>
      <c r="C48" s="8">
        <v>29639.48</v>
      </c>
      <c r="D48" s="8"/>
      <c r="E48" s="33">
        <f t="shared" si="0"/>
        <v>6193.9960053668819</v>
      </c>
      <c r="F48" s="10">
        <f t="shared" si="1"/>
        <v>6194</v>
      </c>
      <c r="G48" s="10">
        <f t="shared" si="2"/>
        <v>-3.2527600014873315E-3</v>
      </c>
      <c r="H48" s="10"/>
      <c r="I48" s="10"/>
      <c r="J48" s="10">
        <f t="shared" si="4"/>
        <v>-3.2527600014873315E-3</v>
      </c>
      <c r="L48" s="10"/>
      <c r="M48" s="10"/>
      <c r="N48" s="10"/>
      <c r="O48" s="10"/>
      <c r="P48" s="10"/>
      <c r="Q48" s="12">
        <f t="shared" si="3"/>
        <v>14620.98</v>
      </c>
      <c r="R48" s="10"/>
      <c r="S48" s="10"/>
      <c r="T48" s="10"/>
      <c r="U48" s="10"/>
      <c r="AA48" t="s">
        <v>72</v>
      </c>
    </row>
    <row r="49" spans="1:27" x14ac:dyDescent="0.2">
      <c r="A49" s="33" t="s">
        <v>79</v>
      </c>
      <c r="B49" s="32" t="s">
        <v>69</v>
      </c>
      <c r="C49" s="8">
        <v>30466.39000000013</v>
      </c>
      <c r="D49" s="8"/>
      <c r="E49" s="33">
        <f t="shared" si="0"/>
        <v>7209.5034728365035</v>
      </c>
      <c r="F49" s="10">
        <f t="shared" si="1"/>
        <v>7209.5</v>
      </c>
      <c r="G49" s="10">
        <f t="shared" si="2"/>
        <v>2.827870128385257E-3</v>
      </c>
      <c r="H49" s="10"/>
      <c r="I49" s="10"/>
      <c r="J49" s="10">
        <f t="shared" si="4"/>
        <v>2.827870128385257E-3</v>
      </c>
      <c r="L49" s="10"/>
      <c r="M49" s="10"/>
      <c r="N49" s="10"/>
      <c r="O49" s="10"/>
      <c r="P49" s="10"/>
      <c r="Q49" s="12">
        <f t="shared" si="3"/>
        <v>15447.89000000013</v>
      </c>
      <c r="R49" s="10"/>
      <c r="S49" s="10"/>
      <c r="T49" s="10"/>
      <c r="U49" s="10"/>
      <c r="AA49" t="s">
        <v>72</v>
      </c>
    </row>
    <row r="50" spans="1:27" x14ac:dyDescent="0.2">
      <c r="A50" s="33" t="s">
        <v>79</v>
      </c>
      <c r="B50" s="32" t="s">
        <v>78</v>
      </c>
      <c r="C50" s="8">
        <v>32605.910000000149</v>
      </c>
      <c r="D50" s="8"/>
      <c r="E50" s="33">
        <f t="shared" si="0"/>
        <v>9836.9944171959614</v>
      </c>
      <c r="F50" s="10">
        <f t="shared" si="1"/>
        <v>9837</v>
      </c>
      <c r="G50" s="10">
        <f t="shared" si="2"/>
        <v>-4.5459798529918771E-3</v>
      </c>
      <c r="H50" s="10"/>
      <c r="I50" s="10"/>
      <c r="J50" s="10">
        <f t="shared" si="4"/>
        <v>-4.5459798529918771E-3</v>
      </c>
      <c r="L50" s="10"/>
      <c r="M50" s="10"/>
      <c r="N50" s="10"/>
      <c r="O50" s="10"/>
      <c r="P50" s="10"/>
      <c r="Q50" s="12">
        <f t="shared" si="3"/>
        <v>17587.410000000149</v>
      </c>
      <c r="R50" s="10"/>
      <c r="S50" s="10"/>
      <c r="T50" s="10"/>
      <c r="U50" s="10"/>
      <c r="AA50" t="s">
        <v>73</v>
      </c>
    </row>
    <row r="51" spans="1:27" x14ac:dyDescent="0.2">
      <c r="A51" s="70" t="s">
        <v>211</v>
      </c>
      <c r="B51" s="72" t="s">
        <v>78</v>
      </c>
      <c r="C51" s="71">
        <v>32605.9146</v>
      </c>
      <c r="D51" s="71" t="s">
        <v>105</v>
      </c>
      <c r="E51" s="33">
        <f t="shared" si="0"/>
        <v>9837.0000663406081</v>
      </c>
      <c r="F51" s="10">
        <f t="shared" si="1"/>
        <v>9837</v>
      </c>
      <c r="G51" s="10">
        <f t="shared" si="2"/>
        <v>5.4019998060539365E-5</v>
      </c>
      <c r="H51" s="10"/>
      <c r="J51" s="10">
        <f t="shared" si="4"/>
        <v>5.4019998060539365E-5</v>
      </c>
      <c r="K51" s="10"/>
      <c r="L51" s="10"/>
      <c r="M51" s="10"/>
      <c r="N51" s="10"/>
      <c r="O51" s="10"/>
      <c r="P51" s="10"/>
      <c r="Q51" s="12">
        <f t="shared" si="3"/>
        <v>17587.4146</v>
      </c>
      <c r="R51" s="10"/>
      <c r="S51" s="10"/>
      <c r="T51" s="10"/>
      <c r="U51" s="10"/>
    </row>
    <row r="52" spans="1:27" x14ac:dyDescent="0.2">
      <c r="A52" s="70" t="s">
        <v>211</v>
      </c>
      <c r="B52" s="72" t="s">
        <v>69</v>
      </c>
      <c r="C52" s="71">
        <v>32606.322199999999</v>
      </c>
      <c r="D52" s="71" t="s">
        <v>105</v>
      </c>
      <c r="E52" s="33">
        <f t="shared" si="0"/>
        <v>9837.5006296954343</v>
      </c>
      <c r="F52" s="10">
        <f t="shared" si="1"/>
        <v>9837.5</v>
      </c>
      <c r="G52" s="10">
        <f t="shared" si="2"/>
        <v>5.1274999714223668E-4</v>
      </c>
      <c r="H52" s="10"/>
      <c r="J52" s="10">
        <f t="shared" si="4"/>
        <v>5.1274999714223668E-4</v>
      </c>
      <c r="K52" s="10"/>
      <c r="L52" s="10"/>
      <c r="M52" s="10"/>
      <c r="N52" s="10"/>
      <c r="O52" s="10"/>
      <c r="P52" s="10"/>
      <c r="Q52" s="12">
        <f t="shared" si="3"/>
        <v>17587.822199999999</v>
      </c>
      <c r="R52" s="10"/>
      <c r="S52" s="10"/>
      <c r="T52" s="10"/>
      <c r="U52" s="10"/>
    </row>
    <row r="53" spans="1:27" x14ac:dyDescent="0.2">
      <c r="A53" s="33" t="s">
        <v>79</v>
      </c>
      <c r="B53" s="32" t="s">
        <v>78</v>
      </c>
      <c r="C53" s="8">
        <v>32695.830000000075</v>
      </c>
      <c r="D53" s="8"/>
      <c r="E53" s="33">
        <f t="shared" si="0"/>
        <v>9947.4229178487276</v>
      </c>
      <c r="F53" s="10">
        <f t="shared" si="1"/>
        <v>9947.5</v>
      </c>
      <c r="H53" s="10"/>
      <c r="I53" s="10"/>
      <c r="J53" s="10"/>
      <c r="L53" s="10"/>
      <c r="M53" s="10"/>
      <c r="N53" s="10"/>
      <c r="O53" s="10"/>
      <c r="P53" s="10"/>
      <c r="Q53" s="12">
        <f t="shared" si="3"/>
        <v>17677.330000000075</v>
      </c>
      <c r="R53" s="10"/>
      <c r="S53" s="10"/>
      <c r="T53" s="10"/>
      <c r="U53" s="10">
        <f>+C53-(C$7+F53*C$8)</f>
        <v>-6.2766649927652907E-2</v>
      </c>
      <c r="AA53" t="s">
        <v>73</v>
      </c>
    </row>
    <row r="54" spans="1:27" x14ac:dyDescent="0.2">
      <c r="A54" s="70" t="s">
        <v>211</v>
      </c>
      <c r="B54" s="72" t="s">
        <v>78</v>
      </c>
      <c r="C54" s="71">
        <v>32965.827499999999</v>
      </c>
      <c r="D54" s="71" t="s">
        <v>105</v>
      </c>
      <c r="E54" s="33">
        <f t="shared" si="0"/>
        <v>10279.000087610866</v>
      </c>
      <c r="F54" s="10">
        <f t="shared" si="1"/>
        <v>10279</v>
      </c>
      <c r="G54" s="10">
        <f t="shared" ref="G54:G85" si="5">+C54-(C$7+F54*C$8)</f>
        <v>7.1340000431519002E-5</v>
      </c>
      <c r="H54" s="10"/>
      <c r="J54" s="10">
        <f>+G54</f>
        <v>7.1340000431519002E-5</v>
      </c>
      <c r="K54" s="10"/>
      <c r="L54" s="10"/>
      <c r="M54" s="10"/>
      <c r="N54" s="10"/>
      <c r="O54" s="10"/>
      <c r="P54" s="10"/>
      <c r="Q54" s="12">
        <f t="shared" si="3"/>
        <v>17947.327499999999</v>
      </c>
      <c r="R54" s="10"/>
      <c r="S54" s="10"/>
      <c r="T54" s="10"/>
      <c r="U54" s="10"/>
    </row>
    <row r="55" spans="1:27" x14ac:dyDescent="0.2">
      <c r="A55" s="70" t="s">
        <v>211</v>
      </c>
      <c r="B55" s="72" t="s">
        <v>69</v>
      </c>
      <c r="C55" s="71">
        <v>32966.2353</v>
      </c>
      <c r="D55" s="71" t="s">
        <v>105</v>
      </c>
      <c r="E55" s="33">
        <f t="shared" si="0"/>
        <v>10279.500896580686</v>
      </c>
      <c r="F55" s="10">
        <f t="shared" si="1"/>
        <v>10279.5</v>
      </c>
      <c r="G55" s="10">
        <f t="shared" si="5"/>
        <v>7.3006999446079135E-4</v>
      </c>
      <c r="H55" s="10"/>
      <c r="J55" s="10">
        <f>+G55</f>
        <v>7.3006999446079135E-4</v>
      </c>
      <c r="K55" s="10"/>
      <c r="L55" s="10"/>
      <c r="M55" s="10"/>
      <c r="N55" s="10"/>
      <c r="O55" s="10"/>
      <c r="P55" s="10"/>
      <c r="Q55" s="12">
        <f t="shared" si="3"/>
        <v>17947.7353</v>
      </c>
      <c r="R55" s="10"/>
      <c r="S55" s="10"/>
      <c r="T55" s="10"/>
      <c r="U55" s="10"/>
    </row>
    <row r="56" spans="1:27" x14ac:dyDescent="0.2">
      <c r="A56" s="70" t="s">
        <v>223</v>
      </c>
      <c r="B56" s="72" t="s">
        <v>78</v>
      </c>
      <c r="C56" s="71">
        <v>36172.470999999998</v>
      </c>
      <c r="D56" s="71" t="s">
        <v>105</v>
      </c>
      <c r="E56" s="33">
        <f t="shared" si="0"/>
        <v>14216.998684510658</v>
      </c>
      <c r="F56" s="10">
        <f t="shared" si="1"/>
        <v>14217</v>
      </c>
      <c r="G56" s="10">
        <f t="shared" si="5"/>
        <v>-1.0711800059652887E-3</v>
      </c>
      <c r="H56" s="10"/>
      <c r="I56" s="10">
        <f t="shared" ref="I56:I96" si="6">+G56</f>
        <v>-1.0711800059652887E-3</v>
      </c>
      <c r="J56" s="10"/>
      <c r="K56" s="10"/>
      <c r="L56" s="10"/>
      <c r="M56" s="10"/>
      <c r="N56" s="10"/>
      <c r="O56" s="10"/>
      <c r="P56" s="10"/>
      <c r="Q56" s="12">
        <f t="shared" si="3"/>
        <v>21153.970999999998</v>
      </c>
      <c r="R56" s="10"/>
      <c r="S56" s="10"/>
      <c r="T56" s="10"/>
      <c r="U56" s="10"/>
    </row>
    <row r="57" spans="1:27" x14ac:dyDescent="0.2">
      <c r="A57" s="70" t="s">
        <v>228</v>
      </c>
      <c r="B57" s="72" t="s">
        <v>69</v>
      </c>
      <c r="C57" s="71">
        <v>36232.324999999997</v>
      </c>
      <c r="D57" s="71" t="s">
        <v>105</v>
      </c>
      <c r="E57" s="33">
        <f t="shared" si="0"/>
        <v>14290.503883332676</v>
      </c>
      <c r="F57" s="10">
        <f t="shared" si="1"/>
        <v>14290.5</v>
      </c>
      <c r="G57" s="10">
        <f t="shared" si="5"/>
        <v>3.1621299931430258E-3</v>
      </c>
      <c r="H57" s="10"/>
      <c r="I57" s="10">
        <f t="shared" si="6"/>
        <v>3.1621299931430258E-3</v>
      </c>
      <c r="J57" s="10"/>
      <c r="K57" s="10"/>
      <c r="L57" s="10"/>
      <c r="M57" s="10"/>
      <c r="N57" s="10"/>
      <c r="O57" s="10"/>
      <c r="P57" s="10"/>
      <c r="Q57" s="12">
        <f t="shared" si="3"/>
        <v>21213.824999999997</v>
      </c>
      <c r="R57" s="10"/>
      <c r="S57" s="10"/>
      <c r="T57" s="10"/>
      <c r="U57" s="10"/>
    </row>
    <row r="58" spans="1:27" x14ac:dyDescent="0.2">
      <c r="A58" s="70" t="s">
        <v>228</v>
      </c>
      <c r="B58" s="72" t="s">
        <v>69</v>
      </c>
      <c r="C58" s="71">
        <v>36232.326000000001</v>
      </c>
      <c r="D58" s="71" t="s">
        <v>105</v>
      </c>
      <c r="E58" s="33">
        <f t="shared" si="0"/>
        <v>14290.505111407645</v>
      </c>
      <c r="F58" s="10">
        <f t="shared" si="1"/>
        <v>14290.5</v>
      </c>
      <c r="G58" s="10">
        <f t="shared" si="5"/>
        <v>4.1621299969847314E-3</v>
      </c>
      <c r="H58" s="10"/>
      <c r="I58" s="10">
        <f t="shared" si="6"/>
        <v>4.1621299969847314E-3</v>
      </c>
      <c r="J58" s="10"/>
      <c r="K58" s="10"/>
      <c r="L58" s="10"/>
      <c r="M58" s="10"/>
      <c r="N58" s="10"/>
      <c r="O58" s="10"/>
      <c r="P58" s="10"/>
      <c r="Q58" s="12">
        <f t="shared" si="3"/>
        <v>21213.826000000001</v>
      </c>
      <c r="R58" s="10"/>
      <c r="S58" s="10"/>
      <c r="T58" s="10"/>
      <c r="U58" s="10"/>
    </row>
    <row r="59" spans="1:27" x14ac:dyDescent="0.2">
      <c r="A59" s="70" t="s">
        <v>228</v>
      </c>
      <c r="B59" s="72" t="s">
        <v>78</v>
      </c>
      <c r="C59" s="71">
        <v>36308.455999999998</v>
      </c>
      <c r="D59" s="71" t="s">
        <v>105</v>
      </c>
      <c r="E59" s="33">
        <f t="shared" si="0"/>
        <v>14383.998458323811</v>
      </c>
      <c r="F59" s="10">
        <f t="shared" si="1"/>
        <v>14384</v>
      </c>
      <c r="G59" s="10">
        <f t="shared" si="5"/>
        <v>-1.2553600026876666E-3</v>
      </c>
      <c r="H59" s="10"/>
      <c r="I59" s="10">
        <f t="shared" si="6"/>
        <v>-1.2553600026876666E-3</v>
      </c>
      <c r="J59" s="10"/>
      <c r="K59" s="10"/>
      <c r="L59" s="10"/>
      <c r="M59" s="10"/>
      <c r="N59" s="10"/>
      <c r="O59" s="10"/>
      <c r="P59" s="10"/>
      <c r="Q59" s="12">
        <f t="shared" si="3"/>
        <v>21289.955999999998</v>
      </c>
      <c r="R59" s="10"/>
      <c r="S59" s="10"/>
      <c r="T59" s="10"/>
      <c r="U59" s="10"/>
    </row>
    <row r="60" spans="1:27" x14ac:dyDescent="0.2">
      <c r="A60" s="70" t="s">
        <v>228</v>
      </c>
      <c r="B60" s="72" t="s">
        <v>78</v>
      </c>
      <c r="C60" s="71">
        <v>36308.455999999998</v>
      </c>
      <c r="D60" s="71" t="s">
        <v>105</v>
      </c>
      <c r="E60" s="33">
        <f t="shared" si="0"/>
        <v>14383.998458323811</v>
      </c>
      <c r="F60" s="10">
        <f t="shared" si="1"/>
        <v>14384</v>
      </c>
      <c r="G60" s="10">
        <f t="shared" si="5"/>
        <v>-1.2553600026876666E-3</v>
      </c>
      <c r="H60" s="10"/>
      <c r="I60" s="10">
        <f t="shared" si="6"/>
        <v>-1.2553600026876666E-3</v>
      </c>
      <c r="J60" s="10"/>
      <c r="K60" s="10"/>
      <c r="L60" s="10"/>
      <c r="M60" s="10"/>
      <c r="N60" s="10"/>
      <c r="O60" s="10"/>
      <c r="P60" s="10"/>
      <c r="Q60" s="12">
        <f t="shared" si="3"/>
        <v>21289.955999999998</v>
      </c>
      <c r="R60" s="10"/>
      <c r="S60" s="10"/>
      <c r="T60" s="10"/>
      <c r="U60" s="10"/>
    </row>
    <row r="61" spans="1:27" x14ac:dyDescent="0.2">
      <c r="A61" s="70" t="s">
        <v>228</v>
      </c>
      <c r="B61" s="72" t="s">
        <v>78</v>
      </c>
      <c r="C61" s="71">
        <v>36308.457999999999</v>
      </c>
      <c r="D61" s="71" t="s">
        <v>105</v>
      </c>
      <c r="E61" s="33">
        <f t="shared" si="0"/>
        <v>14384.000914473738</v>
      </c>
      <c r="F61" s="10">
        <f t="shared" si="1"/>
        <v>14384</v>
      </c>
      <c r="G61" s="10">
        <f t="shared" si="5"/>
        <v>7.4463999771978706E-4</v>
      </c>
      <c r="H61" s="10"/>
      <c r="I61" s="10">
        <f t="shared" si="6"/>
        <v>7.4463999771978706E-4</v>
      </c>
      <c r="J61" s="10"/>
      <c r="K61" s="10"/>
      <c r="L61" s="10"/>
      <c r="M61" s="10"/>
      <c r="N61" s="10"/>
      <c r="O61" s="10"/>
      <c r="P61" s="10"/>
      <c r="Q61" s="12">
        <f t="shared" si="3"/>
        <v>21289.957999999999</v>
      </c>
      <c r="R61" s="10"/>
      <c r="S61" s="10"/>
      <c r="T61" s="10"/>
      <c r="U61" s="10"/>
    </row>
    <row r="62" spans="1:27" x14ac:dyDescent="0.2">
      <c r="A62" s="70" t="s">
        <v>228</v>
      </c>
      <c r="B62" s="72" t="s">
        <v>78</v>
      </c>
      <c r="C62" s="71">
        <v>36308.46</v>
      </c>
      <c r="D62" s="71" t="s">
        <v>105</v>
      </c>
      <c r="E62" s="33">
        <f t="shared" si="0"/>
        <v>14384.003370623663</v>
      </c>
      <c r="F62" s="10">
        <f t="shared" si="1"/>
        <v>14384</v>
      </c>
      <c r="G62" s="10">
        <f t="shared" si="5"/>
        <v>2.7446399981272407E-3</v>
      </c>
      <c r="H62" s="10"/>
      <c r="I62" s="10">
        <f t="shared" si="6"/>
        <v>2.7446399981272407E-3</v>
      </c>
      <c r="J62" s="10"/>
      <c r="K62" s="10"/>
      <c r="L62" s="10"/>
      <c r="M62" s="10"/>
      <c r="N62" s="10"/>
      <c r="O62" s="10"/>
      <c r="P62" s="10"/>
      <c r="Q62" s="12">
        <f t="shared" si="3"/>
        <v>21289.96</v>
      </c>
      <c r="R62" s="10"/>
      <c r="S62" s="10"/>
      <c r="T62" s="10"/>
      <c r="U62" s="10"/>
    </row>
    <row r="63" spans="1:27" x14ac:dyDescent="0.2">
      <c r="A63" s="70" t="s">
        <v>228</v>
      </c>
      <c r="B63" s="72" t="s">
        <v>78</v>
      </c>
      <c r="C63" s="71">
        <v>36598.341</v>
      </c>
      <c r="D63" s="71" t="s">
        <v>105</v>
      </c>
      <c r="E63" s="33">
        <f t="shared" si="0"/>
        <v>14739.998968908259</v>
      </c>
      <c r="F63" s="10">
        <f t="shared" si="1"/>
        <v>14740</v>
      </c>
      <c r="G63" s="10">
        <f t="shared" si="5"/>
        <v>-8.3960000483784825E-4</v>
      </c>
      <c r="H63" s="10"/>
      <c r="I63" s="10">
        <f t="shared" si="6"/>
        <v>-8.3960000483784825E-4</v>
      </c>
      <c r="J63" s="10"/>
      <c r="K63" s="10"/>
      <c r="L63" s="10"/>
      <c r="M63" s="10"/>
      <c r="N63" s="10"/>
      <c r="O63" s="10"/>
      <c r="P63" s="10"/>
      <c r="Q63" s="12">
        <f t="shared" si="3"/>
        <v>21579.841</v>
      </c>
      <c r="R63" s="10"/>
      <c r="S63" s="10"/>
      <c r="T63" s="10"/>
      <c r="U63" s="10"/>
    </row>
    <row r="64" spans="1:27" x14ac:dyDescent="0.2">
      <c r="A64" s="70" t="s">
        <v>228</v>
      </c>
      <c r="B64" s="72" t="s">
        <v>78</v>
      </c>
      <c r="C64" s="71">
        <v>36628.466999999997</v>
      </c>
      <c r="D64" s="71" t="s">
        <v>105</v>
      </c>
      <c r="E64" s="33">
        <f t="shared" si="0"/>
        <v>14776.995955236858</v>
      </c>
      <c r="F64" s="10">
        <f t="shared" si="1"/>
        <v>14777</v>
      </c>
      <c r="G64" s="10">
        <f t="shared" si="5"/>
        <v>-3.2935800045379438E-3</v>
      </c>
      <c r="H64" s="10"/>
      <c r="I64" s="10">
        <f t="shared" si="6"/>
        <v>-3.2935800045379438E-3</v>
      </c>
      <c r="J64" s="10"/>
      <c r="K64" s="10"/>
      <c r="L64" s="10"/>
      <c r="M64" s="10"/>
      <c r="N64" s="10"/>
      <c r="O64" s="10"/>
      <c r="P64" s="10"/>
      <c r="Q64" s="12">
        <f t="shared" si="3"/>
        <v>21609.966999999997</v>
      </c>
      <c r="R64" s="10"/>
      <c r="S64" s="10"/>
      <c r="T64" s="10"/>
      <c r="U64" s="10"/>
    </row>
    <row r="65" spans="1:21" x14ac:dyDescent="0.2">
      <c r="A65" s="70" t="s">
        <v>228</v>
      </c>
      <c r="B65" s="72" t="s">
        <v>78</v>
      </c>
      <c r="C65" s="71">
        <v>36628.468000000001</v>
      </c>
      <c r="D65" s="71" t="s">
        <v>105</v>
      </c>
      <c r="E65" s="33">
        <f t="shared" si="0"/>
        <v>14776.997183311827</v>
      </c>
      <c r="F65" s="10">
        <f t="shared" si="1"/>
        <v>14777</v>
      </c>
      <c r="G65" s="10">
        <f t="shared" si="5"/>
        <v>-2.2935800006962381E-3</v>
      </c>
      <c r="H65" s="10"/>
      <c r="I65" s="10">
        <f t="shared" si="6"/>
        <v>-2.2935800006962381E-3</v>
      </c>
      <c r="J65" s="10"/>
      <c r="K65" s="10"/>
      <c r="L65" s="10"/>
      <c r="M65" s="10"/>
      <c r="N65" s="10"/>
      <c r="O65" s="10"/>
      <c r="P65" s="10"/>
      <c r="Q65" s="12">
        <f t="shared" si="3"/>
        <v>21609.968000000001</v>
      </c>
      <c r="R65" s="10"/>
      <c r="S65" s="10"/>
      <c r="T65" s="10"/>
      <c r="U65" s="10"/>
    </row>
    <row r="66" spans="1:21" x14ac:dyDescent="0.2">
      <c r="A66" s="70" t="s">
        <v>228</v>
      </c>
      <c r="B66" s="72" t="s">
        <v>78</v>
      </c>
      <c r="C66" s="71">
        <v>36628.472000000002</v>
      </c>
      <c r="D66" s="71" t="s">
        <v>105</v>
      </c>
      <c r="E66" s="33">
        <f t="shared" si="0"/>
        <v>14777.002095611679</v>
      </c>
      <c r="F66" s="10">
        <f t="shared" si="1"/>
        <v>14777</v>
      </c>
      <c r="G66" s="10">
        <f t="shared" si="5"/>
        <v>1.7064200001186691E-3</v>
      </c>
      <c r="H66" s="10"/>
      <c r="I66" s="10">
        <f t="shared" si="6"/>
        <v>1.7064200001186691E-3</v>
      </c>
      <c r="J66" s="10"/>
      <c r="K66" s="10"/>
      <c r="L66" s="10"/>
      <c r="M66" s="10"/>
      <c r="N66" s="10"/>
      <c r="O66" s="10"/>
      <c r="P66" s="10"/>
      <c r="Q66" s="12">
        <f t="shared" si="3"/>
        <v>21609.972000000002</v>
      </c>
      <c r="R66" s="10"/>
      <c r="S66" s="10"/>
      <c r="T66" s="10"/>
      <c r="U66" s="10"/>
    </row>
    <row r="67" spans="1:21" x14ac:dyDescent="0.2">
      <c r="A67" s="70" t="s">
        <v>228</v>
      </c>
      <c r="B67" s="72" t="s">
        <v>78</v>
      </c>
      <c r="C67" s="71">
        <v>36659.408000000003</v>
      </c>
      <c r="D67" s="71" t="s">
        <v>105</v>
      </c>
      <c r="E67" s="33">
        <f t="shared" si="0"/>
        <v>14814.993822660132</v>
      </c>
      <c r="F67" s="10">
        <f t="shared" si="1"/>
        <v>14815</v>
      </c>
      <c r="G67" s="10">
        <f t="shared" si="5"/>
        <v>-5.030099993746262E-3</v>
      </c>
      <c r="H67" s="10"/>
      <c r="I67" s="10">
        <f t="shared" si="6"/>
        <v>-5.030099993746262E-3</v>
      </c>
      <c r="J67" s="10"/>
      <c r="K67" s="10"/>
      <c r="L67" s="10"/>
      <c r="M67" s="10"/>
      <c r="N67" s="10"/>
      <c r="O67" s="10"/>
      <c r="P67" s="10"/>
      <c r="Q67" s="12">
        <f t="shared" si="3"/>
        <v>21640.908000000003</v>
      </c>
      <c r="R67" s="10"/>
      <c r="S67" s="10"/>
      <c r="T67" s="10"/>
      <c r="U67" s="10"/>
    </row>
    <row r="68" spans="1:21" x14ac:dyDescent="0.2">
      <c r="A68" s="70" t="s">
        <v>259</v>
      </c>
      <c r="B68" s="72" t="s">
        <v>78</v>
      </c>
      <c r="C68" s="71">
        <v>37255.468000000001</v>
      </c>
      <c r="D68" s="71" t="s">
        <v>105</v>
      </c>
      <c r="E68" s="33">
        <f t="shared" si="0"/>
        <v>15547.00018497265</v>
      </c>
      <c r="F68" s="10">
        <f t="shared" si="1"/>
        <v>15547</v>
      </c>
      <c r="G68" s="10">
        <f t="shared" si="5"/>
        <v>1.5061999874887988E-4</v>
      </c>
      <c r="H68" s="10"/>
      <c r="I68" s="10">
        <f t="shared" si="6"/>
        <v>1.5061999874887988E-4</v>
      </c>
      <c r="J68" s="10"/>
      <c r="K68" s="10"/>
      <c r="L68" s="10"/>
      <c r="M68" s="10"/>
      <c r="N68" s="10"/>
      <c r="O68" s="10"/>
      <c r="P68" s="10"/>
      <c r="Q68" s="12">
        <f t="shared" si="3"/>
        <v>22236.968000000001</v>
      </c>
      <c r="R68" s="10"/>
      <c r="S68" s="10"/>
      <c r="T68" s="10"/>
      <c r="U68" s="10"/>
    </row>
    <row r="69" spans="1:21" x14ac:dyDescent="0.2">
      <c r="A69" s="70" t="s">
        <v>259</v>
      </c>
      <c r="B69" s="72" t="s">
        <v>69</v>
      </c>
      <c r="C69" s="71">
        <v>37319.385000000002</v>
      </c>
      <c r="D69" s="71" t="s">
        <v>105</v>
      </c>
      <c r="E69" s="33">
        <f t="shared" si="0"/>
        <v>15625.495052368433</v>
      </c>
      <c r="F69" s="10">
        <f t="shared" si="1"/>
        <v>15625.5</v>
      </c>
      <c r="G69" s="10">
        <f t="shared" si="5"/>
        <v>-4.0287700030603446E-3</v>
      </c>
      <c r="H69" s="10"/>
      <c r="I69" s="10">
        <f t="shared" si="6"/>
        <v>-4.0287700030603446E-3</v>
      </c>
      <c r="J69" s="10"/>
      <c r="K69" s="10"/>
      <c r="L69" s="10"/>
      <c r="M69" s="10"/>
      <c r="N69" s="10"/>
      <c r="O69" s="10"/>
      <c r="P69" s="10"/>
      <c r="Q69" s="12">
        <f t="shared" si="3"/>
        <v>22300.885000000002</v>
      </c>
      <c r="R69" s="10"/>
      <c r="S69" s="10"/>
      <c r="T69" s="10"/>
      <c r="U69" s="10"/>
    </row>
    <row r="70" spans="1:21" x14ac:dyDescent="0.2">
      <c r="A70" s="70" t="s">
        <v>259</v>
      </c>
      <c r="B70" s="72" t="s">
        <v>69</v>
      </c>
      <c r="C70" s="71">
        <v>37319.39</v>
      </c>
      <c r="D70" s="71" t="s">
        <v>105</v>
      </c>
      <c r="E70" s="33">
        <f t="shared" si="0"/>
        <v>15625.501192743244</v>
      </c>
      <c r="F70" s="10">
        <f t="shared" si="1"/>
        <v>15625.5</v>
      </c>
      <c r="G70" s="10">
        <f t="shared" si="5"/>
        <v>9.7122999432031065E-4</v>
      </c>
      <c r="H70" s="10"/>
      <c r="I70" s="10">
        <f t="shared" si="6"/>
        <v>9.7122999432031065E-4</v>
      </c>
      <c r="J70" s="10"/>
      <c r="K70" s="10"/>
      <c r="L70" s="10"/>
      <c r="M70" s="10"/>
      <c r="N70" s="10"/>
      <c r="O70" s="10"/>
      <c r="P70" s="10"/>
      <c r="Q70" s="12">
        <f t="shared" si="3"/>
        <v>22300.89</v>
      </c>
      <c r="R70" s="10"/>
      <c r="S70" s="10"/>
      <c r="T70" s="10"/>
      <c r="U70" s="10"/>
    </row>
    <row r="71" spans="1:21" x14ac:dyDescent="0.2">
      <c r="A71" s="70" t="s">
        <v>259</v>
      </c>
      <c r="B71" s="72" t="s">
        <v>69</v>
      </c>
      <c r="C71" s="71">
        <v>37319.4</v>
      </c>
      <c r="D71" s="71" t="s">
        <v>105</v>
      </c>
      <c r="E71" s="33">
        <f t="shared" si="0"/>
        <v>15625.513473492874</v>
      </c>
      <c r="F71" s="10">
        <f t="shared" si="1"/>
        <v>15625.5</v>
      </c>
      <c r="G71" s="10">
        <f t="shared" si="5"/>
        <v>1.0971229996357579E-2</v>
      </c>
      <c r="H71" s="10"/>
      <c r="I71" s="10">
        <f t="shared" si="6"/>
        <v>1.0971229996357579E-2</v>
      </c>
      <c r="J71" s="10"/>
      <c r="K71" s="10"/>
      <c r="L71" s="10"/>
      <c r="M71" s="10"/>
      <c r="N71" s="10"/>
      <c r="O71" s="10"/>
      <c r="P71" s="10"/>
      <c r="Q71" s="12">
        <f t="shared" si="3"/>
        <v>22300.9</v>
      </c>
      <c r="R71" s="10"/>
      <c r="S71" s="10"/>
      <c r="T71" s="10"/>
      <c r="U71" s="10"/>
    </row>
    <row r="72" spans="1:21" x14ac:dyDescent="0.2">
      <c r="A72" s="70" t="s">
        <v>259</v>
      </c>
      <c r="B72" s="72" t="s">
        <v>78</v>
      </c>
      <c r="C72" s="71">
        <v>37320.614000000001</v>
      </c>
      <c r="D72" s="71" t="s">
        <v>105</v>
      </c>
      <c r="E72" s="33">
        <f t="shared" si="0"/>
        <v>15627.004356497684</v>
      </c>
      <c r="F72" s="10">
        <f t="shared" si="1"/>
        <v>15627</v>
      </c>
      <c r="G72" s="10">
        <f t="shared" si="5"/>
        <v>3.5474199976306409E-3</v>
      </c>
      <c r="H72" s="10"/>
      <c r="I72" s="10">
        <f t="shared" si="6"/>
        <v>3.5474199976306409E-3</v>
      </c>
      <c r="J72" s="10"/>
      <c r="K72" s="10"/>
      <c r="L72" s="10"/>
      <c r="M72" s="10"/>
      <c r="N72" s="10"/>
      <c r="O72" s="10"/>
      <c r="P72" s="10"/>
      <c r="Q72" s="12">
        <f t="shared" si="3"/>
        <v>22302.114000000001</v>
      </c>
      <c r="R72" s="10"/>
      <c r="S72" s="10"/>
      <c r="T72" s="10"/>
      <c r="U72" s="10"/>
    </row>
    <row r="73" spans="1:21" x14ac:dyDescent="0.2">
      <c r="A73" s="70" t="s">
        <v>259</v>
      </c>
      <c r="B73" s="72" t="s">
        <v>78</v>
      </c>
      <c r="C73" s="71">
        <v>37320.614999999998</v>
      </c>
      <c r="D73" s="71" t="s">
        <v>105</v>
      </c>
      <c r="E73" s="33">
        <f t="shared" si="0"/>
        <v>15627.005584572644</v>
      </c>
      <c r="F73" s="10">
        <f t="shared" si="1"/>
        <v>15627</v>
      </c>
      <c r="G73" s="10">
        <f t="shared" si="5"/>
        <v>4.5474199941963889E-3</v>
      </c>
      <c r="H73" s="10"/>
      <c r="I73" s="10">
        <f t="shared" si="6"/>
        <v>4.5474199941963889E-3</v>
      </c>
      <c r="J73" s="10"/>
      <c r="K73" s="10"/>
      <c r="L73" s="10"/>
      <c r="M73" s="10"/>
      <c r="N73" s="10"/>
      <c r="O73" s="10"/>
      <c r="P73" s="10"/>
      <c r="Q73" s="12">
        <f t="shared" si="3"/>
        <v>22302.114999999998</v>
      </c>
      <c r="R73" s="10"/>
      <c r="S73" s="10"/>
      <c r="T73" s="10"/>
      <c r="U73" s="10"/>
    </row>
    <row r="74" spans="1:21" x14ac:dyDescent="0.2">
      <c r="A74" s="70" t="s">
        <v>259</v>
      </c>
      <c r="B74" s="72" t="s">
        <v>78</v>
      </c>
      <c r="C74" s="71">
        <v>37320.616999999998</v>
      </c>
      <c r="D74" s="71" t="s">
        <v>105</v>
      </c>
      <c r="E74" s="33">
        <f t="shared" si="0"/>
        <v>15627.008040722569</v>
      </c>
      <c r="F74" s="10">
        <f t="shared" si="1"/>
        <v>15627</v>
      </c>
      <c r="G74" s="10">
        <f t="shared" si="5"/>
        <v>6.5474199946038425E-3</v>
      </c>
      <c r="H74" s="10"/>
      <c r="I74" s="10">
        <f t="shared" si="6"/>
        <v>6.5474199946038425E-3</v>
      </c>
      <c r="J74" s="10"/>
      <c r="K74" s="10"/>
      <c r="L74" s="10"/>
      <c r="M74" s="10"/>
      <c r="N74" s="10"/>
      <c r="O74" s="10"/>
      <c r="P74" s="10"/>
      <c r="Q74" s="12">
        <f t="shared" si="3"/>
        <v>22302.116999999998</v>
      </c>
      <c r="R74" s="10"/>
      <c r="S74" s="10"/>
      <c r="T74" s="10"/>
      <c r="U74" s="10"/>
    </row>
    <row r="75" spans="1:21" x14ac:dyDescent="0.2">
      <c r="A75" s="70" t="s">
        <v>259</v>
      </c>
      <c r="B75" s="72" t="s">
        <v>78</v>
      </c>
      <c r="C75" s="71">
        <v>37326.31</v>
      </c>
      <c r="D75" s="71" t="s">
        <v>105</v>
      </c>
      <c r="E75" s="33">
        <f t="shared" si="0"/>
        <v>15633.999471485655</v>
      </c>
      <c r="F75" s="10">
        <f t="shared" si="1"/>
        <v>15634</v>
      </c>
      <c r="G75" s="10">
        <f t="shared" si="5"/>
        <v>-4.3035999988205731E-4</v>
      </c>
      <c r="H75" s="10"/>
      <c r="I75" s="10">
        <f t="shared" si="6"/>
        <v>-4.3035999988205731E-4</v>
      </c>
      <c r="J75" s="10"/>
      <c r="K75" s="10"/>
      <c r="L75" s="10"/>
      <c r="M75" s="10"/>
      <c r="N75" s="10"/>
      <c r="O75" s="10"/>
      <c r="P75" s="10"/>
      <c r="Q75" s="12">
        <f t="shared" si="3"/>
        <v>22307.809999999998</v>
      </c>
      <c r="R75" s="10"/>
      <c r="S75" s="10"/>
      <c r="T75" s="10"/>
      <c r="U75" s="10"/>
    </row>
    <row r="76" spans="1:21" x14ac:dyDescent="0.2">
      <c r="A76" s="70" t="s">
        <v>259</v>
      </c>
      <c r="B76" s="72" t="s">
        <v>69</v>
      </c>
      <c r="C76" s="71">
        <v>37367.428</v>
      </c>
      <c r="D76" s="71" t="s">
        <v>105</v>
      </c>
      <c r="E76" s="33">
        <f t="shared" si="0"/>
        <v>15684.495457805098</v>
      </c>
      <c r="F76" s="10">
        <f t="shared" si="1"/>
        <v>15684.5</v>
      </c>
      <c r="G76" s="10">
        <f t="shared" si="5"/>
        <v>-3.6986300037824549E-3</v>
      </c>
      <c r="H76" s="10"/>
      <c r="I76" s="10">
        <f t="shared" si="6"/>
        <v>-3.6986300037824549E-3</v>
      </c>
      <c r="J76" s="10"/>
      <c r="K76" s="10"/>
      <c r="L76" s="10"/>
      <c r="M76" s="10"/>
      <c r="N76" s="10"/>
      <c r="O76" s="10"/>
      <c r="P76" s="10"/>
      <c r="Q76" s="12">
        <f t="shared" si="3"/>
        <v>22348.928</v>
      </c>
      <c r="R76" s="10"/>
      <c r="S76" s="10"/>
      <c r="T76" s="10"/>
      <c r="U76" s="10"/>
    </row>
    <row r="77" spans="1:21" x14ac:dyDescent="0.2">
      <c r="A77" s="70" t="s">
        <v>259</v>
      </c>
      <c r="B77" s="72" t="s">
        <v>69</v>
      </c>
      <c r="C77" s="71">
        <v>37367.43</v>
      </c>
      <c r="D77" s="71" t="s">
        <v>105</v>
      </c>
      <c r="E77" s="33">
        <f t="shared" si="0"/>
        <v>15684.497913955025</v>
      </c>
      <c r="F77" s="10">
        <f t="shared" si="1"/>
        <v>15684.5</v>
      </c>
      <c r="G77" s="10">
        <f t="shared" si="5"/>
        <v>-1.6986300033750013E-3</v>
      </c>
      <c r="H77" s="10"/>
      <c r="I77" s="10">
        <f t="shared" si="6"/>
        <v>-1.6986300033750013E-3</v>
      </c>
      <c r="J77" s="10"/>
      <c r="K77" s="10"/>
      <c r="L77" s="10"/>
      <c r="M77" s="10"/>
      <c r="N77" s="10"/>
      <c r="O77" s="10"/>
      <c r="P77" s="10"/>
      <c r="Q77" s="12">
        <f t="shared" si="3"/>
        <v>22348.93</v>
      </c>
      <c r="R77" s="10"/>
      <c r="S77" s="10"/>
      <c r="T77" s="10"/>
      <c r="U77" s="10"/>
    </row>
    <row r="78" spans="1:21" x14ac:dyDescent="0.2">
      <c r="A78" s="70" t="s">
        <v>259</v>
      </c>
      <c r="B78" s="72" t="s">
        <v>69</v>
      </c>
      <c r="C78" s="71">
        <v>37367.43</v>
      </c>
      <c r="D78" s="71" t="s">
        <v>105</v>
      </c>
      <c r="E78" s="33">
        <f t="shared" si="0"/>
        <v>15684.497913955025</v>
      </c>
      <c r="F78" s="10">
        <f t="shared" si="1"/>
        <v>15684.5</v>
      </c>
      <c r="G78" s="10">
        <f t="shared" si="5"/>
        <v>-1.6986300033750013E-3</v>
      </c>
      <c r="H78" s="10"/>
      <c r="I78" s="10">
        <f t="shared" si="6"/>
        <v>-1.6986300033750013E-3</v>
      </c>
      <c r="J78" s="10"/>
      <c r="K78" s="10"/>
      <c r="L78" s="10"/>
      <c r="M78" s="10"/>
      <c r="N78" s="10"/>
      <c r="O78" s="10"/>
      <c r="P78" s="10"/>
      <c r="Q78" s="12">
        <f t="shared" si="3"/>
        <v>22348.93</v>
      </c>
      <c r="R78" s="10"/>
      <c r="S78" s="10"/>
      <c r="T78" s="10"/>
      <c r="U78" s="10"/>
    </row>
    <row r="79" spans="1:21" x14ac:dyDescent="0.2">
      <c r="A79" s="70" t="s">
        <v>259</v>
      </c>
      <c r="B79" s="72" t="s">
        <v>69</v>
      </c>
      <c r="C79" s="71">
        <v>37367.434999999998</v>
      </c>
      <c r="D79" s="71" t="s">
        <v>105</v>
      </c>
      <c r="E79" s="33">
        <f t="shared" si="0"/>
        <v>15684.504054329835</v>
      </c>
      <c r="F79" s="10">
        <f t="shared" si="1"/>
        <v>15684.5</v>
      </c>
      <c r="G79" s="10">
        <f t="shared" si="5"/>
        <v>3.301369994005654E-3</v>
      </c>
      <c r="H79" s="10"/>
      <c r="I79" s="10">
        <f t="shared" si="6"/>
        <v>3.301369994005654E-3</v>
      </c>
      <c r="J79" s="10"/>
      <c r="K79" s="10"/>
      <c r="L79" s="10"/>
      <c r="M79" s="10"/>
      <c r="N79" s="10"/>
      <c r="O79" s="10"/>
      <c r="P79" s="10"/>
      <c r="Q79" s="12">
        <f t="shared" si="3"/>
        <v>22348.934999999998</v>
      </c>
      <c r="R79" s="10"/>
      <c r="S79" s="10"/>
      <c r="T79" s="10"/>
      <c r="U79" s="10"/>
    </row>
    <row r="80" spans="1:21" x14ac:dyDescent="0.2">
      <c r="A80" s="70" t="s">
        <v>259</v>
      </c>
      <c r="B80" s="72" t="s">
        <v>78</v>
      </c>
      <c r="C80" s="71">
        <v>37378.419000000002</v>
      </c>
      <c r="D80" s="71" t="s">
        <v>105</v>
      </c>
      <c r="E80" s="33">
        <f t="shared" si="0"/>
        <v>15697.993229720976</v>
      </c>
      <c r="F80" s="10">
        <f t="shared" si="1"/>
        <v>15698</v>
      </c>
      <c r="G80" s="10">
        <f t="shared" si="5"/>
        <v>-5.5129199972725473E-3</v>
      </c>
      <c r="H80" s="10"/>
      <c r="I80" s="10">
        <f t="shared" si="6"/>
        <v>-5.5129199972725473E-3</v>
      </c>
      <c r="J80" s="10"/>
      <c r="K80" s="10"/>
      <c r="L80" s="10"/>
      <c r="M80" s="10"/>
      <c r="N80" s="10"/>
      <c r="O80" s="10"/>
      <c r="P80" s="10"/>
      <c r="Q80" s="12">
        <f t="shared" si="3"/>
        <v>22359.919000000002</v>
      </c>
      <c r="R80" s="10"/>
      <c r="S80" s="10"/>
      <c r="T80" s="10"/>
      <c r="U80" s="10"/>
    </row>
    <row r="81" spans="1:21" x14ac:dyDescent="0.2">
      <c r="A81" s="70" t="s">
        <v>259</v>
      </c>
      <c r="B81" s="72" t="s">
        <v>78</v>
      </c>
      <c r="C81" s="71">
        <v>37378.421999999999</v>
      </c>
      <c r="D81" s="71" t="s">
        <v>105</v>
      </c>
      <c r="E81" s="33">
        <f t="shared" si="0"/>
        <v>15697.996913945861</v>
      </c>
      <c r="F81" s="10">
        <f t="shared" si="1"/>
        <v>15698</v>
      </c>
      <c r="G81" s="10">
        <f t="shared" si="5"/>
        <v>-2.5129200002993457E-3</v>
      </c>
      <c r="H81" s="10"/>
      <c r="I81" s="10">
        <f t="shared" si="6"/>
        <v>-2.5129200002993457E-3</v>
      </c>
      <c r="J81" s="10"/>
      <c r="K81" s="10"/>
      <c r="L81" s="10"/>
      <c r="M81" s="10"/>
      <c r="N81" s="10"/>
      <c r="O81" s="10"/>
      <c r="P81" s="10"/>
      <c r="Q81" s="12">
        <f t="shared" si="3"/>
        <v>22359.921999999999</v>
      </c>
      <c r="R81" s="10"/>
      <c r="S81" s="10"/>
      <c r="T81" s="10"/>
      <c r="U81" s="10"/>
    </row>
    <row r="82" spans="1:21" x14ac:dyDescent="0.2">
      <c r="A82" s="70" t="s">
        <v>259</v>
      </c>
      <c r="B82" s="72" t="s">
        <v>78</v>
      </c>
      <c r="C82" s="71">
        <v>37378.427000000003</v>
      </c>
      <c r="D82" s="71" t="s">
        <v>105</v>
      </c>
      <c r="E82" s="33">
        <f t="shared" si="0"/>
        <v>15698.003054320681</v>
      </c>
      <c r="F82" s="10">
        <f t="shared" si="1"/>
        <v>15698</v>
      </c>
      <c r="G82" s="10">
        <f t="shared" si="5"/>
        <v>2.4870800043572672E-3</v>
      </c>
      <c r="H82" s="10"/>
      <c r="I82" s="10">
        <f t="shared" si="6"/>
        <v>2.4870800043572672E-3</v>
      </c>
      <c r="J82" s="10"/>
      <c r="K82" s="10"/>
      <c r="L82" s="10"/>
      <c r="M82" s="10"/>
      <c r="N82" s="10"/>
      <c r="O82" s="10"/>
      <c r="P82" s="10"/>
      <c r="Q82" s="12">
        <f t="shared" si="3"/>
        <v>22359.927000000003</v>
      </c>
      <c r="R82" s="10"/>
      <c r="S82" s="10"/>
      <c r="T82" s="10"/>
      <c r="U82" s="10"/>
    </row>
    <row r="83" spans="1:21" x14ac:dyDescent="0.2">
      <c r="A83" s="70" t="s">
        <v>259</v>
      </c>
      <c r="B83" s="72" t="s">
        <v>78</v>
      </c>
      <c r="C83" s="71">
        <v>37579.555</v>
      </c>
      <c r="D83" s="71" t="s">
        <v>105</v>
      </c>
      <c r="E83" s="33">
        <f t="shared" si="0"/>
        <v>15945.003315433976</v>
      </c>
      <c r="F83" s="10">
        <f t="shared" si="1"/>
        <v>15945</v>
      </c>
      <c r="G83" s="10">
        <f t="shared" si="5"/>
        <v>2.6997000022674911E-3</v>
      </c>
      <c r="H83" s="10"/>
      <c r="I83" s="10">
        <f t="shared" si="6"/>
        <v>2.6997000022674911E-3</v>
      </c>
      <c r="J83" s="10"/>
      <c r="K83" s="10"/>
      <c r="L83" s="10"/>
      <c r="M83" s="10"/>
      <c r="N83" s="10"/>
      <c r="O83" s="10"/>
      <c r="P83" s="10"/>
      <c r="Q83" s="12">
        <f t="shared" si="3"/>
        <v>22561.055</v>
      </c>
      <c r="R83" s="10"/>
      <c r="S83" s="10"/>
      <c r="T83" s="10"/>
      <c r="U83" s="10"/>
    </row>
    <row r="84" spans="1:21" x14ac:dyDescent="0.2">
      <c r="A84" s="70" t="s">
        <v>259</v>
      </c>
      <c r="B84" s="72" t="s">
        <v>78</v>
      </c>
      <c r="C84" s="71">
        <v>37579.559000000001</v>
      </c>
      <c r="D84" s="71" t="s">
        <v>105</v>
      </c>
      <c r="E84" s="33">
        <f t="shared" si="0"/>
        <v>15945.008227733828</v>
      </c>
      <c r="F84" s="10">
        <f t="shared" si="1"/>
        <v>15945</v>
      </c>
      <c r="G84" s="10">
        <f t="shared" si="5"/>
        <v>6.6997000030823983E-3</v>
      </c>
      <c r="H84" s="10"/>
      <c r="I84" s="10">
        <f t="shared" si="6"/>
        <v>6.6997000030823983E-3</v>
      </c>
      <c r="J84" s="10"/>
      <c r="K84" s="10"/>
      <c r="L84" s="10"/>
      <c r="M84" s="10"/>
      <c r="N84" s="10"/>
      <c r="O84" s="10"/>
      <c r="P84" s="10"/>
      <c r="Q84" s="12">
        <f t="shared" si="3"/>
        <v>22561.059000000001</v>
      </c>
      <c r="R84" s="10"/>
      <c r="S84" s="10"/>
      <c r="T84" s="10"/>
      <c r="U84" s="10"/>
    </row>
    <row r="85" spans="1:21" x14ac:dyDescent="0.2">
      <c r="A85" s="70" t="s">
        <v>259</v>
      </c>
      <c r="B85" s="72" t="s">
        <v>78</v>
      </c>
      <c r="C85" s="71">
        <v>37579.559000000001</v>
      </c>
      <c r="D85" s="71" t="s">
        <v>105</v>
      </c>
      <c r="E85" s="33">
        <f t="shared" ref="E85:E148" si="7">+(C85-C$7)/C$8</f>
        <v>15945.008227733828</v>
      </c>
      <c r="F85" s="10">
        <f t="shared" ref="F85:F148" si="8">ROUND(2*E85,0)/2</f>
        <v>15945</v>
      </c>
      <c r="G85" s="10">
        <f t="shared" si="5"/>
        <v>6.6997000030823983E-3</v>
      </c>
      <c r="H85" s="10"/>
      <c r="I85" s="10">
        <f t="shared" si="6"/>
        <v>6.6997000030823983E-3</v>
      </c>
      <c r="J85" s="10"/>
      <c r="K85" s="10"/>
      <c r="L85" s="10"/>
      <c r="M85" s="10"/>
      <c r="N85" s="10"/>
      <c r="O85" s="10"/>
      <c r="P85" s="10"/>
      <c r="Q85" s="12">
        <f t="shared" ref="Q85:Q148" si="9">+C85-15018.5</f>
        <v>22561.059000000001</v>
      </c>
      <c r="R85" s="10"/>
      <c r="S85" s="10"/>
      <c r="T85" s="10"/>
      <c r="U85" s="10"/>
    </row>
    <row r="86" spans="1:21" x14ac:dyDescent="0.2">
      <c r="A86" s="70" t="s">
        <v>259</v>
      </c>
      <c r="B86" s="72" t="s">
        <v>78</v>
      </c>
      <c r="C86" s="71">
        <v>37659.35</v>
      </c>
      <c r="D86" s="71" t="s">
        <v>105</v>
      </c>
      <c r="E86" s="33">
        <f t="shared" si="7"/>
        <v>16042.99755708872</v>
      </c>
      <c r="F86" s="10">
        <f t="shared" si="8"/>
        <v>16043</v>
      </c>
      <c r="G86" s="10">
        <f t="shared" ref="G86:G102" si="10">+C86-(C$7+F86*C$8)</f>
        <v>-1.9892199998139404E-3</v>
      </c>
      <c r="H86" s="10"/>
      <c r="I86" s="10">
        <f t="shared" si="6"/>
        <v>-1.9892199998139404E-3</v>
      </c>
      <c r="J86" s="10"/>
      <c r="K86" s="10"/>
      <c r="L86" s="10"/>
      <c r="M86" s="10"/>
      <c r="N86" s="10"/>
      <c r="O86" s="10"/>
      <c r="P86" s="10"/>
      <c r="Q86" s="12">
        <f t="shared" si="9"/>
        <v>22640.85</v>
      </c>
      <c r="R86" s="10"/>
      <c r="S86" s="10"/>
      <c r="T86" s="10"/>
      <c r="U86" s="10"/>
    </row>
    <row r="87" spans="1:21" x14ac:dyDescent="0.2">
      <c r="A87" s="70" t="s">
        <v>259</v>
      </c>
      <c r="B87" s="72" t="s">
        <v>78</v>
      </c>
      <c r="C87" s="71">
        <v>37659.351999999999</v>
      </c>
      <c r="D87" s="71" t="s">
        <v>105</v>
      </c>
      <c r="E87" s="33">
        <f t="shared" si="7"/>
        <v>16043.000013238645</v>
      </c>
      <c r="F87" s="10">
        <f t="shared" si="8"/>
        <v>16043</v>
      </c>
      <c r="G87" s="10">
        <f t="shared" si="10"/>
        <v>1.078000059351325E-5</v>
      </c>
      <c r="H87" s="10"/>
      <c r="I87" s="10">
        <f t="shared" si="6"/>
        <v>1.078000059351325E-5</v>
      </c>
      <c r="J87" s="10"/>
      <c r="K87" s="10"/>
      <c r="L87" s="10"/>
      <c r="M87" s="10"/>
      <c r="N87" s="10"/>
      <c r="O87" s="10"/>
      <c r="P87" s="10"/>
      <c r="Q87" s="12">
        <f t="shared" si="9"/>
        <v>22640.851999999999</v>
      </c>
      <c r="R87" s="10"/>
      <c r="S87" s="10"/>
      <c r="T87" s="10"/>
      <c r="U87" s="10"/>
    </row>
    <row r="88" spans="1:21" x14ac:dyDescent="0.2">
      <c r="A88" s="70" t="s">
        <v>259</v>
      </c>
      <c r="B88" s="72" t="s">
        <v>78</v>
      </c>
      <c r="C88" s="71">
        <v>37742.406999999999</v>
      </c>
      <c r="D88" s="71" t="s">
        <v>105</v>
      </c>
      <c r="E88" s="33">
        <f t="shared" si="7"/>
        <v>16144.997779272042</v>
      </c>
      <c r="F88" s="10">
        <f t="shared" si="8"/>
        <v>16145</v>
      </c>
      <c r="G88" s="10">
        <f t="shared" si="10"/>
        <v>-1.808300003176555E-3</v>
      </c>
      <c r="H88" s="10"/>
      <c r="I88" s="10">
        <f t="shared" si="6"/>
        <v>-1.808300003176555E-3</v>
      </c>
      <c r="J88" s="10"/>
      <c r="K88" s="10"/>
      <c r="L88" s="10"/>
      <c r="M88" s="10"/>
      <c r="N88" s="10"/>
      <c r="O88" s="10"/>
      <c r="P88" s="10"/>
      <c r="Q88" s="12">
        <f t="shared" si="9"/>
        <v>22723.906999999999</v>
      </c>
      <c r="R88" s="10"/>
      <c r="S88" s="10"/>
      <c r="T88" s="10"/>
      <c r="U88" s="10"/>
    </row>
    <row r="89" spans="1:21" x14ac:dyDescent="0.2">
      <c r="A89" s="70" t="s">
        <v>259</v>
      </c>
      <c r="B89" s="72" t="s">
        <v>78</v>
      </c>
      <c r="C89" s="71">
        <v>37755.449999999997</v>
      </c>
      <c r="D89" s="71" t="s">
        <v>105</v>
      </c>
      <c r="E89" s="33">
        <f t="shared" si="7"/>
        <v>16161.015561011533</v>
      </c>
      <c r="F89" s="10">
        <f t="shared" si="8"/>
        <v>16161</v>
      </c>
      <c r="G89" s="10">
        <f t="shared" si="10"/>
        <v>1.2671059994318057E-2</v>
      </c>
      <c r="H89" s="10"/>
      <c r="I89" s="10">
        <f t="shared" si="6"/>
        <v>1.2671059994318057E-2</v>
      </c>
      <c r="J89" s="10"/>
      <c r="K89" s="10"/>
      <c r="L89" s="10"/>
      <c r="M89" s="10"/>
      <c r="N89" s="10"/>
      <c r="O89" s="10"/>
      <c r="P89" s="10"/>
      <c r="Q89" s="12">
        <f t="shared" si="9"/>
        <v>22736.949999999997</v>
      </c>
      <c r="R89" s="10"/>
      <c r="S89" s="10"/>
      <c r="T89" s="10"/>
      <c r="U89" s="10"/>
    </row>
    <row r="90" spans="1:21" x14ac:dyDescent="0.2">
      <c r="A90" s="70" t="s">
        <v>259</v>
      </c>
      <c r="B90" s="72" t="s">
        <v>69</v>
      </c>
      <c r="C90" s="71">
        <v>37958.601000000002</v>
      </c>
      <c r="D90" s="71" t="s">
        <v>105</v>
      </c>
      <c r="E90" s="33">
        <f t="shared" si="7"/>
        <v>16410.500217774534</v>
      </c>
      <c r="F90" s="10">
        <f t="shared" si="8"/>
        <v>16410.5</v>
      </c>
      <c r="G90" s="10">
        <f t="shared" si="10"/>
        <v>1.7733000277075917E-4</v>
      </c>
      <c r="H90" s="10"/>
      <c r="I90" s="10">
        <f t="shared" si="6"/>
        <v>1.7733000277075917E-4</v>
      </c>
      <c r="J90" s="10"/>
      <c r="K90" s="10"/>
      <c r="L90" s="10"/>
      <c r="M90" s="10"/>
      <c r="N90" s="10"/>
      <c r="O90" s="10"/>
      <c r="P90" s="10"/>
      <c r="Q90" s="12">
        <f t="shared" si="9"/>
        <v>22940.101000000002</v>
      </c>
      <c r="R90" s="10"/>
      <c r="S90" s="10"/>
      <c r="T90" s="10"/>
      <c r="U90" s="10"/>
    </row>
    <row r="91" spans="1:21" x14ac:dyDescent="0.2">
      <c r="A91" s="70" t="s">
        <v>313</v>
      </c>
      <c r="B91" s="72" t="s">
        <v>69</v>
      </c>
      <c r="C91" s="71">
        <v>37958.601000000002</v>
      </c>
      <c r="D91" s="71" t="s">
        <v>105</v>
      </c>
      <c r="E91" s="33">
        <f t="shared" si="7"/>
        <v>16410.500217774534</v>
      </c>
      <c r="F91" s="10">
        <f t="shared" si="8"/>
        <v>16410.5</v>
      </c>
      <c r="G91" s="10">
        <f t="shared" si="10"/>
        <v>1.7733000277075917E-4</v>
      </c>
      <c r="H91" s="10"/>
      <c r="I91" s="10">
        <f t="shared" si="6"/>
        <v>1.7733000277075917E-4</v>
      </c>
      <c r="J91" s="10"/>
      <c r="K91" s="10"/>
      <c r="L91" s="10"/>
      <c r="M91" s="10"/>
      <c r="N91" s="10"/>
      <c r="O91" s="10"/>
      <c r="P91" s="10"/>
      <c r="Q91" s="12">
        <f t="shared" si="9"/>
        <v>22940.101000000002</v>
      </c>
      <c r="R91" s="10"/>
      <c r="S91" s="10"/>
      <c r="T91" s="10"/>
      <c r="U91" s="10"/>
    </row>
    <row r="92" spans="1:21" x14ac:dyDescent="0.2">
      <c r="A92" s="70" t="s">
        <v>313</v>
      </c>
      <c r="B92" s="72" t="s">
        <v>69</v>
      </c>
      <c r="C92" s="71">
        <v>37958.603999999999</v>
      </c>
      <c r="D92" s="71" t="s">
        <v>105</v>
      </c>
      <c r="E92" s="33">
        <f t="shared" si="7"/>
        <v>16410.503901999418</v>
      </c>
      <c r="F92" s="10">
        <f t="shared" si="8"/>
        <v>16410.5</v>
      </c>
      <c r="G92" s="10">
        <f t="shared" si="10"/>
        <v>3.1773299997439608E-3</v>
      </c>
      <c r="H92" s="10"/>
      <c r="I92" s="10">
        <f t="shared" si="6"/>
        <v>3.1773299997439608E-3</v>
      </c>
      <c r="J92" s="10"/>
      <c r="K92" s="10"/>
      <c r="L92" s="10"/>
      <c r="M92" s="10"/>
      <c r="N92" s="10"/>
      <c r="O92" s="10"/>
      <c r="P92" s="10"/>
      <c r="Q92" s="12">
        <f t="shared" si="9"/>
        <v>22940.103999999999</v>
      </c>
      <c r="R92" s="10"/>
      <c r="S92" s="10"/>
      <c r="T92" s="10"/>
      <c r="U92" s="10"/>
    </row>
    <row r="93" spans="1:21" x14ac:dyDescent="0.2">
      <c r="A93" s="70" t="s">
        <v>259</v>
      </c>
      <c r="B93" s="72" t="s">
        <v>69</v>
      </c>
      <c r="C93" s="71">
        <v>37958.607000000004</v>
      </c>
      <c r="D93" s="71" t="s">
        <v>105</v>
      </c>
      <c r="E93" s="33">
        <f t="shared" si="7"/>
        <v>16410.507586224314</v>
      </c>
      <c r="F93" s="10">
        <f t="shared" si="8"/>
        <v>16410.5</v>
      </c>
      <c r="G93" s="10">
        <f t="shared" si="10"/>
        <v>6.17733000399312E-3</v>
      </c>
      <c r="H93" s="10"/>
      <c r="I93" s="10">
        <f t="shared" si="6"/>
        <v>6.17733000399312E-3</v>
      </c>
      <c r="J93" s="10"/>
      <c r="K93" s="10"/>
      <c r="L93" s="10"/>
      <c r="M93" s="10"/>
      <c r="N93" s="10"/>
      <c r="O93" s="10"/>
      <c r="P93" s="10"/>
      <c r="Q93" s="12">
        <f t="shared" si="9"/>
        <v>22940.107000000004</v>
      </c>
      <c r="R93" s="10"/>
      <c r="S93" s="10"/>
      <c r="T93" s="10"/>
      <c r="U93" s="10"/>
    </row>
    <row r="94" spans="1:21" x14ac:dyDescent="0.2">
      <c r="A94" s="70" t="s">
        <v>313</v>
      </c>
      <c r="B94" s="72" t="s">
        <v>78</v>
      </c>
      <c r="C94" s="71">
        <v>38084.396000000001</v>
      </c>
      <c r="D94" s="71" t="s">
        <v>105</v>
      </c>
      <c r="E94" s="33">
        <f t="shared" si="7"/>
        <v>16564.985907716993</v>
      </c>
      <c r="F94" s="10">
        <f t="shared" si="8"/>
        <v>16565</v>
      </c>
      <c r="G94" s="10">
        <f t="shared" si="10"/>
        <v>-1.1475100000097882E-2</v>
      </c>
      <c r="H94" s="10"/>
      <c r="I94" s="10">
        <f t="shared" si="6"/>
        <v>-1.1475100000097882E-2</v>
      </c>
      <c r="J94" s="10"/>
      <c r="K94" s="10"/>
      <c r="L94" s="10"/>
      <c r="M94" s="10"/>
      <c r="N94" s="10"/>
      <c r="O94" s="10"/>
      <c r="P94" s="10"/>
      <c r="Q94" s="12">
        <f t="shared" si="9"/>
        <v>23065.896000000001</v>
      </c>
      <c r="R94" s="10"/>
      <c r="S94" s="10"/>
      <c r="T94" s="10"/>
      <c r="U94" s="10"/>
    </row>
    <row r="95" spans="1:21" x14ac:dyDescent="0.2">
      <c r="A95" s="70" t="s">
        <v>313</v>
      </c>
      <c r="B95" s="72" t="s">
        <v>78</v>
      </c>
      <c r="C95" s="71">
        <v>39026.536999999997</v>
      </c>
      <c r="D95" s="71" t="s">
        <v>105</v>
      </c>
      <c r="E95" s="33">
        <f t="shared" si="7"/>
        <v>17722.005681222141</v>
      </c>
      <c r="F95" s="10">
        <f t="shared" si="8"/>
        <v>17722</v>
      </c>
      <c r="G95" s="10">
        <f t="shared" si="10"/>
        <v>4.6261199968284927E-3</v>
      </c>
      <c r="H95" s="10"/>
      <c r="I95" s="10">
        <f t="shared" si="6"/>
        <v>4.6261199968284927E-3</v>
      </c>
      <c r="J95" s="10"/>
      <c r="K95" s="10"/>
      <c r="L95" s="10"/>
      <c r="M95" s="10"/>
      <c r="N95" s="10"/>
      <c r="O95" s="10"/>
      <c r="P95" s="10"/>
      <c r="Q95" s="12">
        <f t="shared" si="9"/>
        <v>24008.036999999997</v>
      </c>
      <c r="R95" s="10"/>
      <c r="S95" s="10"/>
      <c r="T95" s="10"/>
      <c r="U95" s="10"/>
    </row>
    <row r="96" spans="1:21" x14ac:dyDescent="0.2">
      <c r="A96" s="70" t="s">
        <v>329</v>
      </c>
      <c r="B96" s="72" t="s">
        <v>78</v>
      </c>
      <c r="C96" s="71">
        <v>39501.264999999999</v>
      </c>
      <c r="D96" s="71" t="s">
        <v>105</v>
      </c>
      <c r="E96" s="33">
        <f t="shared" si="7"/>
        <v>18305.007252151074</v>
      </c>
      <c r="F96" s="10">
        <f t="shared" si="8"/>
        <v>18305</v>
      </c>
      <c r="G96" s="10">
        <f t="shared" si="10"/>
        <v>5.9053000004496425E-3</v>
      </c>
      <c r="H96" s="10"/>
      <c r="I96" s="10">
        <f t="shared" si="6"/>
        <v>5.9053000004496425E-3</v>
      </c>
      <c r="J96" s="10"/>
      <c r="K96" s="10"/>
      <c r="L96" s="10"/>
      <c r="M96" s="10"/>
      <c r="N96" s="10"/>
      <c r="O96" s="10"/>
      <c r="P96" s="10"/>
      <c r="Q96" s="12">
        <f t="shared" si="9"/>
        <v>24482.764999999999</v>
      </c>
      <c r="R96" s="10"/>
      <c r="S96" s="10"/>
      <c r="T96" s="10"/>
      <c r="U96" s="10"/>
    </row>
    <row r="97" spans="1:32" x14ac:dyDescent="0.2">
      <c r="A97" s="33" t="s">
        <v>30</v>
      </c>
      <c r="B97" s="32" t="s">
        <v>69</v>
      </c>
      <c r="C97" s="8">
        <v>40252.44</v>
      </c>
      <c r="D97" s="8"/>
      <c r="E97" s="33">
        <f t="shared" si="7"/>
        <v>19227.506462314668</v>
      </c>
      <c r="F97" s="10">
        <f t="shared" si="8"/>
        <v>19227.5</v>
      </c>
      <c r="G97" s="10">
        <f t="shared" si="10"/>
        <v>5.2621499999077059E-3</v>
      </c>
      <c r="H97" s="10"/>
      <c r="I97" s="10"/>
      <c r="J97" s="10">
        <f t="shared" ref="J97:J102" si="11">+G97</f>
        <v>5.2621499999077059E-3</v>
      </c>
      <c r="K97" s="10"/>
      <c r="L97" s="10"/>
      <c r="M97" s="10"/>
      <c r="N97" s="10"/>
      <c r="O97" s="10"/>
      <c r="P97" s="10"/>
      <c r="Q97" s="12">
        <f t="shared" si="9"/>
        <v>25233.940000000002</v>
      </c>
      <c r="R97" s="10"/>
      <c r="S97" s="10"/>
      <c r="T97" s="10"/>
      <c r="U97" s="10"/>
      <c r="AB97">
        <v>7</v>
      </c>
      <c r="AD97" t="s">
        <v>29</v>
      </c>
      <c r="AF97" t="s">
        <v>31</v>
      </c>
    </row>
    <row r="98" spans="1:32" x14ac:dyDescent="0.2">
      <c r="A98" s="33" t="s">
        <v>33</v>
      </c>
      <c r="B98" s="32"/>
      <c r="C98" s="8">
        <v>40259.355000000003</v>
      </c>
      <c r="D98" s="8"/>
      <c r="E98" s="33">
        <f t="shared" si="7"/>
        <v>19235.998600682266</v>
      </c>
      <c r="F98" s="10">
        <f t="shared" si="8"/>
        <v>19236</v>
      </c>
      <c r="G98" s="10">
        <f t="shared" si="10"/>
        <v>-1.1394399989512749E-3</v>
      </c>
      <c r="H98" s="10"/>
      <c r="I98" s="10"/>
      <c r="J98" s="10">
        <f t="shared" si="11"/>
        <v>-1.1394399989512749E-3</v>
      </c>
      <c r="K98" s="10"/>
      <c r="L98" s="10"/>
      <c r="M98" s="10"/>
      <c r="N98" s="10"/>
      <c r="O98" s="10"/>
      <c r="P98" s="10"/>
      <c r="Q98" s="12">
        <f t="shared" si="9"/>
        <v>25240.855000000003</v>
      </c>
      <c r="R98" s="10"/>
      <c r="S98" s="10"/>
      <c r="T98" s="10"/>
      <c r="U98" s="10"/>
      <c r="AB98">
        <v>12</v>
      </c>
      <c r="AD98" t="s">
        <v>32</v>
      </c>
      <c r="AF98" t="s">
        <v>31</v>
      </c>
    </row>
    <row r="99" spans="1:32" x14ac:dyDescent="0.2">
      <c r="A99" s="33" t="s">
        <v>33</v>
      </c>
      <c r="B99" s="32" t="s">
        <v>69</v>
      </c>
      <c r="C99" s="8">
        <v>40274.421999999999</v>
      </c>
      <c r="D99" s="8"/>
      <c r="E99" s="33">
        <f t="shared" si="7"/>
        <v>19254.502006146413</v>
      </c>
      <c r="F99" s="10">
        <f t="shared" si="8"/>
        <v>19254.5</v>
      </c>
      <c r="G99" s="10">
        <f t="shared" si="10"/>
        <v>1.6335699983756058E-3</v>
      </c>
      <c r="H99" s="10"/>
      <c r="I99" s="10"/>
      <c r="J99" s="10">
        <f t="shared" si="11"/>
        <v>1.6335699983756058E-3</v>
      </c>
      <c r="K99" s="10"/>
      <c r="L99" s="10"/>
      <c r="M99" s="10"/>
      <c r="N99" s="10"/>
      <c r="O99" s="10"/>
      <c r="P99" s="10"/>
      <c r="Q99" s="12">
        <f t="shared" si="9"/>
        <v>25255.921999999999</v>
      </c>
      <c r="R99" s="10"/>
      <c r="S99" s="10"/>
      <c r="T99" s="10"/>
      <c r="U99" s="10"/>
      <c r="AB99">
        <v>11</v>
      </c>
      <c r="AD99" t="s">
        <v>32</v>
      </c>
      <c r="AF99" t="s">
        <v>31</v>
      </c>
    </row>
    <row r="100" spans="1:32" x14ac:dyDescent="0.2">
      <c r="A100" s="33" t="s">
        <v>33</v>
      </c>
      <c r="B100" s="32" t="s">
        <v>69</v>
      </c>
      <c r="C100" s="8">
        <v>40283.379999999997</v>
      </c>
      <c r="D100" s="8"/>
      <c r="E100" s="33">
        <f t="shared" si="7"/>
        <v>19265.503101662962</v>
      </c>
      <c r="F100" s="10">
        <f t="shared" si="8"/>
        <v>19265.5</v>
      </c>
      <c r="G100" s="10">
        <f t="shared" si="10"/>
        <v>2.5256299923057668E-3</v>
      </c>
      <c r="H100" s="10"/>
      <c r="I100" s="10"/>
      <c r="J100" s="10">
        <f t="shared" si="11"/>
        <v>2.5256299923057668E-3</v>
      </c>
      <c r="K100" s="10"/>
      <c r="L100" s="10"/>
      <c r="M100" s="10"/>
      <c r="N100" s="10"/>
      <c r="O100" s="10"/>
      <c r="P100" s="10"/>
      <c r="Q100" s="12">
        <f t="shared" si="9"/>
        <v>25264.879999999997</v>
      </c>
      <c r="R100" s="10"/>
      <c r="S100" s="10"/>
      <c r="T100" s="10"/>
      <c r="U100" s="10"/>
      <c r="AB100">
        <v>5</v>
      </c>
      <c r="AD100" t="s">
        <v>29</v>
      </c>
      <c r="AF100" t="s">
        <v>31</v>
      </c>
    </row>
    <row r="101" spans="1:32" x14ac:dyDescent="0.2">
      <c r="A101" s="33" t="s">
        <v>33</v>
      </c>
      <c r="B101" s="32"/>
      <c r="C101" s="8">
        <v>40316.357000000004</v>
      </c>
      <c r="D101" s="8"/>
      <c r="E101" s="33">
        <f t="shared" si="7"/>
        <v>19306.001329710449</v>
      </c>
      <c r="F101" s="10">
        <f t="shared" si="8"/>
        <v>19306</v>
      </c>
      <c r="G101" s="10">
        <f t="shared" si="10"/>
        <v>1.0827600053744391E-3</v>
      </c>
      <c r="H101" s="10"/>
      <c r="I101" s="10"/>
      <c r="J101" s="10">
        <f t="shared" si="11"/>
        <v>1.0827600053744391E-3</v>
      </c>
      <c r="K101" s="10"/>
      <c r="L101" s="10"/>
      <c r="M101" s="10"/>
      <c r="N101" s="10"/>
      <c r="O101" s="10"/>
      <c r="P101" s="10"/>
      <c r="Q101" s="12">
        <f t="shared" si="9"/>
        <v>25297.857000000004</v>
      </c>
      <c r="R101" s="10"/>
      <c r="S101" s="10"/>
      <c r="T101" s="10"/>
      <c r="U101" s="10"/>
      <c r="AB101">
        <v>10</v>
      </c>
      <c r="AD101" t="s">
        <v>29</v>
      </c>
      <c r="AF101" t="s">
        <v>31</v>
      </c>
    </row>
    <row r="102" spans="1:32" x14ac:dyDescent="0.2">
      <c r="A102" s="33" t="s">
        <v>34</v>
      </c>
      <c r="B102" s="32"/>
      <c r="C102" s="8">
        <v>40316.362000000001</v>
      </c>
      <c r="D102" s="8"/>
      <c r="E102" s="33">
        <f t="shared" si="7"/>
        <v>19306.00747008526</v>
      </c>
      <c r="F102" s="10">
        <f t="shared" si="8"/>
        <v>19306</v>
      </c>
      <c r="G102" s="10">
        <f t="shared" si="10"/>
        <v>6.0827600027550943E-3</v>
      </c>
      <c r="H102" s="10"/>
      <c r="I102" s="10"/>
      <c r="J102" s="10">
        <f t="shared" si="11"/>
        <v>6.0827600027550943E-3</v>
      </c>
      <c r="K102" s="10"/>
      <c r="L102" s="10"/>
      <c r="M102" s="10"/>
      <c r="N102" s="10"/>
      <c r="O102" s="10"/>
      <c r="P102" s="10"/>
      <c r="Q102" s="12">
        <f t="shared" si="9"/>
        <v>25297.862000000001</v>
      </c>
      <c r="R102" s="10"/>
      <c r="S102" s="10"/>
      <c r="T102" s="10"/>
      <c r="U102" s="10"/>
      <c r="AB102">
        <v>9</v>
      </c>
      <c r="AD102" t="s">
        <v>32</v>
      </c>
      <c r="AF102" t="s">
        <v>31</v>
      </c>
    </row>
    <row r="103" spans="1:32" x14ac:dyDescent="0.2">
      <c r="A103" s="33" t="s">
        <v>34</v>
      </c>
      <c r="B103" s="32" t="s">
        <v>69</v>
      </c>
      <c r="C103" s="8">
        <v>40322.417000000001</v>
      </c>
      <c r="D103" s="8"/>
      <c r="E103" s="33">
        <f t="shared" si="7"/>
        <v>19313.443463984873</v>
      </c>
      <c r="F103" s="10">
        <f t="shared" si="8"/>
        <v>19313.5</v>
      </c>
      <c r="H103" s="10"/>
      <c r="I103" s="10"/>
      <c r="J103" s="10"/>
      <c r="K103" s="10"/>
      <c r="L103" s="10"/>
      <c r="M103" s="10"/>
      <c r="N103" s="10"/>
      <c r="O103" s="10"/>
      <c r="P103" s="10"/>
      <c r="Q103" s="12">
        <f t="shared" si="9"/>
        <v>25303.917000000001</v>
      </c>
      <c r="R103" s="10"/>
      <c r="S103" s="10"/>
      <c r="T103" s="10"/>
      <c r="U103" s="10">
        <f>+C103-(C$7+F103*C$8)</f>
        <v>-4.6036289997573476E-2</v>
      </c>
      <c r="AB103">
        <v>7</v>
      </c>
      <c r="AD103" t="s">
        <v>32</v>
      </c>
      <c r="AF103" t="s">
        <v>31</v>
      </c>
    </row>
    <row r="104" spans="1:32" x14ac:dyDescent="0.2">
      <c r="A104" s="33" t="s">
        <v>34</v>
      </c>
      <c r="B104" s="32" t="s">
        <v>69</v>
      </c>
      <c r="C104" s="8">
        <v>40353.385999999999</v>
      </c>
      <c r="D104" s="8"/>
      <c r="E104" s="33">
        <f t="shared" si="7"/>
        <v>19351.475717507092</v>
      </c>
      <c r="F104" s="10">
        <f t="shared" si="8"/>
        <v>19351.5</v>
      </c>
      <c r="G104" s="10">
        <f t="shared" ref="G104:G135" si="12">+C104-(C$7+F104*C$8)</f>
        <v>-1.9772810002905317E-2</v>
      </c>
      <c r="H104" s="10"/>
      <c r="I104" s="10"/>
      <c r="J104" s="10">
        <f t="shared" ref="J104:J125" si="13">+G104</f>
        <v>-1.9772810002905317E-2</v>
      </c>
      <c r="K104" s="10"/>
      <c r="L104" s="10"/>
      <c r="M104" s="10"/>
      <c r="N104" s="10"/>
      <c r="O104" s="10"/>
      <c r="P104" s="10"/>
      <c r="Q104" s="12">
        <f t="shared" si="9"/>
        <v>25334.885999999999</v>
      </c>
      <c r="R104" s="10"/>
      <c r="S104" s="10"/>
      <c r="T104" s="10"/>
      <c r="U104" s="10"/>
      <c r="AB104">
        <v>5</v>
      </c>
      <c r="AD104" t="s">
        <v>29</v>
      </c>
      <c r="AF104" t="s">
        <v>31</v>
      </c>
    </row>
    <row r="105" spans="1:32" x14ac:dyDescent="0.2">
      <c r="A105" s="33" t="s">
        <v>34</v>
      </c>
      <c r="B105" s="32" t="s">
        <v>69</v>
      </c>
      <c r="C105" s="8">
        <v>40353.410000000003</v>
      </c>
      <c r="D105" s="8"/>
      <c r="E105" s="33">
        <f t="shared" si="7"/>
        <v>19351.505191306205</v>
      </c>
      <c r="F105" s="10">
        <f t="shared" si="8"/>
        <v>19351.5</v>
      </c>
      <c r="G105" s="10">
        <f t="shared" si="12"/>
        <v>4.2271900019841269E-3</v>
      </c>
      <c r="H105" s="10"/>
      <c r="I105" s="10"/>
      <c r="J105" s="10">
        <f t="shared" si="13"/>
        <v>4.2271900019841269E-3</v>
      </c>
      <c r="K105" s="10"/>
      <c r="L105" s="10"/>
      <c r="M105" s="10"/>
      <c r="N105" s="10"/>
      <c r="O105" s="10"/>
      <c r="P105" s="10"/>
      <c r="Q105" s="12">
        <f t="shared" si="9"/>
        <v>25334.910000000003</v>
      </c>
      <c r="R105" s="10"/>
      <c r="S105" s="10"/>
      <c r="T105" s="10"/>
      <c r="U105" s="10"/>
      <c r="AB105">
        <v>10</v>
      </c>
      <c r="AD105" t="s">
        <v>32</v>
      </c>
      <c r="AF105" t="s">
        <v>31</v>
      </c>
    </row>
    <row r="106" spans="1:32" x14ac:dyDescent="0.2">
      <c r="A106" s="33" t="s">
        <v>35</v>
      </c>
      <c r="B106" s="32"/>
      <c r="C106" s="8">
        <v>40561.459000000003</v>
      </c>
      <c r="D106" s="8"/>
      <c r="E106" s="33">
        <f t="shared" si="7"/>
        <v>19607.004959236878</v>
      </c>
      <c r="F106" s="10">
        <f t="shared" si="8"/>
        <v>19607</v>
      </c>
      <c r="G106" s="10">
        <f t="shared" si="12"/>
        <v>4.0382200022577308E-3</v>
      </c>
      <c r="H106" s="10"/>
      <c r="I106" s="10"/>
      <c r="J106" s="10">
        <f t="shared" si="13"/>
        <v>4.0382200022577308E-3</v>
      </c>
      <c r="K106" s="10"/>
      <c r="L106" s="10"/>
      <c r="M106" s="10"/>
      <c r="N106" s="10"/>
      <c r="O106" s="10"/>
      <c r="P106" s="10"/>
      <c r="Q106" s="12">
        <f t="shared" si="9"/>
        <v>25542.959000000003</v>
      </c>
      <c r="R106" s="10"/>
      <c r="S106" s="10"/>
      <c r="T106" s="10"/>
      <c r="U106" s="10"/>
      <c r="AB106">
        <v>5</v>
      </c>
      <c r="AD106" t="s">
        <v>32</v>
      </c>
      <c r="AF106" t="s">
        <v>31</v>
      </c>
    </row>
    <row r="107" spans="1:32" x14ac:dyDescent="0.2">
      <c r="A107" s="33" t="s">
        <v>36</v>
      </c>
      <c r="B107" s="32" t="s">
        <v>69</v>
      </c>
      <c r="C107" s="8">
        <v>40589.561999999998</v>
      </c>
      <c r="D107" s="8"/>
      <c r="E107" s="33">
        <f t="shared" si="7"/>
        <v>19641.517549915778</v>
      </c>
      <c r="F107" s="10">
        <f t="shared" si="8"/>
        <v>19641.5</v>
      </c>
      <c r="G107" s="10">
        <f t="shared" si="12"/>
        <v>1.4290589999291115E-2</v>
      </c>
      <c r="H107" s="10"/>
      <c r="I107" s="10"/>
      <c r="J107" s="10">
        <f t="shared" si="13"/>
        <v>1.4290589999291115E-2</v>
      </c>
      <c r="K107" s="10"/>
      <c r="L107" s="10"/>
      <c r="M107" s="10"/>
      <c r="N107" s="10"/>
      <c r="O107" s="10"/>
      <c r="P107" s="10"/>
      <c r="Q107" s="12">
        <f t="shared" si="9"/>
        <v>25571.061999999998</v>
      </c>
      <c r="R107" s="10"/>
      <c r="S107" s="10"/>
      <c r="T107" s="10"/>
      <c r="U107" s="10"/>
      <c r="AB107">
        <v>8</v>
      </c>
      <c r="AD107" t="s">
        <v>32</v>
      </c>
      <c r="AF107" t="s">
        <v>31</v>
      </c>
    </row>
    <row r="108" spans="1:32" x14ac:dyDescent="0.2">
      <c r="A108" s="33" t="s">
        <v>37</v>
      </c>
      <c r="B108" s="32"/>
      <c r="C108" s="8">
        <v>40658.353999999999</v>
      </c>
      <c r="D108" s="8"/>
      <c r="E108" s="33">
        <f t="shared" si="7"/>
        <v>19725.999282755096</v>
      </c>
      <c r="F108" s="10">
        <f t="shared" si="8"/>
        <v>19726</v>
      </c>
      <c r="G108" s="10">
        <f t="shared" si="12"/>
        <v>-5.8404000446898863E-4</v>
      </c>
      <c r="H108" s="10"/>
      <c r="I108" s="10"/>
      <c r="J108" s="10">
        <f t="shared" si="13"/>
        <v>-5.8404000446898863E-4</v>
      </c>
      <c r="K108" s="10"/>
      <c r="L108" s="10"/>
      <c r="M108" s="10"/>
      <c r="N108" s="10"/>
      <c r="O108" s="10"/>
      <c r="P108" s="10"/>
      <c r="Q108" s="12">
        <f t="shared" si="9"/>
        <v>25639.853999999999</v>
      </c>
      <c r="R108" s="10"/>
      <c r="S108" s="10"/>
      <c r="T108" s="10"/>
      <c r="U108" s="10"/>
      <c r="AB108">
        <v>11</v>
      </c>
      <c r="AD108" t="s">
        <v>32</v>
      </c>
      <c r="AF108" t="s">
        <v>31</v>
      </c>
    </row>
    <row r="109" spans="1:32" x14ac:dyDescent="0.2">
      <c r="A109" s="33" t="s">
        <v>38</v>
      </c>
      <c r="B109" s="32"/>
      <c r="C109" s="8">
        <v>40854.580999999998</v>
      </c>
      <c r="D109" s="8"/>
      <c r="E109" s="33">
        <f t="shared" si="7"/>
        <v>19966.980748475828</v>
      </c>
      <c r="F109" s="10">
        <f t="shared" si="8"/>
        <v>19967</v>
      </c>
      <c r="G109" s="10">
        <f t="shared" si="12"/>
        <v>-1.5676180002628826E-2</v>
      </c>
      <c r="H109" s="10"/>
      <c r="I109" s="10"/>
      <c r="J109" s="10">
        <f t="shared" si="13"/>
        <v>-1.5676180002628826E-2</v>
      </c>
      <c r="K109" s="10"/>
      <c r="L109" s="10"/>
      <c r="M109" s="10"/>
      <c r="N109" s="10"/>
      <c r="O109" s="10"/>
      <c r="P109" s="10"/>
      <c r="Q109" s="12">
        <f t="shared" si="9"/>
        <v>25836.080999999998</v>
      </c>
      <c r="R109" s="10"/>
      <c r="S109" s="10"/>
      <c r="T109" s="10"/>
      <c r="U109" s="10"/>
      <c r="AB109">
        <v>7</v>
      </c>
      <c r="AD109" t="s">
        <v>32</v>
      </c>
      <c r="AF109" t="s">
        <v>31</v>
      </c>
    </row>
    <row r="110" spans="1:32" x14ac:dyDescent="0.2">
      <c r="A110" s="33" t="s">
        <v>39</v>
      </c>
      <c r="B110" s="32"/>
      <c r="C110" s="8">
        <v>40938.47</v>
      </c>
      <c r="D110" s="8"/>
      <c r="E110" s="33">
        <f t="shared" si="7"/>
        <v>20070.002729028183</v>
      </c>
      <c r="F110" s="10">
        <f t="shared" si="8"/>
        <v>20070</v>
      </c>
      <c r="G110" s="10">
        <f t="shared" si="12"/>
        <v>2.2221999970497563E-3</v>
      </c>
      <c r="H110" s="10"/>
      <c r="I110" s="10"/>
      <c r="J110" s="10">
        <f t="shared" si="13"/>
        <v>2.2221999970497563E-3</v>
      </c>
      <c r="K110" s="10"/>
      <c r="L110" s="10"/>
      <c r="M110" s="10"/>
      <c r="N110" s="10"/>
      <c r="O110" s="10"/>
      <c r="P110" s="10"/>
      <c r="Q110" s="12">
        <f t="shared" si="9"/>
        <v>25919.97</v>
      </c>
      <c r="R110" s="10"/>
      <c r="S110" s="10"/>
      <c r="T110" s="10"/>
      <c r="U110" s="10"/>
      <c r="AB110">
        <v>7</v>
      </c>
      <c r="AD110" t="s">
        <v>32</v>
      </c>
      <c r="AF110" t="s">
        <v>31</v>
      </c>
    </row>
    <row r="111" spans="1:32" x14ac:dyDescent="0.2">
      <c r="A111" s="70" t="s">
        <v>377</v>
      </c>
      <c r="B111" s="72" t="s">
        <v>69</v>
      </c>
      <c r="C111" s="71">
        <v>40968.997100000001</v>
      </c>
      <c r="D111" s="71" t="s">
        <v>105</v>
      </c>
      <c r="E111" s="33">
        <f t="shared" si="7"/>
        <v>20107.492296224355</v>
      </c>
      <c r="F111" s="10">
        <f t="shared" si="8"/>
        <v>20107.5</v>
      </c>
      <c r="G111" s="10">
        <f t="shared" si="12"/>
        <v>-6.2730499994358979E-3</v>
      </c>
      <c r="H111" s="10"/>
      <c r="J111" s="10">
        <f t="shared" si="13"/>
        <v>-6.2730499994358979E-3</v>
      </c>
      <c r="K111" s="10"/>
      <c r="L111" s="10"/>
      <c r="M111" s="10"/>
      <c r="N111" s="10"/>
      <c r="O111" s="10"/>
      <c r="P111" s="10"/>
      <c r="Q111" s="12">
        <f t="shared" si="9"/>
        <v>25950.497100000001</v>
      </c>
      <c r="R111" s="10"/>
      <c r="S111" s="10"/>
      <c r="T111" s="10"/>
      <c r="U111" s="10"/>
    </row>
    <row r="112" spans="1:32" x14ac:dyDescent="0.2">
      <c r="A112" s="33" t="s">
        <v>79</v>
      </c>
      <c r="B112" s="32" t="s">
        <v>69</v>
      </c>
      <c r="C112" s="8">
        <v>40969</v>
      </c>
      <c r="D112" s="8"/>
      <c r="E112" s="33">
        <f t="shared" si="7"/>
        <v>20107.495857641745</v>
      </c>
      <c r="F112" s="10">
        <f t="shared" si="8"/>
        <v>20107.5</v>
      </c>
      <c r="G112" s="10">
        <f t="shared" si="12"/>
        <v>-3.3730499999364838E-3</v>
      </c>
      <c r="H112" s="10"/>
      <c r="I112" s="10"/>
      <c r="J112" s="10">
        <f t="shared" si="13"/>
        <v>-3.3730499999364838E-3</v>
      </c>
      <c r="L112" s="10"/>
      <c r="M112" s="10"/>
      <c r="N112" s="10"/>
      <c r="O112" s="10"/>
      <c r="P112" s="10"/>
      <c r="Q112" s="12">
        <f t="shared" si="9"/>
        <v>25950.5</v>
      </c>
      <c r="R112" s="10"/>
      <c r="S112" s="10"/>
      <c r="T112" s="10"/>
      <c r="U112" s="10"/>
      <c r="AA112" t="s">
        <v>74</v>
      </c>
    </row>
    <row r="113" spans="1:32" x14ac:dyDescent="0.2">
      <c r="A113" s="70" t="s">
        <v>377</v>
      </c>
      <c r="B113" s="72" t="s">
        <v>69</v>
      </c>
      <c r="C113" s="71">
        <v>40969.815600000002</v>
      </c>
      <c r="D113" s="71" t="s">
        <v>105</v>
      </c>
      <c r="E113" s="33">
        <f t="shared" si="7"/>
        <v>20108.497475581389</v>
      </c>
      <c r="F113" s="10">
        <f t="shared" si="8"/>
        <v>20108.5</v>
      </c>
      <c r="G113" s="10">
        <f t="shared" si="12"/>
        <v>-2.0555899973260239E-3</v>
      </c>
      <c r="H113" s="10"/>
      <c r="J113" s="10">
        <f t="shared" si="13"/>
        <v>-2.0555899973260239E-3</v>
      </c>
      <c r="K113" s="10"/>
      <c r="L113" s="10"/>
      <c r="M113" s="10"/>
      <c r="N113" s="10"/>
      <c r="O113" s="10"/>
      <c r="P113" s="10"/>
      <c r="Q113" s="12">
        <f t="shared" si="9"/>
        <v>25951.315600000002</v>
      </c>
      <c r="R113" s="10"/>
      <c r="S113" s="10"/>
      <c r="T113" s="10"/>
      <c r="U113" s="10"/>
    </row>
    <row r="114" spans="1:32" x14ac:dyDescent="0.2">
      <c r="A114" s="33" t="s">
        <v>79</v>
      </c>
      <c r="B114" s="32" t="s">
        <v>69</v>
      </c>
      <c r="C114" s="8">
        <v>40969.819999999832</v>
      </c>
      <c r="D114" s="8"/>
      <c r="E114" s="33">
        <f t="shared" si="7"/>
        <v>20108.502879111016</v>
      </c>
      <c r="F114" s="10">
        <f t="shared" si="8"/>
        <v>20108.5</v>
      </c>
      <c r="G114" s="10">
        <f t="shared" si="12"/>
        <v>2.3444098333129659E-3</v>
      </c>
      <c r="H114" s="10"/>
      <c r="I114" s="10"/>
      <c r="J114" s="10">
        <f t="shared" si="13"/>
        <v>2.3444098333129659E-3</v>
      </c>
      <c r="L114" s="10"/>
      <c r="M114" s="10"/>
      <c r="N114" s="10"/>
      <c r="O114" s="10"/>
      <c r="P114" s="10"/>
      <c r="Q114" s="12">
        <f t="shared" si="9"/>
        <v>25951.319999999832</v>
      </c>
      <c r="R114" s="10"/>
      <c r="S114" s="10"/>
      <c r="T114" s="10"/>
      <c r="U114" s="10"/>
      <c r="AA114" t="s">
        <v>74</v>
      </c>
    </row>
    <row r="115" spans="1:32" x14ac:dyDescent="0.2">
      <c r="A115" s="33" t="s">
        <v>79</v>
      </c>
      <c r="B115" s="32" t="s">
        <v>69</v>
      </c>
      <c r="C115" s="8">
        <v>40970.629999999888</v>
      </c>
      <c r="D115" s="8"/>
      <c r="E115" s="33">
        <f t="shared" si="7"/>
        <v>20109.497619830934</v>
      </c>
      <c r="F115" s="10">
        <f t="shared" si="8"/>
        <v>20109.5</v>
      </c>
      <c r="G115" s="10">
        <f t="shared" si="12"/>
        <v>-1.9381301099201664E-3</v>
      </c>
      <c r="H115" s="10"/>
      <c r="I115" s="10"/>
      <c r="J115" s="10">
        <f t="shared" si="13"/>
        <v>-1.9381301099201664E-3</v>
      </c>
      <c r="L115" s="10"/>
      <c r="M115" s="10"/>
      <c r="N115" s="10"/>
      <c r="O115" s="10"/>
      <c r="P115" s="10"/>
      <c r="Q115" s="12">
        <f t="shared" si="9"/>
        <v>25952.129999999888</v>
      </c>
      <c r="R115" s="10"/>
      <c r="S115" s="10"/>
      <c r="T115" s="10"/>
      <c r="U115" s="10"/>
      <c r="AA115" t="s">
        <v>74</v>
      </c>
    </row>
    <row r="116" spans="1:32" x14ac:dyDescent="0.2">
      <c r="A116" s="70" t="s">
        <v>377</v>
      </c>
      <c r="B116" s="72" t="s">
        <v>69</v>
      </c>
      <c r="C116" s="71">
        <v>40970.632799999999</v>
      </c>
      <c r="D116" s="71" t="s">
        <v>105</v>
      </c>
      <c r="E116" s="33">
        <f t="shared" si="7"/>
        <v>20109.501058440965</v>
      </c>
      <c r="F116" s="10">
        <f t="shared" si="8"/>
        <v>20109.5</v>
      </c>
      <c r="G116" s="10">
        <f t="shared" si="12"/>
        <v>8.6187000124482438E-4</v>
      </c>
      <c r="H116" s="10"/>
      <c r="J116" s="10">
        <f t="shared" si="13"/>
        <v>8.6187000124482438E-4</v>
      </c>
      <c r="K116" s="10"/>
      <c r="L116" s="10"/>
      <c r="M116" s="10"/>
      <c r="N116" s="10"/>
      <c r="O116" s="10"/>
      <c r="P116" s="10"/>
      <c r="Q116" s="12">
        <f t="shared" si="9"/>
        <v>25952.132799999999</v>
      </c>
      <c r="R116" s="10"/>
      <c r="S116" s="10"/>
      <c r="T116" s="10"/>
      <c r="U116" s="10"/>
    </row>
    <row r="117" spans="1:32" x14ac:dyDescent="0.2">
      <c r="A117" s="70" t="s">
        <v>377</v>
      </c>
      <c r="B117" s="72" t="s">
        <v>78</v>
      </c>
      <c r="C117" s="71">
        <v>40971.856200000002</v>
      </c>
      <c r="D117" s="71" t="s">
        <v>105</v>
      </c>
      <c r="E117" s="33">
        <f t="shared" si="7"/>
        <v>20111.003485350429</v>
      </c>
      <c r="F117" s="10">
        <f t="shared" si="8"/>
        <v>20111</v>
      </c>
      <c r="G117" s="10">
        <f t="shared" si="12"/>
        <v>2.8380600051605143E-3</v>
      </c>
      <c r="H117" s="10"/>
      <c r="J117" s="10">
        <f t="shared" si="13"/>
        <v>2.8380600051605143E-3</v>
      </c>
      <c r="K117" s="10"/>
      <c r="L117" s="10"/>
      <c r="M117" s="10"/>
      <c r="N117" s="10"/>
      <c r="O117" s="10"/>
      <c r="P117" s="10"/>
      <c r="Q117" s="12">
        <f t="shared" si="9"/>
        <v>25953.356200000002</v>
      </c>
      <c r="R117" s="10"/>
      <c r="S117" s="10"/>
      <c r="T117" s="10"/>
      <c r="U117" s="10"/>
    </row>
    <row r="118" spans="1:32" x14ac:dyDescent="0.2">
      <c r="A118" s="33" t="s">
        <v>79</v>
      </c>
      <c r="B118" s="32" t="s">
        <v>78</v>
      </c>
      <c r="C118" s="8">
        <v>40971.85999999987</v>
      </c>
      <c r="D118" s="8"/>
      <c r="E118" s="33">
        <f t="shared" si="7"/>
        <v>20111.008152035127</v>
      </c>
      <c r="F118" s="10">
        <f t="shared" si="8"/>
        <v>20111</v>
      </c>
      <c r="G118" s="10">
        <f t="shared" si="12"/>
        <v>6.6380598727846518E-3</v>
      </c>
      <c r="H118" s="10"/>
      <c r="I118" s="10"/>
      <c r="J118" s="10">
        <f t="shared" si="13"/>
        <v>6.6380598727846518E-3</v>
      </c>
      <c r="L118" s="10"/>
      <c r="M118" s="10"/>
      <c r="N118" s="10"/>
      <c r="O118" s="10"/>
      <c r="P118" s="10"/>
      <c r="Q118" s="12">
        <f t="shared" si="9"/>
        <v>25953.35999999987</v>
      </c>
      <c r="R118" s="10"/>
      <c r="S118" s="10"/>
      <c r="T118" s="10"/>
      <c r="U118" s="10"/>
      <c r="AA118" t="s">
        <v>74</v>
      </c>
    </row>
    <row r="119" spans="1:32" x14ac:dyDescent="0.2">
      <c r="A119" s="33" t="s">
        <v>40</v>
      </c>
      <c r="B119" s="32" t="s">
        <v>69</v>
      </c>
      <c r="C119" s="8">
        <v>41024.381000000001</v>
      </c>
      <c r="D119" s="8"/>
      <c r="E119" s="33">
        <f t="shared" si="7"/>
        <v>20175.507877155269</v>
      </c>
      <c r="F119" s="10">
        <f t="shared" si="8"/>
        <v>20175.5</v>
      </c>
      <c r="G119" s="10">
        <f t="shared" si="12"/>
        <v>6.4142300034291111E-3</v>
      </c>
      <c r="H119" s="10"/>
      <c r="I119" s="10"/>
      <c r="J119" s="10">
        <f t="shared" si="13"/>
        <v>6.4142300034291111E-3</v>
      </c>
      <c r="K119" s="10"/>
      <c r="L119" s="10"/>
      <c r="M119" s="10"/>
      <c r="N119" s="10"/>
      <c r="O119" s="10"/>
      <c r="P119" s="10"/>
      <c r="Q119" s="12">
        <f t="shared" si="9"/>
        <v>26005.881000000001</v>
      </c>
      <c r="R119" s="10"/>
      <c r="S119" s="10"/>
      <c r="T119" s="10"/>
      <c r="U119" s="10"/>
      <c r="AB119">
        <v>9</v>
      </c>
      <c r="AD119" t="s">
        <v>32</v>
      </c>
      <c r="AF119" t="s">
        <v>31</v>
      </c>
    </row>
    <row r="120" spans="1:32" x14ac:dyDescent="0.2">
      <c r="A120" s="33" t="s">
        <v>42</v>
      </c>
      <c r="B120" s="32" t="s">
        <v>69</v>
      </c>
      <c r="C120" s="8">
        <v>41401.392</v>
      </c>
      <c r="D120" s="8"/>
      <c r="E120" s="33">
        <f t="shared" si="7"/>
        <v>20638.505646946574</v>
      </c>
      <c r="F120" s="10">
        <f t="shared" si="8"/>
        <v>20638.5</v>
      </c>
      <c r="G120" s="10">
        <f t="shared" si="12"/>
        <v>4.5982099982211366E-3</v>
      </c>
      <c r="H120" s="10"/>
      <c r="I120" s="10"/>
      <c r="J120" s="10">
        <f t="shared" si="13"/>
        <v>4.5982099982211366E-3</v>
      </c>
      <c r="K120" s="10"/>
      <c r="L120" s="10"/>
      <c r="M120" s="10"/>
      <c r="N120" s="10"/>
      <c r="O120" s="10"/>
      <c r="P120" s="10"/>
      <c r="Q120" s="12">
        <f t="shared" si="9"/>
        <v>26382.892</v>
      </c>
      <c r="R120" s="10"/>
      <c r="S120" s="10"/>
      <c r="T120" s="10"/>
      <c r="U120" s="10"/>
      <c r="AB120">
        <v>11</v>
      </c>
      <c r="AD120" t="s">
        <v>41</v>
      </c>
      <c r="AF120" t="s">
        <v>31</v>
      </c>
    </row>
    <row r="121" spans="1:32" x14ac:dyDescent="0.2">
      <c r="A121" s="33" t="s">
        <v>42</v>
      </c>
      <c r="B121" s="32" t="s">
        <v>69</v>
      </c>
      <c r="C121" s="8">
        <v>41410.339999999997</v>
      </c>
      <c r="D121" s="8"/>
      <c r="E121" s="33">
        <f t="shared" si="7"/>
        <v>20649.494461713493</v>
      </c>
      <c r="F121" s="10">
        <f t="shared" si="8"/>
        <v>20649.5</v>
      </c>
      <c r="G121" s="10">
        <f t="shared" si="12"/>
        <v>-4.5097300026100129E-3</v>
      </c>
      <c r="H121" s="10"/>
      <c r="I121" s="10"/>
      <c r="J121" s="10">
        <f t="shared" si="13"/>
        <v>-4.5097300026100129E-3</v>
      </c>
      <c r="K121" s="10"/>
      <c r="L121" s="10"/>
      <c r="M121" s="10"/>
      <c r="N121" s="10"/>
      <c r="O121" s="10"/>
      <c r="P121" s="10"/>
      <c r="Q121" s="12">
        <f t="shared" si="9"/>
        <v>26391.839999999997</v>
      </c>
      <c r="R121" s="10"/>
      <c r="S121" s="10"/>
      <c r="T121" s="10"/>
      <c r="U121" s="10"/>
      <c r="AB121">
        <v>10</v>
      </c>
      <c r="AD121" t="s">
        <v>41</v>
      </c>
      <c r="AF121" t="s">
        <v>31</v>
      </c>
    </row>
    <row r="122" spans="1:32" x14ac:dyDescent="0.2">
      <c r="A122" s="33" t="s">
        <v>42</v>
      </c>
      <c r="B122" s="32"/>
      <c r="C122" s="8">
        <v>41416.457999999999</v>
      </c>
      <c r="D122" s="8"/>
      <c r="E122" s="33">
        <f t="shared" si="7"/>
        <v>20657.00782433576</v>
      </c>
      <c r="F122" s="10">
        <f t="shared" si="8"/>
        <v>20657</v>
      </c>
      <c r="G122" s="10">
        <f t="shared" si="12"/>
        <v>6.3712199989822693E-3</v>
      </c>
      <c r="H122" s="10"/>
      <c r="I122" s="10"/>
      <c r="J122" s="10">
        <f t="shared" si="13"/>
        <v>6.3712199989822693E-3</v>
      </c>
      <c r="K122" s="10"/>
      <c r="L122" s="10"/>
      <c r="M122" s="10"/>
      <c r="N122" s="10"/>
      <c r="O122" s="10"/>
      <c r="P122" s="10"/>
      <c r="Q122" s="12">
        <f t="shared" si="9"/>
        <v>26397.957999999999</v>
      </c>
      <c r="R122" s="10"/>
      <c r="S122" s="10"/>
      <c r="T122" s="10"/>
      <c r="U122" s="10"/>
      <c r="AB122">
        <v>10</v>
      </c>
      <c r="AD122" t="s">
        <v>41</v>
      </c>
      <c r="AF122" t="s">
        <v>31</v>
      </c>
    </row>
    <row r="123" spans="1:32" x14ac:dyDescent="0.2">
      <c r="A123" s="33" t="s">
        <v>42</v>
      </c>
      <c r="B123" s="32"/>
      <c r="C123" s="8">
        <v>41434.366000000002</v>
      </c>
      <c r="D123" s="8"/>
      <c r="E123" s="33">
        <f t="shared" si="7"/>
        <v>20679.000190769166</v>
      </c>
      <c r="F123" s="10">
        <f t="shared" si="8"/>
        <v>20679</v>
      </c>
      <c r="G123" s="10">
        <f t="shared" si="12"/>
        <v>1.5533999976469204E-4</v>
      </c>
      <c r="H123" s="10"/>
      <c r="I123" s="10"/>
      <c r="J123" s="10">
        <f t="shared" si="13"/>
        <v>1.5533999976469204E-4</v>
      </c>
      <c r="K123" s="10"/>
      <c r="L123" s="10"/>
      <c r="M123" s="10"/>
      <c r="N123" s="10"/>
      <c r="O123" s="10"/>
      <c r="P123" s="10"/>
      <c r="Q123" s="12">
        <f t="shared" si="9"/>
        <v>26415.866000000002</v>
      </c>
      <c r="R123" s="10"/>
      <c r="S123" s="10"/>
      <c r="T123" s="10"/>
      <c r="U123" s="10"/>
      <c r="AB123">
        <v>7</v>
      </c>
      <c r="AD123" t="s">
        <v>32</v>
      </c>
      <c r="AF123" t="s">
        <v>31</v>
      </c>
    </row>
    <row r="124" spans="1:32" x14ac:dyDescent="0.2">
      <c r="A124" s="33" t="s">
        <v>42</v>
      </c>
      <c r="B124" s="32" t="s">
        <v>69</v>
      </c>
      <c r="C124" s="8">
        <v>41436.387999999999</v>
      </c>
      <c r="D124" s="8"/>
      <c r="E124" s="33">
        <f t="shared" si="7"/>
        <v>20681.483358343896</v>
      </c>
      <c r="F124" s="10">
        <f t="shared" si="8"/>
        <v>20681.5</v>
      </c>
      <c r="G124" s="10">
        <f t="shared" si="12"/>
        <v>-1.3551010000810493E-2</v>
      </c>
      <c r="H124" s="10"/>
      <c r="I124" s="10"/>
      <c r="J124" s="10">
        <f t="shared" si="13"/>
        <v>-1.3551010000810493E-2</v>
      </c>
      <c r="K124" s="10"/>
      <c r="L124" s="10"/>
      <c r="M124" s="10"/>
      <c r="N124" s="10"/>
      <c r="O124" s="10"/>
      <c r="P124" s="10"/>
      <c r="Q124" s="12">
        <f t="shared" si="9"/>
        <v>26417.887999999999</v>
      </c>
      <c r="R124" s="10"/>
      <c r="S124" s="10"/>
      <c r="T124" s="10"/>
      <c r="U124" s="10"/>
      <c r="AB124">
        <v>11</v>
      </c>
      <c r="AD124" t="s">
        <v>41</v>
      </c>
      <c r="AF124" t="s">
        <v>31</v>
      </c>
    </row>
    <row r="125" spans="1:32" x14ac:dyDescent="0.2">
      <c r="A125" s="33" t="s">
        <v>43</v>
      </c>
      <c r="B125" s="32"/>
      <c r="C125" s="8">
        <v>41719.35</v>
      </c>
      <c r="D125" s="8"/>
      <c r="E125" s="33">
        <f t="shared" si="7"/>
        <v>21028.981905961042</v>
      </c>
      <c r="F125" s="10">
        <f t="shared" si="8"/>
        <v>21029</v>
      </c>
      <c r="G125" s="10">
        <f t="shared" si="12"/>
        <v>-1.4733659998455551E-2</v>
      </c>
      <c r="H125" s="10"/>
      <c r="I125" s="10"/>
      <c r="J125" s="10">
        <f t="shared" si="13"/>
        <v>-1.4733659998455551E-2</v>
      </c>
      <c r="K125" s="10"/>
      <c r="L125" s="10"/>
      <c r="M125" s="10"/>
      <c r="N125" s="10"/>
      <c r="O125" s="10"/>
      <c r="P125" s="10"/>
      <c r="Q125" s="12">
        <f t="shared" si="9"/>
        <v>26700.85</v>
      </c>
      <c r="R125" s="10"/>
      <c r="S125" s="10"/>
      <c r="T125" s="10"/>
      <c r="U125" s="10"/>
      <c r="AB125">
        <v>7</v>
      </c>
      <c r="AD125" t="s">
        <v>32</v>
      </c>
      <c r="AF125" t="s">
        <v>31</v>
      </c>
    </row>
    <row r="126" spans="1:32" x14ac:dyDescent="0.2">
      <c r="A126" s="70" t="s">
        <v>408</v>
      </c>
      <c r="B126" s="72" t="s">
        <v>78</v>
      </c>
      <c r="C126" s="71">
        <v>41776.364000000001</v>
      </c>
      <c r="D126" s="71" t="s">
        <v>105</v>
      </c>
      <c r="E126" s="33">
        <f t="shared" si="7"/>
        <v>21098.999371888778</v>
      </c>
      <c r="F126" s="10">
        <f t="shared" si="8"/>
        <v>21099</v>
      </c>
      <c r="G126" s="10">
        <f t="shared" si="12"/>
        <v>-5.1145999896107242E-4</v>
      </c>
      <c r="H126" s="10"/>
      <c r="I126" s="10">
        <f>+G126</f>
        <v>-5.1145999896107242E-4</v>
      </c>
      <c r="J126" s="10"/>
      <c r="K126" s="10"/>
      <c r="L126" s="10"/>
      <c r="M126" s="10"/>
      <c r="N126" s="10"/>
      <c r="O126" s="10"/>
      <c r="P126" s="10"/>
      <c r="Q126" s="12">
        <f t="shared" si="9"/>
        <v>26757.864000000001</v>
      </c>
      <c r="R126" s="10"/>
      <c r="S126" s="10"/>
      <c r="T126" s="10"/>
      <c r="U126" s="10"/>
    </row>
    <row r="127" spans="1:32" x14ac:dyDescent="0.2">
      <c r="A127" s="33" t="s">
        <v>44</v>
      </c>
      <c r="B127" s="32"/>
      <c r="C127" s="8">
        <v>41789.387999999999</v>
      </c>
      <c r="D127" s="8"/>
      <c r="E127" s="33">
        <f t="shared" si="7"/>
        <v>21114.993820203978</v>
      </c>
      <c r="F127" s="10">
        <f t="shared" si="8"/>
        <v>21115</v>
      </c>
      <c r="G127" s="10">
        <f t="shared" si="12"/>
        <v>-5.0321000016992912E-3</v>
      </c>
      <c r="H127" s="10"/>
      <c r="I127" s="10"/>
      <c r="J127" s="10">
        <f>+G127</f>
        <v>-5.0321000016992912E-3</v>
      </c>
      <c r="K127" s="10"/>
      <c r="L127" s="10"/>
      <c r="M127" s="10"/>
      <c r="N127" s="10"/>
      <c r="O127" s="10"/>
      <c r="P127" s="10"/>
      <c r="Q127" s="12">
        <f t="shared" si="9"/>
        <v>26770.887999999999</v>
      </c>
      <c r="R127" s="10"/>
      <c r="S127" s="10"/>
      <c r="T127" s="10"/>
      <c r="U127" s="10"/>
      <c r="AB127">
        <v>8</v>
      </c>
      <c r="AD127" t="s">
        <v>32</v>
      </c>
      <c r="AF127" t="s">
        <v>31</v>
      </c>
    </row>
    <row r="128" spans="1:32" x14ac:dyDescent="0.2">
      <c r="A128" s="33" t="s">
        <v>45</v>
      </c>
      <c r="B128" s="32"/>
      <c r="C128" s="8">
        <v>42035.326000000001</v>
      </c>
      <c r="D128" s="8"/>
      <c r="E128" s="33">
        <f t="shared" si="7"/>
        <v>21417.024120399288</v>
      </c>
      <c r="F128" s="10">
        <f t="shared" si="8"/>
        <v>21417</v>
      </c>
      <c r="G128" s="10">
        <f t="shared" si="12"/>
        <v>1.9640819999040104E-2</v>
      </c>
      <c r="H128" s="10"/>
      <c r="I128" s="10"/>
      <c r="J128" s="10">
        <f>+G128</f>
        <v>1.9640819999040104E-2</v>
      </c>
      <c r="K128" s="10"/>
      <c r="L128" s="10"/>
      <c r="M128" s="10"/>
      <c r="N128" s="10"/>
      <c r="O128" s="10"/>
      <c r="P128" s="10"/>
      <c r="Q128" s="12">
        <f t="shared" si="9"/>
        <v>27016.826000000001</v>
      </c>
      <c r="R128" s="10"/>
      <c r="S128" s="10"/>
      <c r="T128" s="10"/>
      <c r="U128" s="10"/>
      <c r="AB128">
        <v>5</v>
      </c>
      <c r="AD128" t="s">
        <v>32</v>
      </c>
      <c r="AF128" t="s">
        <v>31</v>
      </c>
    </row>
    <row r="129" spans="1:32" x14ac:dyDescent="0.2">
      <c r="A129" s="70" t="s">
        <v>408</v>
      </c>
      <c r="B129" s="72" t="s">
        <v>69</v>
      </c>
      <c r="C129" s="71">
        <v>42369.567999999999</v>
      </c>
      <c r="D129" s="71" t="s">
        <v>105</v>
      </c>
      <c r="E129" s="33">
        <f t="shared" si="7"/>
        <v>21827.49835210761</v>
      </c>
      <c r="F129" s="10">
        <f t="shared" si="8"/>
        <v>21827.5</v>
      </c>
      <c r="G129" s="10">
        <f t="shared" si="12"/>
        <v>-1.3418500020634383E-3</v>
      </c>
      <c r="H129" s="10"/>
      <c r="I129" s="10">
        <f>+G129</f>
        <v>-1.3418500020634383E-3</v>
      </c>
      <c r="J129" s="10"/>
      <c r="K129" s="10"/>
      <c r="L129" s="10"/>
      <c r="M129" s="10"/>
      <c r="N129" s="10"/>
      <c r="O129" s="10"/>
      <c r="P129" s="10"/>
      <c r="Q129" s="12">
        <f t="shared" si="9"/>
        <v>27351.067999999999</v>
      </c>
      <c r="R129" s="10"/>
      <c r="S129" s="10"/>
      <c r="T129" s="10"/>
      <c r="U129" s="10"/>
    </row>
    <row r="130" spans="1:32" x14ac:dyDescent="0.2">
      <c r="A130" s="70" t="s">
        <v>408</v>
      </c>
      <c r="B130" s="72" t="s">
        <v>69</v>
      </c>
      <c r="C130" s="71">
        <v>42369.569000000003</v>
      </c>
      <c r="D130" s="71" t="s">
        <v>105</v>
      </c>
      <c r="E130" s="33">
        <f t="shared" si="7"/>
        <v>21827.499580182575</v>
      </c>
      <c r="F130" s="10">
        <f t="shared" si="8"/>
        <v>21827.5</v>
      </c>
      <c r="G130" s="10">
        <f t="shared" si="12"/>
        <v>-3.4184999822173268E-4</v>
      </c>
      <c r="H130" s="10"/>
      <c r="I130" s="10">
        <f>+G130</f>
        <v>-3.4184999822173268E-4</v>
      </c>
      <c r="J130" s="10"/>
      <c r="K130" s="10"/>
      <c r="L130" s="10"/>
      <c r="M130" s="10"/>
      <c r="N130" s="10"/>
      <c r="O130" s="10"/>
      <c r="P130" s="10"/>
      <c r="Q130" s="12">
        <f t="shared" si="9"/>
        <v>27351.069000000003</v>
      </c>
      <c r="R130" s="10"/>
      <c r="S130" s="10"/>
      <c r="T130" s="10"/>
      <c r="U130" s="10"/>
    </row>
    <row r="131" spans="1:32" x14ac:dyDescent="0.2">
      <c r="A131" s="70" t="s">
        <v>408</v>
      </c>
      <c r="B131" s="72" t="s">
        <v>78</v>
      </c>
      <c r="C131" s="71">
        <v>42372.417000000001</v>
      </c>
      <c r="D131" s="71" t="s">
        <v>105</v>
      </c>
      <c r="E131" s="33">
        <f t="shared" si="7"/>
        <v>21830.997137676561</v>
      </c>
      <c r="F131" s="10">
        <f t="shared" si="8"/>
        <v>21831</v>
      </c>
      <c r="G131" s="10">
        <f t="shared" si="12"/>
        <v>-2.3307399969780818E-3</v>
      </c>
      <c r="H131" s="10"/>
      <c r="I131" s="10">
        <f>+G131</f>
        <v>-2.3307399969780818E-3</v>
      </c>
      <c r="J131" s="10"/>
      <c r="K131" s="10"/>
      <c r="L131" s="10"/>
      <c r="M131" s="10"/>
      <c r="N131" s="10"/>
      <c r="O131" s="10"/>
      <c r="P131" s="10"/>
      <c r="Q131" s="12">
        <f t="shared" si="9"/>
        <v>27353.917000000001</v>
      </c>
      <c r="R131" s="10"/>
      <c r="S131" s="10"/>
      <c r="T131" s="10"/>
      <c r="U131" s="10"/>
    </row>
    <row r="132" spans="1:32" x14ac:dyDescent="0.2">
      <c r="A132" s="70" t="s">
        <v>408</v>
      </c>
      <c r="B132" s="72" t="s">
        <v>78</v>
      </c>
      <c r="C132" s="71">
        <v>42385.447</v>
      </c>
      <c r="D132" s="71" t="s">
        <v>105</v>
      </c>
      <c r="E132" s="33">
        <f t="shared" si="7"/>
        <v>21846.998954441537</v>
      </c>
      <c r="F132" s="10">
        <f t="shared" si="8"/>
        <v>21847</v>
      </c>
      <c r="G132" s="10">
        <f t="shared" si="12"/>
        <v>-8.5137999849393964E-4</v>
      </c>
      <c r="H132" s="10"/>
      <c r="I132" s="10">
        <f>+G132</f>
        <v>-8.5137999849393964E-4</v>
      </c>
      <c r="J132" s="10"/>
      <c r="K132" s="10"/>
      <c r="L132" s="10"/>
      <c r="M132" s="10"/>
      <c r="N132" s="10"/>
      <c r="O132" s="10"/>
      <c r="P132" s="10"/>
      <c r="Q132" s="12">
        <f t="shared" si="9"/>
        <v>27366.947</v>
      </c>
      <c r="R132" s="10"/>
      <c r="S132" s="10"/>
      <c r="T132" s="10"/>
      <c r="U132" s="10"/>
    </row>
    <row r="133" spans="1:32" x14ac:dyDescent="0.2">
      <c r="A133" s="33" t="s">
        <v>46</v>
      </c>
      <c r="B133" s="32"/>
      <c r="C133" s="8">
        <v>42403.357000000004</v>
      </c>
      <c r="D133" s="8"/>
      <c r="E133" s="33">
        <f t="shared" si="7"/>
        <v>21868.993777024865</v>
      </c>
      <c r="F133" s="10">
        <f t="shared" si="8"/>
        <v>21869</v>
      </c>
      <c r="G133" s="10">
        <f t="shared" si="12"/>
        <v>-5.0672599973040633E-3</v>
      </c>
      <c r="H133" s="10"/>
      <c r="I133" s="10"/>
      <c r="J133" s="10">
        <f>+G133</f>
        <v>-5.0672599973040633E-3</v>
      </c>
      <c r="K133" s="10"/>
      <c r="L133" s="10"/>
      <c r="M133" s="10"/>
      <c r="N133" s="10"/>
      <c r="O133" s="10"/>
      <c r="P133" s="10"/>
      <c r="Q133" s="12">
        <f t="shared" si="9"/>
        <v>27384.857000000004</v>
      </c>
      <c r="R133" s="10"/>
      <c r="S133" s="10"/>
      <c r="T133" s="10"/>
      <c r="U133" s="10"/>
      <c r="AB133">
        <v>9</v>
      </c>
      <c r="AD133" t="s">
        <v>32</v>
      </c>
      <c r="AF133" t="s">
        <v>31</v>
      </c>
    </row>
    <row r="134" spans="1:32" x14ac:dyDescent="0.2">
      <c r="A134" s="70" t="s">
        <v>408</v>
      </c>
      <c r="B134" s="72" t="s">
        <v>69</v>
      </c>
      <c r="C134" s="71">
        <v>42405.396999999997</v>
      </c>
      <c r="D134" s="71" t="s">
        <v>105</v>
      </c>
      <c r="E134" s="33">
        <f t="shared" si="7"/>
        <v>21871.499049948921</v>
      </c>
      <c r="F134" s="10">
        <f t="shared" si="8"/>
        <v>21871.5</v>
      </c>
      <c r="G134" s="10">
        <f t="shared" si="12"/>
        <v>-7.736100087640807E-4</v>
      </c>
      <c r="H134" s="10"/>
      <c r="I134" s="10">
        <f>+G134</f>
        <v>-7.736100087640807E-4</v>
      </c>
      <c r="J134" s="10"/>
      <c r="K134" s="10"/>
      <c r="L134" s="10"/>
      <c r="M134" s="10"/>
      <c r="N134" s="10"/>
      <c r="O134" s="10"/>
      <c r="P134" s="10"/>
      <c r="Q134" s="12">
        <f t="shared" si="9"/>
        <v>27386.896999999997</v>
      </c>
      <c r="R134" s="10"/>
      <c r="S134" s="10"/>
      <c r="T134" s="10"/>
      <c r="U134" s="10"/>
    </row>
    <row r="135" spans="1:32" x14ac:dyDescent="0.2">
      <c r="A135" s="70" t="s">
        <v>408</v>
      </c>
      <c r="B135" s="72" t="s">
        <v>69</v>
      </c>
      <c r="C135" s="71">
        <v>42405.4</v>
      </c>
      <c r="D135" s="71" t="s">
        <v>105</v>
      </c>
      <c r="E135" s="33">
        <f t="shared" si="7"/>
        <v>21871.502734173817</v>
      </c>
      <c r="F135" s="10">
        <f t="shared" si="8"/>
        <v>21871.5</v>
      </c>
      <c r="G135" s="10">
        <f t="shared" si="12"/>
        <v>2.2263899954850785E-3</v>
      </c>
      <c r="H135" s="10"/>
      <c r="I135" s="10">
        <f>+G135</f>
        <v>2.2263899954850785E-3</v>
      </c>
      <c r="J135" s="10"/>
      <c r="K135" s="10"/>
      <c r="L135" s="10"/>
      <c r="M135" s="10"/>
      <c r="N135" s="10"/>
      <c r="O135" s="10"/>
      <c r="P135" s="10"/>
      <c r="Q135" s="12">
        <f t="shared" si="9"/>
        <v>27386.9</v>
      </c>
      <c r="R135" s="10"/>
      <c r="S135" s="10"/>
      <c r="T135" s="10"/>
      <c r="U135" s="10"/>
    </row>
    <row r="136" spans="1:32" x14ac:dyDescent="0.2">
      <c r="A136" s="70" t="s">
        <v>408</v>
      </c>
      <c r="B136" s="72" t="s">
        <v>69</v>
      </c>
      <c r="C136" s="71">
        <v>42405.404000000002</v>
      </c>
      <c r="D136" s="71" t="s">
        <v>105</v>
      </c>
      <c r="E136" s="33">
        <f t="shared" si="7"/>
        <v>21871.50764647367</v>
      </c>
      <c r="F136" s="10">
        <f t="shared" si="8"/>
        <v>21871.5</v>
      </c>
      <c r="G136" s="10">
        <f t="shared" ref="G136:G167" si="14">+C136-(C$7+F136*C$8)</f>
        <v>6.2263899962999858E-3</v>
      </c>
      <c r="H136" s="10"/>
      <c r="I136" s="10">
        <f>+G136</f>
        <v>6.2263899962999858E-3</v>
      </c>
      <c r="J136" s="10"/>
      <c r="K136" s="10"/>
      <c r="L136" s="10"/>
      <c r="M136" s="10"/>
      <c r="N136" s="10"/>
      <c r="O136" s="10"/>
      <c r="P136" s="10"/>
      <c r="Q136" s="12">
        <f t="shared" si="9"/>
        <v>27386.904000000002</v>
      </c>
      <c r="R136" s="10"/>
      <c r="S136" s="10"/>
      <c r="T136" s="10"/>
      <c r="U136" s="10"/>
    </row>
    <row r="137" spans="1:32" x14ac:dyDescent="0.2">
      <c r="A137" s="33" t="s">
        <v>47</v>
      </c>
      <c r="B137" s="32"/>
      <c r="C137" s="8">
        <v>42416.398999999998</v>
      </c>
      <c r="D137" s="8"/>
      <c r="E137" s="33">
        <f t="shared" si="7"/>
        <v>21885.010330689391</v>
      </c>
      <c r="F137" s="10">
        <f t="shared" si="8"/>
        <v>21885</v>
      </c>
      <c r="G137" s="10">
        <f t="shared" si="14"/>
        <v>8.412099996348843E-3</v>
      </c>
      <c r="H137" s="10"/>
      <c r="I137" s="10"/>
      <c r="J137" s="10">
        <f>+G137</f>
        <v>8.412099996348843E-3</v>
      </c>
      <c r="K137" s="10"/>
      <c r="L137" s="10"/>
      <c r="M137" s="10"/>
      <c r="N137" s="10"/>
      <c r="O137" s="10"/>
      <c r="P137" s="10"/>
      <c r="Q137" s="12">
        <f t="shared" si="9"/>
        <v>27397.898999999998</v>
      </c>
      <c r="R137" s="10"/>
      <c r="S137" s="10"/>
      <c r="T137" s="10"/>
      <c r="U137" s="10"/>
      <c r="AB137">
        <v>4</v>
      </c>
      <c r="AD137" t="s">
        <v>32</v>
      </c>
      <c r="AF137" t="s">
        <v>31</v>
      </c>
    </row>
    <row r="138" spans="1:32" x14ac:dyDescent="0.2">
      <c r="A138" s="70" t="s">
        <v>408</v>
      </c>
      <c r="B138" s="72" t="s">
        <v>78</v>
      </c>
      <c r="C138" s="71">
        <v>42420.472999999998</v>
      </c>
      <c r="D138" s="71" t="s">
        <v>105</v>
      </c>
      <c r="E138" s="33">
        <f t="shared" si="7"/>
        <v>21890.013508087741</v>
      </c>
      <c r="F138" s="10">
        <f t="shared" si="8"/>
        <v>21890</v>
      </c>
      <c r="G138" s="10">
        <f t="shared" si="14"/>
        <v>1.099939999403432E-2</v>
      </c>
      <c r="H138" s="10"/>
      <c r="I138" s="10">
        <f>+G138</f>
        <v>1.099939999403432E-2</v>
      </c>
      <c r="J138" s="10"/>
      <c r="K138" s="10"/>
      <c r="L138" s="10"/>
      <c r="M138" s="10"/>
      <c r="N138" s="10"/>
      <c r="O138" s="10"/>
      <c r="P138" s="10"/>
      <c r="Q138" s="12">
        <f t="shared" si="9"/>
        <v>27401.972999999998</v>
      </c>
      <c r="R138" s="10"/>
      <c r="S138" s="10"/>
      <c r="T138" s="10"/>
      <c r="U138" s="10"/>
    </row>
    <row r="139" spans="1:32" x14ac:dyDescent="0.2">
      <c r="A139" s="70" t="s">
        <v>446</v>
      </c>
      <c r="B139" s="72" t="s">
        <v>78</v>
      </c>
      <c r="C139" s="71">
        <v>42430.227500000001</v>
      </c>
      <c r="D139" s="71" t="s">
        <v>105</v>
      </c>
      <c r="E139" s="33">
        <f t="shared" si="7"/>
        <v>21901.992765312149</v>
      </c>
      <c r="F139" s="10">
        <f t="shared" si="8"/>
        <v>21902</v>
      </c>
      <c r="G139" s="10">
        <f t="shared" si="14"/>
        <v>-5.8910799998557195E-3</v>
      </c>
      <c r="H139" s="10"/>
      <c r="J139" s="10">
        <f>+G139</f>
        <v>-5.8910799998557195E-3</v>
      </c>
      <c r="K139" s="10"/>
      <c r="L139" s="10"/>
      <c r="M139" s="10"/>
      <c r="N139" s="10"/>
      <c r="O139" s="10"/>
      <c r="P139" s="10"/>
      <c r="Q139" s="12">
        <f t="shared" si="9"/>
        <v>27411.727500000001</v>
      </c>
      <c r="R139" s="10"/>
      <c r="S139" s="10"/>
      <c r="T139" s="10"/>
      <c r="U139" s="10"/>
    </row>
    <row r="140" spans="1:32" x14ac:dyDescent="0.2">
      <c r="A140" s="70" t="s">
        <v>446</v>
      </c>
      <c r="B140" s="72" t="s">
        <v>78</v>
      </c>
      <c r="C140" s="71">
        <v>42453.029199999997</v>
      </c>
      <c r="D140" s="71" t="s">
        <v>105</v>
      </c>
      <c r="E140" s="33">
        <f t="shared" si="7"/>
        <v>21929.994962190882</v>
      </c>
      <c r="F140" s="10">
        <f t="shared" si="8"/>
        <v>21930</v>
      </c>
      <c r="G140" s="10">
        <f t="shared" si="14"/>
        <v>-4.102200000488665E-3</v>
      </c>
      <c r="H140" s="10"/>
      <c r="J140" s="10">
        <f>+G140</f>
        <v>-4.102200000488665E-3</v>
      </c>
      <c r="K140" s="10"/>
      <c r="L140" s="10"/>
      <c r="M140" s="10"/>
      <c r="N140" s="10"/>
      <c r="O140" s="10"/>
      <c r="P140" s="10"/>
      <c r="Q140" s="12">
        <f t="shared" si="9"/>
        <v>27434.529199999997</v>
      </c>
      <c r="R140" s="10"/>
      <c r="S140" s="10"/>
      <c r="T140" s="10"/>
      <c r="U140" s="10"/>
    </row>
    <row r="141" spans="1:32" x14ac:dyDescent="0.2">
      <c r="A141" s="70" t="s">
        <v>408</v>
      </c>
      <c r="B141" s="72" t="s">
        <v>69</v>
      </c>
      <c r="C141" s="71">
        <v>42453.447</v>
      </c>
      <c r="D141" s="71" t="s">
        <v>105</v>
      </c>
      <c r="E141" s="33">
        <f t="shared" si="7"/>
        <v>21930.508051910336</v>
      </c>
      <c r="F141" s="10">
        <f t="shared" si="8"/>
        <v>21930.5</v>
      </c>
      <c r="G141" s="10">
        <f t="shared" si="14"/>
        <v>6.5565300028538331E-3</v>
      </c>
      <c r="H141" s="10"/>
      <c r="I141" s="10">
        <f>+G141</f>
        <v>6.5565300028538331E-3</v>
      </c>
      <c r="J141" s="10"/>
      <c r="K141" s="10"/>
      <c r="L141" s="10"/>
      <c r="M141" s="10"/>
      <c r="N141" s="10"/>
      <c r="O141" s="10"/>
      <c r="P141" s="10"/>
      <c r="Q141" s="12">
        <f t="shared" si="9"/>
        <v>27434.947</v>
      </c>
      <c r="R141" s="10"/>
      <c r="S141" s="10"/>
      <c r="T141" s="10"/>
      <c r="U141" s="10"/>
    </row>
    <row r="142" spans="1:32" x14ac:dyDescent="0.2">
      <c r="A142" s="70" t="s">
        <v>408</v>
      </c>
      <c r="B142" s="72" t="s">
        <v>69</v>
      </c>
      <c r="C142" s="71">
        <v>42453.447</v>
      </c>
      <c r="D142" s="71" t="s">
        <v>105</v>
      </c>
      <c r="E142" s="33">
        <f t="shared" si="7"/>
        <v>21930.508051910336</v>
      </c>
      <c r="F142" s="10">
        <f t="shared" si="8"/>
        <v>21930.5</v>
      </c>
      <c r="G142" s="10">
        <f t="shared" si="14"/>
        <v>6.5565300028538331E-3</v>
      </c>
      <c r="H142" s="10"/>
      <c r="I142" s="10">
        <f>+G142</f>
        <v>6.5565300028538331E-3</v>
      </c>
      <c r="J142" s="10"/>
      <c r="K142" s="10"/>
      <c r="L142" s="10"/>
      <c r="M142" s="10"/>
      <c r="N142" s="10"/>
      <c r="O142" s="10"/>
      <c r="P142" s="10"/>
      <c r="Q142" s="12">
        <f t="shared" si="9"/>
        <v>27434.947</v>
      </c>
      <c r="R142" s="10"/>
      <c r="S142" s="10"/>
      <c r="T142" s="10"/>
      <c r="U142" s="10"/>
    </row>
    <row r="143" spans="1:32" x14ac:dyDescent="0.2">
      <c r="A143" s="70" t="s">
        <v>408</v>
      </c>
      <c r="B143" s="72" t="s">
        <v>78</v>
      </c>
      <c r="C143" s="71">
        <v>42460.358999999997</v>
      </c>
      <c r="D143" s="71" t="s">
        <v>105</v>
      </c>
      <c r="E143" s="33">
        <f t="shared" si="7"/>
        <v>21938.996506053041</v>
      </c>
      <c r="F143" s="10">
        <f t="shared" si="8"/>
        <v>21939</v>
      </c>
      <c r="G143" s="10">
        <f t="shared" si="14"/>
        <v>-2.8450600075302646E-3</v>
      </c>
      <c r="H143" s="10"/>
      <c r="I143" s="10">
        <f>+G143</f>
        <v>-2.8450600075302646E-3</v>
      </c>
      <c r="J143" s="10"/>
      <c r="K143" s="10"/>
      <c r="L143" s="10"/>
      <c r="M143" s="10"/>
      <c r="N143" s="10"/>
      <c r="O143" s="10"/>
      <c r="P143" s="10"/>
      <c r="Q143" s="12">
        <f t="shared" si="9"/>
        <v>27441.858999999997</v>
      </c>
      <c r="R143" s="10"/>
      <c r="S143" s="10"/>
      <c r="T143" s="10"/>
      <c r="U143" s="10"/>
    </row>
    <row r="144" spans="1:32" x14ac:dyDescent="0.2">
      <c r="A144" s="70" t="s">
        <v>408</v>
      </c>
      <c r="B144" s="72" t="s">
        <v>78</v>
      </c>
      <c r="C144" s="71">
        <v>42460.36</v>
      </c>
      <c r="D144" s="71" t="s">
        <v>105</v>
      </c>
      <c r="E144" s="33">
        <f t="shared" si="7"/>
        <v>21938.99773412801</v>
      </c>
      <c r="F144" s="10">
        <f t="shared" si="8"/>
        <v>21939</v>
      </c>
      <c r="G144" s="10">
        <f t="shared" si="14"/>
        <v>-1.8450600036885589E-3</v>
      </c>
      <c r="H144" s="10"/>
      <c r="I144" s="10">
        <f>+G144</f>
        <v>-1.8450600036885589E-3</v>
      </c>
      <c r="J144" s="10"/>
      <c r="K144" s="10"/>
      <c r="L144" s="10"/>
      <c r="M144" s="10"/>
      <c r="N144" s="10"/>
      <c r="O144" s="10"/>
      <c r="P144" s="10"/>
      <c r="Q144" s="12">
        <f t="shared" si="9"/>
        <v>27441.86</v>
      </c>
      <c r="R144" s="10"/>
      <c r="S144" s="10"/>
      <c r="T144" s="10"/>
      <c r="U144" s="10"/>
    </row>
    <row r="145" spans="1:32" x14ac:dyDescent="0.2">
      <c r="A145" s="70" t="s">
        <v>408</v>
      </c>
      <c r="B145" s="72" t="s">
        <v>78</v>
      </c>
      <c r="C145" s="71">
        <v>42460.375</v>
      </c>
      <c r="D145" s="71" t="s">
        <v>105</v>
      </c>
      <c r="E145" s="33">
        <f t="shared" si="7"/>
        <v>21939.016155252448</v>
      </c>
      <c r="F145" s="10">
        <f t="shared" si="8"/>
        <v>21939</v>
      </c>
      <c r="G145" s="10">
        <f t="shared" si="14"/>
        <v>1.3154939995729364E-2</v>
      </c>
      <c r="H145" s="10"/>
      <c r="I145" s="10">
        <f>+G145</f>
        <v>1.3154939995729364E-2</v>
      </c>
      <c r="J145" s="10"/>
      <c r="K145" s="10"/>
      <c r="L145" s="10"/>
      <c r="M145" s="10"/>
      <c r="N145" s="10"/>
      <c r="O145" s="10"/>
      <c r="P145" s="10"/>
      <c r="Q145" s="12">
        <f t="shared" si="9"/>
        <v>27441.875</v>
      </c>
      <c r="R145" s="10"/>
      <c r="S145" s="10"/>
      <c r="T145" s="10"/>
      <c r="U145" s="10"/>
    </row>
    <row r="146" spans="1:32" x14ac:dyDescent="0.2">
      <c r="A146" s="33" t="s">
        <v>48</v>
      </c>
      <c r="B146" s="32"/>
      <c r="C146" s="8">
        <v>42464.428999999996</v>
      </c>
      <c r="D146" s="8"/>
      <c r="E146" s="33">
        <f t="shared" si="7"/>
        <v>21943.994771151541</v>
      </c>
      <c r="F146" s="10">
        <f t="shared" si="8"/>
        <v>21944</v>
      </c>
      <c r="G146" s="10">
        <f t="shared" si="14"/>
        <v>-4.2577600033837371E-3</v>
      </c>
      <c r="H146" s="10"/>
      <c r="I146" s="10"/>
      <c r="J146" s="10">
        <f>+G146</f>
        <v>-4.2577600033837371E-3</v>
      </c>
      <c r="K146" s="10"/>
      <c r="L146" s="10"/>
      <c r="M146" s="10"/>
      <c r="N146" s="10"/>
      <c r="O146" s="10"/>
      <c r="P146" s="10"/>
      <c r="Q146" s="12">
        <f t="shared" si="9"/>
        <v>27445.928999999996</v>
      </c>
      <c r="R146" s="10"/>
      <c r="S146" s="10"/>
      <c r="T146" s="10"/>
      <c r="U146" s="10"/>
      <c r="AB146">
        <v>5</v>
      </c>
      <c r="AD146" t="s">
        <v>32</v>
      </c>
      <c r="AF146" t="s">
        <v>31</v>
      </c>
    </row>
    <row r="147" spans="1:32" x14ac:dyDescent="0.2">
      <c r="A147" s="70" t="s">
        <v>408</v>
      </c>
      <c r="B147" s="72" t="s">
        <v>69</v>
      </c>
      <c r="C147" s="71">
        <v>42466.462</v>
      </c>
      <c r="D147" s="71" t="s">
        <v>105</v>
      </c>
      <c r="E147" s="33">
        <f t="shared" si="7"/>
        <v>21946.49144755087</v>
      </c>
      <c r="F147" s="10">
        <f t="shared" si="8"/>
        <v>21946.5</v>
      </c>
      <c r="G147" s="10">
        <f t="shared" si="14"/>
        <v>-6.9641099980799481E-3</v>
      </c>
      <c r="H147" s="10"/>
      <c r="I147" s="10">
        <f>+G147</f>
        <v>-6.9641099980799481E-3</v>
      </c>
      <c r="J147" s="10"/>
      <c r="K147" s="10"/>
      <c r="L147" s="10"/>
      <c r="M147" s="10"/>
      <c r="N147" s="10"/>
      <c r="O147" s="10"/>
      <c r="P147" s="10"/>
      <c r="Q147" s="12">
        <f t="shared" si="9"/>
        <v>27447.962</v>
      </c>
      <c r="R147" s="10"/>
      <c r="S147" s="10"/>
      <c r="T147" s="10"/>
      <c r="U147" s="10"/>
    </row>
    <row r="148" spans="1:32" x14ac:dyDescent="0.2">
      <c r="A148" s="70" t="s">
        <v>408</v>
      </c>
      <c r="B148" s="72" t="s">
        <v>69</v>
      </c>
      <c r="C148" s="71">
        <v>42466.464</v>
      </c>
      <c r="D148" s="71" t="s">
        <v>105</v>
      </c>
      <c r="E148" s="33">
        <f t="shared" si="7"/>
        <v>21946.493903700793</v>
      </c>
      <c r="F148" s="10">
        <f t="shared" si="8"/>
        <v>21946.5</v>
      </c>
      <c r="G148" s="10">
        <f t="shared" si="14"/>
        <v>-4.9641099976724945E-3</v>
      </c>
      <c r="H148" s="10"/>
      <c r="I148" s="10">
        <f>+G148</f>
        <v>-4.9641099976724945E-3</v>
      </c>
      <c r="J148" s="10"/>
      <c r="K148" s="10"/>
      <c r="L148" s="10"/>
      <c r="M148" s="10"/>
      <c r="N148" s="10"/>
      <c r="O148" s="10"/>
      <c r="P148" s="10"/>
      <c r="Q148" s="12">
        <f t="shared" si="9"/>
        <v>27447.964</v>
      </c>
      <c r="R148" s="10"/>
      <c r="S148" s="10"/>
      <c r="T148" s="10"/>
      <c r="U148" s="10"/>
    </row>
    <row r="149" spans="1:32" x14ac:dyDescent="0.2">
      <c r="A149" s="33" t="s">
        <v>48</v>
      </c>
      <c r="B149" s="32" t="s">
        <v>69</v>
      </c>
      <c r="C149" s="8">
        <v>42467.281000000003</v>
      </c>
      <c r="D149" s="8"/>
      <c r="E149" s="33">
        <f t="shared" ref="E149:E212" si="15">+(C149-C$7)/C$8</f>
        <v>21947.497240945388</v>
      </c>
      <c r="F149" s="10">
        <f t="shared" ref="F149:F212" si="16">ROUND(2*E149,0)/2</f>
        <v>21947.5</v>
      </c>
      <c r="G149" s="10">
        <f t="shared" si="14"/>
        <v>-2.2466499940492213E-3</v>
      </c>
      <c r="H149" s="10"/>
      <c r="I149" s="10"/>
      <c r="J149" s="10">
        <f>+G149</f>
        <v>-2.2466499940492213E-3</v>
      </c>
      <c r="K149" s="10"/>
      <c r="L149" s="10"/>
      <c r="M149" s="10"/>
      <c r="N149" s="10"/>
      <c r="O149" s="10"/>
      <c r="P149" s="10"/>
      <c r="Q149" s="12">
        <f t="shared" ref="Q149:Q212" si="17">+C149-15018.5</f>
        <v>27448.781000000003</v>
      </c>
      <c r="R149" s="10"/>
      <c r="S149" s="10"/>
      <c r="T149" s="10"/>
      <c r="U149" s="10"/>
      <c r="AB149">
        <v>6</v>
      </c>
      <c r="AD149" t="s">
        <v>32</v>
      </c>
      <c r="AF149" t="s">
        <v>31</v>
      </c>
    </row>
    <row r="150" spans="1:32" x14ac:dyDescent="0.2">
      <c r="A150" s="33" t="s">
        <v>48</v>
      </c>
      <c r="B150" s="32"/>
      <c r="C150" s="8">
        <v>42469.3</v>
      </c>
      <c r="D150" s="8"/>
      <c r="E150" s="33">
        <f t="shared" si="15"/>
        <v>21949.976724295233</v>
      </c>
      <c r="F150" s="10">
        <f t="shared" si="16"/>
        <v>21950</v>
      </c>
      <c r="G150" s="10">
        <f t="shared" si="14"/>
        <v>-1.8952999998873565E-2</v>
      </c>
      <c r="H150" s="10"/>
      <c r="I150" s="10"/>
      <c r="J150" s="10">
        <f>+G150</f>
        <v>-1.8952999998873565E-2</v>
      </c>
      <c r="K150" s="10"/>
      <c r="L150" s="10"/>
      <c r="M150" s="10"/>
      <c r="N150" s="10"/>
      <c r="O150" s="10"/>
      <c r="P150" s="10"/>
      <c r="Q150" s="12">
        <f t="shared" si="17"/>
        <v>27450.800000000003</v>
      </c>
      <c r="R150" s="10"/>
      <c r="S150" s="10"/>
      <c r="T150" s="10"/>
      <c r="U150" s="10"/>
      <c r="AB150">
        <v>10</v>
      </c>
      <c r="AD150" t="s">
        <v>32</v>
      </c>
      <c r="AF150" t="s">
        <v>31</v>
      </c>
    </row>
    <row r="151" spans="1:32" x14ac:dyDescent="0.2">
      <c r="A151" s="70" t="s">
        <v>408</v>
      </c>
      <c r="B151" s="72" t="s">
        <v>78</v>
      </c>
      <c r="C151" s="71">
        <v>42469.315999999999</v>
      </c>
      <c r="D151" s="71" t="s">
        <v>105</v>
      </c>
      <c r="E151" s="33">
        <f t="shared" si="15"/>
        <v>21949.996373494632</v>
      </c>
      <c r="F151" s="10">
        <f t="shared" si="16"/>
        <v>21950</v>
      </c>
      <c r="G151" s="10">
        <f t="shared" si="14"/>
        <v>-2.9530000028898939E-3</v>
      </c>
      <c r="H151" s="10"/>
      <c r="I151" s="10">
        <f t="shared" ref="I151:I157" si="18">+G151</f>
        <v>-2.9530000028898939E-3</v>
      </c>
      <c r="J151" s="10"/>
      <c r="K151" s="10"/>
      <c r="L151" s="10"/>
      <c r="M151" s="10"/>
      <c r="N151" s="10"/>
      <c r="O151" s="10"/>
      <c r="P151" s="10"/>
      <c r="Q151" s="12">
        <f t="shared" si="17"/>
        <v>27450.815999999999</v>
      </c>
      <c r="R151" s="10"/>
      <c r="S151" s="10"/>
      <c r="T151" s="10"/>
      <c r="U151" s="10"/>
    </row>
    <row r="152" spans="1:32" x14ac:dyDescent="0.2">
      <c r="A152" s="70" t="s">
        <v>408</v>
      </c>
      <c r="B152" s="72" t="s">
        <v>78</v>
      </c>
      <c r="C152" s="71">
        <v>42469.315999999999</v>
      </c>
      <c r="D152" s="71" t="s">
        <v>105</v>
      </c>
      <c r="E152" s="33">
        <f t="shared" si="15"/>
        <v>21949.996373494632</v>
      </c>
      <c r="F152" s="10">
        <f t="shared" si="16"/>
        <v>21950</v>
      </c>
      <c r="G152" s="10">
        <f t="shared" si="14"/>
        <v>-2.9530000028898939E-3</v>
      </c>
      <c r="H152" s="10"/>
      <c r="I152" s="10">
        <f t="shared" si="18"/>
        <v>-2.9530000028898939E-3</v>
      </c>
      <c r="J152" s="10"/>
      <c r="K152" s="10"/>
      <c r="L152" s="10"/>
      <c r="M152" s="10"/>
      <c r="N152" s="10"/>
      <c r="O152" s="10"/>
      <c r="P152" s="10"/>
      <c r="Q152" s="12">
        <f t="shared" si="17"/>
        <v>27450.815999999999</v>
      </c>
      <c r="R152" s="10"/>
      <c r="S152" s="10"/>
      <c r="T152" s="10"/>
      <c r="U152" s="10"/>
    </row>
    <row r="153" spans="1:32" x14ac:dyDescent="0.2">
      <c r="A153" s="70" t="s">
        <v>408</v>
      </c>
      <c r="B153" s="72" t="s">
        <v>78</v>
      </c>
      <c r="C153" s="71">
        <v>42469.317000000003</v>
      </c>
      <c r="D153" s="71" t="s">
        <v>105</v>
      </c>
      <c r="E153" s="33">
        <f t="shared" si="15"/>
        <v>21949.997601569601</v>
      </c>
      <c r="F153" s="10">
        <f t="shared" si="16"/>
        <v>21950</v>
      </c>
      <c r="G153" s="10">
        <f t="shared" si="14"/>
        <v>-1.9529999990481883E-3</v>
      </c>
      <c r="H153" s="10"/>
      <c r="I153" s="10">
        <f t="shared" si="18"/>
        <v>-1.9529999990481883E-3</v>
      </c>
      <c r="J153" s="10"/>
      <c r="K153" s="10"/>
      <c r="L153" s="10"/>
      <c r="M153" s="10"/>
      <c r="N153" s="10"/>
      <c r="O153" s="10"/>
      <c r="P153" s="10"/>
      <c r="Q153" s="12">
        <f t="shared" si="17"/>
        <v>27450.817000000003</v>
      </c>
      <c r="R153" s="10"/>
      <c r="S153" s="10"/>
      <c r="T153" s="10"/>
      <c r="U153" s="10"/>
    </row>
    <row r="154" spans="1:32" x14ac:dyDescent="0.2">
      <c r="A154" s="70" t="s">
        <v>408</v>
      </c>
      <c r="B154" s="72" t="s">
        <v>69</v>
      </c>
      <c r="C154" s="71">
        <v>42475.421999999999</v>
      </c>
      <c r="D154" s="71" t="s">
        <v>105</v>
      </c>
      <c r="E154" s="33">
        <f t="shared" si="15"/>
        <v>21957.494999217346</v>
      </c>
      <c r="F154" s="10">
        <f t="shared" si="16"/>
        <v>21957.5</v>
      </c>
      <c r="G154" s="10">
        <f t="shared" si="14"/>
        <v>-4.0720500037423335E-3</v>
      </c>
      <c r="H154" s="10"/>
      <c r="I154" s="10">
        <f t="shared" si="18"/>
        <v>-4.0720500037423335E-3</v>
      </c>
      <c r="J154" s="10"/>
      <c r="K154" s="10"/>
      <c r="L154" s="10"/>
      <c r="M154" s="10"/>
      <c r="N154" s="10"/>
      <c r="O154" s="10"/>
      <c r="P154" s="10"/>
      <c r="Q154" s="12">
        <f t="shared" si="17"/>
        <v>27456.921999999999</v>
      </c>
      <c r="R154" s="10"/>
      <c r="S154" s="10"/>
      <c r="T154" s="10"/>
      <c r="U154" s="10"/>
    </row>
    <row r="155" spans="1:32" x14ac:dyDescent="0.2">
      <c r="A155" s="70" t="s">
        <v>408</v>
      </c>
      <c r="B155" s="72" t="s">
        <v>69</v>
      </c>
      <c r="C155" s="71">
        <v>42475.430999999997</v>
      </c>
      <c r="D155" s="71" t="s">
        <v>105</v>
      </c>
      <c r="E155" s="33">
        <f t="shared" si="15"/>
        <v>21957.506051892007</v>
      </c>
      <c r="F155" s="10">
        <f t="shared" si="16"/>
        <v>21957.5</v>
      </c>
      <c r="G155" s="10">
        <f t="shared" si="14"/>
        <v>4.927949994453229E-3</v>
      </c>
      <c r="H155" s="10"/>
      <c r="I155" s="10">
        <f t="shared" si="18"/>
        <v>4.927949994453229E-3</v>
      </c>
      <c r="J155" s="10"/>
      <c r="K155" s="10"/>
      <c r="L155" s="10"/>
      <c r="M155" s="10"/>
      <c r="N155" s="10"/>
      <c r="O155" s="10"/>
      <c r="P155" s="10"/>
      <c r="Q155" s="12">
        <f t="shared" si="17"/>
        <v>27456.930999999997</v>
      </c>
      <c r="R155" s="10"/>
      <c r="S155" s="10"/>
      <c r="T155" s="10"/>
      <c r="U155" s="10"/>
    </row>
    <row r="156" spans="1:32" x14ac:dyDescent="0.2">
      <c r="A156" s="70" t="s">
        <v>408</v>
      </c>
      <c r="B156" s="72" t="s">
        <v>69</v>
      </c>
      <c r="C156" s="71">
        <v>42501.48</v>
      </c>
      <c r="D156" s="71" t="s">
        <v>105</v>
      </c>
      <c r="E156" s="33">
        <f t="shared" si="15"/>
        <v>21989.496176597379</v>
      </c>
      <c r="F156" s="10">
        <f t="shared" si="16"/>
        <v>21989.5</v>
      </c>
      <c r="G156" s="10">
        <f t="shared" si="14"/>
        <v>-3.1133299999055453E-3</v>
      </c>
      <c r="H156" s="10"/>
      <c r="I156" s="10">
        <f t="shared" si="18"/>
        <v>-3.1133299999055453E-3</v>
      </c>
      <c r="J156" s="10"/>
      <c r="K156" s="10"/>
      <c r="L156" s="10"/>
      <c r="M156" s="10"/>
      <c r="N156" s="10"/>
      <c r="O156" s="10"/>
      <c r="P156" s="10"/>
      <c r="Q156" s="12">
        <f t="shared" si="17"/>
        <v>27482.980000000003</v>
      </c>
      <c r="R156" s="10"/>
      <c r="S156" s="10"/>
      <c r="T156" s="10"/>
      <c r="U156" s="10"/>
    </row>
    <row r="157" spans="1:32" x14ac:dyDescent="0.2">
      <c r="A157" s="70" t="s">
        <v>408</v>
      </c>
      <c r="B157" s="72" t="s">
        <v>69</v>
      </c>
      <c r="C157" s="71">
        <v>42501.485999999997</v>
      </c>
      <c r="D157" s="71" t="s">
        <v>105</v>
      </c>
      <c r="E157" s="33">
        <f t="shared" si="15"/>
        <v>21989.503545047148</v>
      </c>
      <c r="F157" s="10">
        <f t="shared" si="16"/>
        <v>21989.5</v>
      </c>
      <c r="G157" s="10">
        <f t="shared" si="14"/>
        <v>2.886669994040858E-3</v>
      </c>
      <c r="H157" s="10"/>
      <c r="I157" s="10">
        <f t="shared" si="18"/>
        <v>2.886669994040858E-3</v>
      </c>
      <c r="J157" s="10"/>
      <c r="K157" s="10"/>
      <c r="L157" s="10"/>
      <c r="M157" s="10"/>
      <c r="N157" s="10"/>
      <c r="O157" s="10"/>
      <c r="P157" s="10"/>
      <c r="Q157" s="12">
        <f t="shared" si="17"/>
        <v>27482.985999999997</v>
      </c>
      <c r="R157" s="10"/>
      <c r="S157" s="10"/>
      <c r="T157" s="10"/>
      <c r="U157" s="10"/>
    </row>
    <row r="158" spans="1:32" x14ac:dyDescent="0.2">
      <c r="A158" s="34" t="s">
        <v>96</v>
      </c>
      <c r="B158" s="32" t="s">
        <v>69</v>
      </c>
      <c r="C158" s="34">
        <v>42829.633999999998</v>
      </c>
      <c r="D158" s="34">
        <v>2E-3</v>
      </c>
      <c r="E158" s="33">
        <f t="shared" si="15"/>
        <v>22392.493887932309</v>
      </c>
      <c r="F158" s="10">
        <f t="shared" si="16"/>
        <v>22392.5</v>
      </c>
      <c r="G158" s="10">
        <f t="shared" si="14"/>
        <v>-4.9769500037655234E-3</v>
      </c>
      <c r="H158" s="10"/>
      <c r="I158" s="10"/>
      <c r="J158" s="10"/>
      <c r="K158" s="10">
        <f>+G158</f>
        <v>-4.9769500037655234E-3</v>
      </c>
      <c r="L158" s="10"/>
      <c r="M158" s="10"/>
      <c r="N158" s="10"/>
      <c r="O158" s="10"/>
      <c r="P158" s="10"/>
      <c r="Q158" s="12">
        <f t="shared" si="17"/>
        <v>27811.133999999998</v>
      </c>
      <c r="R158" s="10"/>
      <c r="S158" s="10"/>
      <c r="T158" s="10"/>
      <c r="U158" s="10"/>
    </row>
    <row r="159" spans="1:32" x14ac:dyDescent="0.2">
      <c r="A159" s="70" t="s">
        <v>491</v>
      </c>
      <c r="B159" s="72" t="s">
        <v>69</v>
      </c>
      <c r="C159" s="71">
        <v>42835.334000000003</v>
      </c>
      <c r="D159" s="71" t="s">
        <v>105</v>
      </c>
      <c r="E159" s="33">
        <f t="shared" si="15"/>
        <v>22399.49391522014</v>
      </c>
      <c r="F159" s="10">
        <f t="shared" si="16"/>
        <v>22399.5</v>
      </c>
      <c r="G159" s="10">
        <f t="shared" si="14"/>
        <v>-4.9547300004633144E-3</v>
      </c>
      <c r="H159" s="10"/>
      <c r="I159" s="10">
        <f>+G159</f>
        <v>-4.9547300004633144E-3</v>
      </c>
      <c r="J159" s="10"/>
      <c r="K159" s="10"/>
      <c r="L159" s="10"/>
      <c r="M159" s="10"/>
      <c r="N159" s="10"/>
      <c r="O159" s="10"/>
      <c r="P159" s="10"/>
      <c r="Q159" s="12">
        <f t="shared" si="17"/>
        <v>27816.834000000003</v>
      </c>
      <c r="R159" s="10"/>
      <c r="S159" s="10"/>
      <c r="T159" s="10"/>
      <c r="U159" s="10"/>
    </row>
    <row r="160" spans="1:32" x14ac:dyDescent="0.2">
      <c r="A160" s="70" t="s">
        <v>491</v>
      </c>
      <c r="B160" s="72" t="s">
        <v>78</v>
      </c>
      <c r="C160" s="71">
        <v>42837.375999999997</v>
      </c>
      <c r="D160" s="71" t="s">
        <v>105</v>
      </c>
      <c r="E160" s="33">
        <f t="shared" si="15"/>
        <v>22402.001644294123</v>
      </c>
      <c r="F160" s="10">
        <f t="shared" si="16"/>
        <v>22402</v>
      </c>
      <c r="G160" s="10">
        <f t="shared" si="14"/>
        <v>1.3389199957600795E-3</v>
      </c>
      <c r="H160" s="10"/>
      <c r="I160" s="10">
        <f>+G160</f>
        <v>1.3389199957600795E-3</v>
      </c>
      <c r="J160" s="10"/>
      <c r="K160" s="10"/>
      <c r="L160" s="10"/>
      <c r="M160" s="10"/>
      <c r="N160" s="10"/>
      <c r="O160" s="10"/>
      <c r="P160" s="10"/>
      <c r="Q160" s="12">
        <f t="shared" si="17"/>
        <v>27818.875999999997</v>
      </c>
      <c r="R160" s="10"/>
      <c r="S160" s="10"/>
      <c r="T160" s="10"/>
      <c r="U160" s="10"/>
    </row>
    <row r="161" spans="1:32" x14ac:dyDescent="0.2">
      <c r="A161" s="70" t="s">
        <v>496</v>
      </c>
      <c r="B161" s="72" t="s">
        <v>78</v>
      </c>
      <c r="C161" s="71">
        <v>43131.32</v>
      </c>
      <c r="D161" s="71" t="s">
        <v>105</v>
      </c>
      <c r="E161" s="33">
        <f t="shared" si="15"/>
        <v>22762.986911152482</v>
      </c>
      <c r="F161" s="10">
        <f t="shared" si="16"/>
        <v>22763</v>
      </c>
      <c r="G161" s="10">
        <f t="shared" si="14"/>
        <v>-1.0658020000846591E-2</v>
      </c>
      <c r="H161" s="10"/>
      <c r="I161" s="10">
        <f>+G161</f>
        <v>-1.0658020000846591E-2</v>
      </c>
      <c r="J161" s="10"/>
      <c r="K161" s="10"/>
      <c r="L161" s="10"/>
      <c r="M161" s="10"/>
      <c r="N161" s="10"/>
      <c r="O161" s="10"/>
      <c r="P161" s="10"/>
      <c r="Q161" s="12">
        <f t="shared" si="17"/>
        <v>28112.82</v>
      </c>
      <c r="R161" s="10"/>
      <c r="S161" s="10"/>
      <c r="T161" s="10"/>
      <c r="U161" s="10"/>
    </row>
    <row r="162" spans="1:32" x14ac:dyDescent="0.2">
      <c r="A162" s="33" t="s">
        <v>49</v>
      </c>
      <c r="B162" s="32"/>
      <c r="C162" s="8">
        <v>43131.328000000001</v>
      </c>
      <c r="D162" s="8"/>
      <c r="E162" s="33">
        <f t="shared" si="15"/>
        <v>22762.996735752189</v>
      </c>
      <c r="F162" s="10">
        <f t="shared" si="16"/>
        <v>22763</v>
      </c>
      <c r="G162" s="10">
        <f t="shared" si="14"/>
        <v>-2.6580199992167763E-3</v>
      </c>
      <c r="H162" s="10"/>
      <c r="I162" s="10"/>
      <c r="J162" s="10">
        <f>+G162</f>
        <v>-2.6580199992167763E-3</v>
      </c>
      <c r="K162" s="10"/>
      <c r="L162" s="10"/>
      <c r="M162" s="10"/>
      <c r="N162" s="10"/>
      <c r="O162" s="10"/>
      <c r="P162" s="10"/>
      <c r="Q162" s="12">
        <f t="shared" si="17"/>
        <v>28112.828000000001</v>
      </c>
      <c r="R162" s="10"/>
      <c r="S162" s="10"/>
      <c r="T162" s="10"/>
      <c r="U162" s="10"/>
      <c r="AB162">
        <v>5</v>
      </c>
      <c r="AD162" t="s">
        <v>32</v>
      </c>
      <c r="AF162" t="s">
        <v>31</v>
      </c>
    </row>
    <row r="163" spans="1:32" x14ac:dyDescent="0.2">
      <c r="A163" s="70" t="s">
        <v>500</v>
      </c>
      <c r="B163" s="72" t="s">
        <v>69</v>
      </c>
      <c r="C163" s="71">
        <v>43510.353000000003</v>
      </c>
      <c r="D163" s="71" t="s">
        <v>105</v>
      </c>
      <c r="E163" s="33">
        <f t="shared" si="15"/>
        <v>23228.467848518529</v>
      </c>
      <c r="F163" s="10">
        <f t="shared" si="16"/>
        <v>23228.5</v>
      </c>
      <c r="G163" s="10">
        <f t="shared" si="14"/>
        <v>-2.6180389999353793E-2</v>
      </c>
      <c r="H163" s="10"/>
      <c r="I163" s="10">
        <f>+G163</f>
        <v>-2.6180389999353793E-2</v>
      </c>
      <c r="J163" s="10"/>
      <c r="K163" s="10"/>
      <c r="L163" s="10"/>
      <c r="M163" s="10"/>
      <c r="N163" s="10"/>
      <c r="O163" s="10"/>
      <c r="P163" s="10"/>
      <c r="Q163" s="12">
        <f t="shared" si="17"/>
        <v>28491.853000000003</v>
      </c>
      <c r="R163" s="10"/>
      <c r="S163" s="10"/>
      <c r="T163" s="10"/>
      <c r="U163" s="10"/>
    </row>
    <row r="164" spans="1:32" x14ac:dyDescent="0.2">
      <c r="A164" s="33" t="s">
        <v>50</v>
      </c>
      <c r="B164" s="32" t="s">
        <v>69</v>
      </c>
      <c r="C164" s="8">
        <v>43510.362999999998</v>
      </c>
      <c r="D164" s="8"/>
      <c r="E164" s="33">
        <f t="shared" si="15"/>
        <v>23228.480129268148</v>
      </c>
      <c r="F164" s="10">
        <f t="shared" si="16"/>
        <v>23228.5</v>
      </c>
      <c r="G164" s="10">
        <f t="shared" si="14"/>
        <v>-1.6180390004592482E-2</v>
      </c>
      <c r="H164" s="10"/>
      <c r="I164" s="10"/>
      <c r="J164" s="10">
        <f t="shared" ref="J164:J175" si="19">+G164</f>
        <v>-1.6180390004592482E-2</v>
      </c>
      <c r="K164" s="10"/>
      <c r="L164" s="10"/>
      <c r="M164" s="10"/>
      <c r="N164" s="10"/>
      <c r="O164" s="10"/>
      <c r="P164" s="10"/>
      <c r="Q164" s="12">
        <f t="shared" si="17"/>
        <v>28491.862999999998</v>
      </c>
      <c r="R164" s="10"/>
      <c r="S164" s="10"/>
      <c r="T164" s="10"/>
      <c r="U164" s="10"/>
      <c r="AB164">
        <v>7</v>
      </c>
      <c r="AD164" t="s">
        <v>32</v>
      </c>
      <c r="AF164" t="s">
        <v>31</v>
      </c>
    </row>
    <row r="165" spans="1:32" x14ac:dyDescent="0.2">
      <c r="A165" s="70" t="s">
        <v>504</v>
      </c>
      <c r="B165" s="72" t="s">
        <v>78</v>
      </c>
      <c r="C165" s="71">
        <v>43949.678999999996</v>
      </c>
      <c r="D165" s="71" t="s">
        <v>105</v>
      </c>
      <c r="E165" s="33">
        <f t="shared" si="15"/>
        <v>23767.99310961524</v>
      </c>
      <c r="F165" s="10">
        <f t="shared" si="16"/>
        <v>23768</v>
      </c>
      <c r="G165" s="10">
        <f t="shared" si="14"/>
        <v>-5.6107199998223223E-3</v>
      </c>
      <c r="H165" s="10"/>
      <c r="J165" s="10">
        <f t="shared" si="19"/>
        <v>-5.6107199998223223E-3</v>
      </c>
      <c r="K165" s="10"/>
      <c r="L165" s="10"/>
      <c r="M165" s="10"/>
      <c r="N165" s="10"/>
      <c r="O165" s="10"/>
      <c r="P165" s="10"/>
      <c r="Q165" s="12">
        <f t="shared" si="17"/>
        <v>28931.178999999996</v>
      </c>
      <c r="R165" s="10"/>
      <c r="S165" s="10"/>
      <c r="T165" s="10"/>
      <c r="U165" s="10"/>
    </row>
    <row r="166" spans="1:32" x14ac:dyDescent="0.2">
      <c r="A166" s="33" t="s">
        <v>79</v>
      </c>
      <c r="B166" s="32" t="s">
        <v>78</v>
      </c>
      <c r="C166" s="8">
        <v>43949.680000000168</v>
      </c>
      <c r="D166" s="8"/>
      <c r="E166" s="33">
        <f t="shared" si="15"/>
        <v>23767.994337690412</v>
      </c>
      <c r="F166" s="10">
        <f t="shared" si="16"/>
        <v>23768</v>
      </c>
      <c r="G166" s="10">
        <f t="shared" si="14"/>
        <v>-4.6107198286335915E-3</v>
      </c>
      <c r="H166" s="10"/>
      <c r="I166" s="10"/>
      <c r="J166" s="10">
        <f t="shared" si="19"/>
        <v>-4.6107198286335915E-3</v>
      </c>
      <c r="L166" s="10"/>
      <c r="M166" s="10"/>
      <c r="N166" s="10"/>
      <c r="O166" s="10"/>
      <c r="P166" s="10"/>
      <c r="Q166" s="12">
        <f t="shared" si="17"/>
        <v>28931.180000000168</v>
      </c>
      <c r="R166" s="10"/>
      <c r="S166" s="10"/>
      <c r="T166" s="10"/>
      <c r="U166" s="10"/>
      <c r="AA166" t="s">
        <v>75</v>
      </c>
    </row>
    <row r="167" spans="1:32" x14ac:dyDescent="0.2">
      <c r="A167" s="33" t="s">
        <v>79</v>
      </c>
      <c r="B167" s="32" t="s">
        <v>69</v>
      </c>
      <c r="C167" s="8">
        <v>43960.669999999925</v>
      </c>
      <c r="D167" s="8"/>
      <c r="E167" s="33">
        <f t="shared" si="15"/>
        <v>23781.490881531026</v>
      </c>
      <c r="F167" s="10">
        <f t="shared" si="16"/>
        <v>23781.5</v>
      </c>
      <c r="G167" s="10">
        <f t="shared" si="14"/>
        <v>-7.4250100733479485E-3</v>
      </c>
      <c r="H167" s="10"/>
      <c r="I167" s="10"/>
      <c r="J167" s="10">
        <f t="shared" si="19"/>
        <v>-7.4250100733479485E-3</v>
      </c>
      <c r="L167" s="10"/>
      <c r="M167" s="10"/>
      <c r="N167" s="10"/>
      <c r="O167" s="10"/>
      <c r="P167" s="10"/>
      <c r="Q167" s="12">
        <f t="shared" si="17"/>
        <v>28942.169999999925</v>
      </c>
      <c r="R167" s="10"/>
      <c r="S167" s="10"/>
      <c r="T167" s="10"/>
      <c r="U167" s="10"/>
      <c r="AA167" t="s">
        <v>75</v>
      </c>
    </row>
    <row r="168" spans="1:32" x14ac:dyDescent="0.2">
      <c r="A168" s="70" t="s">
        <v>504</v>
      </c>
      <c r="B168" s="72" t="s">
        <v>69</v>
      </c>
      <c r="C168" s="71">
        <v>43960.6731</v>
      </c>
      <c r="D168" s="71" t="s">
        <v>105</v>
      </c>
      <c r="E168" s="33">
        <f t="shared" si="15"/>
        <v>23781.494688563504</v>
      </c>
      <c r="F168" s="10">
        <f t="shared" si="16"/>
        <v>23781.5</v>
      </c>
      <c r="G168" s="10">
        <f t="shared" ref="G168:G199" si="20">+C168-(C$7+F168*C$8)</f>
        <v>-4.3250099988654256E-3</v>
      </c>
      <c r="H168" s="10"/>
      <c r="J168" s="10">
        <f t="shared" si="19"/>
        <v>-4.3250099988654256E-3</v>
      </c>
      <c r="K168" s="10"/>
      <c r="L168" s="10"/>
      <c r="M168" s="10"/>
      <c r="N168" s="10"/>
      <c r="O168" s="10"/>
      <c r="P168" s="10"/>
      <c r="Q168" s="12">
        <f t="shared" si="17"/>
        <v>28942.1731</v>
      </c>
      <c r="R168" s="10"/>
      <c r="S168" s="10"/>
      <c r="T168" s="10"/>
      <c r="U168" s="10"/>
    </row>
    <row r="169" spans="1:32" x14ac:dyDescent="0.2">
      <c r="A169" s="70" t="s">
        <v>504</v>
      </c>
      <c r="B169" s="72" t="s">
        <v>69</v>
      </c>
      <c r="C169" s="71">
        <v>43969.627699999997</v>
      </c>
      <c r="D169" s="71" t="s">
        <v>105</v>
      </c>
      <c r="E169" s="33">
        <f t="shared" si="15"/>
        <v>23792.49160862518</v>
      </c>
      <c r="F169" s="10">
        <f t="shared" si="16"/>
        <v>23792.5</v>
      </c>
      <c r="G169" s="10">
        <f t="shared" si="20"/>
        <v>-6.8329500063555315E-3</v>
      </c>
      <c r="H169" s="10"/>
      <c r="J169" s="10">
        <f t="shared" si="19"/>
        <v>-6.8329500063555315E-3</v>
      </c>
      <c r="K169" s="10"/>
      <c r="L169" s="10"/>
      <c r="M169" s="10"/>
      <c r="N169" s="10"/>
      <c r="O169" s="10"/>
      <c r="P169" s="10"/>
      <c r="Q169" s="12">
        <f t="shared" si="17"/>
        <v>28951.127699999997</v>
      </c>
      <c r="R169" s="10"/>
      <c r="S169" s="10"/>
      <c r="T169" s="10"/>
      <c r="U169" s="10"/>
    </row>
    <row r="170" spans="1:32" x14ac:dyDescent="0.2">
      <c r="A170" s="33" t="s">
        <v>79</v>
      </c>
      <c r="B170" s="32" t="s">
        <v>69</v>
      </c>
      <c r="C170" s="8">
        <v>43969.629999999888</v>
      </c>
      <c r="D170" s="8"/>
      <c r="E170" s="33">
        <f t="shared" si="15"/>
        <v>23792.494433197458</v>
      </c>
      <c r="F170" s="10">
        <f t="shared" si="16"/>
        <v>23792.5</v>
      </c>
      <c r="G170" s="10">
        <f t="shared" si="20"/>
        <v>-4.5329501153901219E-3</v>
      </c>
      <c r="H170" s="10"/>
      <c r="I170" s="10"/>
      <c r="J170" s="10">
        <f t="shared" si="19"/>
        <v>-4.5329501153901219E-3</v>
      </c>
      <c r="L170" s="10"/>
      <c r="M170" s="10"/>
      <c r="N170" s="10"/>
      <c r="O170" s="10"/>
      <c r="P170" s="10"/>
      <c r="Q170" s="12">
        <f t="shared" si="17"/>
        <v>28951.129999999888</v>
      </c>
      <c r="R170" s="10"/>
      <c r="S170" s="10"/>
      <c r="T170" s="10"/>
      <c r="U170" s="10"/>
      <c r="AA170" t="s">
        <v>75</v>
      </c>
    </row>
    <row r="171" spans="1:32" x14ac:dyDescent="0.2">
      <c r="A171" s="33" t="s">
        <v>51</v>
      </c>
      <c r="B171" s="32" t="s">
        <v>69</v>
      </c>
      <c r="C171" s="8">
        <v>44295.343999999997</v>
      </c>
      <c r="D171" s="8"/>
      <c r="E171" s="33">
        <f t="shared" si="15"/>
        <v>24192.495641623354</v>
      </c>
      <c r="F171" s="10">
        <f t="shared" si="16"/>
        <v>24192.5</v>
      </c>
      <c r="G171" s="10">
        <f t="shared" si="20"/>
        <v>-3.5489500005496666E-3</v>
      </c>
      <c r="H171" s="10"/>
      <c r="I171" s="10"/>
      <c r="J171" s="10">
        <f t="shared" si="19"/>
        <v>-3.5489500005496666E-3</v>
      </c>
      <c r="K171" s="10"/>
      <c r="L171" s="10"/>
      <c r="M171" s="10"/>
      <c r="N171" s="10"/>
      <c r="O171" s="10"/>
      <c r="P171" s="10"/>
      <c r="Q171" s="12">
        <f t="shared" si="17"/>
        <v>29276.843999999997</v>
      </c>
      <c r="R171" s="10"/>
      <c r="S171" s="10"/>
      <c r="T171" s="10"/>
      <c r="U171" s="10"/>
      <c r="AB171">
        <v>11</v>
      </c>
      <c r="AD171" t="s">
        <v>32</v>
      </c>
      <c r="AF171" t="s">
        <v>31</v>
      </c>
    </row>
    <row r="172" spans="1:32" x14ac:dyDescent="0.2">
      <c r="A172" s="33" t="s">
        <v>52</v>
      </c>
      <c r="B172" s="32" t="s">
        <v>69</v>
      </c>
      <c r="C172" s="8">
        <v>44303.495000000003</v>
      </c>
      <c r="D172" s="8"/>
      <c r="E172" s="33">
        <f t="shared" si="15"/>
        <v>24202.505680644954</v>
      </c>
      <c r="F172" s="10">
        <f t="shared" si="16"/>
        <v>24202.5</v>
      </c>
      <c r="G172" s="10">
        <f t="shared" si="20"/>
        <v>4.6256499990704469E-3</v>
      </c>
      <c r="H172" s="10"/>
      <c r="I172" s="10"/>
      <c r="J172" s="10">
        <f t="shared" si="19"/>
        <v>4.6256499990704469E-3</v>
      </c>
      <c r="K172" s="10"/>
      <c r="L172" s="10"/>
      <c r="M172" s="10"/>
      <c r="N172" s="10"/>
      <c r="O172" s="10"/>
      <c r="P172" s="10"/>
      <c r="Q172" s="12">
        <f t="shared" si="17"/>
        <v>29284.995000000003</v>
      </c>
      <c r="R172" s="10"/>
      <c r="S172" s="10"/>
      <c r="T172" s="10"/>
      <c r="U172" s="10"/>
      <c r="AB172">
        <v>7</v>
      </c>
      <c r="AD172" t="s">
        <v>32</v>
      </c>
      <c r="AF172" t="s">
        <v>31</v>
      </c>
    </row>
    <row r="173" spans="1:32" x14ac:dyDescent="0.2">
      <c r="A173" s="33" t="s">
        <v>52</v>
      </c>
      <c r="B173" s="32" t="s">
        <v>69</v>
      </c>
      <c r="C173" s="8">
        <v>44343.387999999999</v>
      </c>
      <c r="D173" s="8"/>
      <c r="E173" s="33">
        <f t="shared" si="15"/>
        <v>24251.497275134989</v>
      </c>
      <c r="F173" s="10">
        <f t="shared" si="16"/>
        <v>24251.5</v>
      </c>
      <c r="G173" s="10">
        <f t="shared" si="20"/>
        <v>-2.2188100047060288E-3</v>
      </c>
      <c r="H173" s="10"/>
      <c r="I173" s="10"/>
      <c r="J173" s="10">
        <f t="shared" si="19"/>
        <v>-2.2188100047060288E-3</v>
      </c>
      <c r="K173" s="10"/>
      <c r="L173" s="10"/>
      <c r="M173" s="10"/>
      <c r="N173" s="10"/>
      <c r="O173" s="10"/>
      <c r="P173" s="10"/>
      <c r="Q173" s="12">
        <f t="shared" si="17"/>
        <v>29324.887999999999</v>
      </c>
      <c r="R173" s="10"/>
      <c r="S173" s="10"/>
      <c r="T173" s="10"/>
      <c r="U173" s="10"/>
      <c r="AB173">
        <v>7</v>
      </c>
      <c r="AD173" t="s">
        <v>32</v>
      </c>
      <c r="AF173" t="s">
        <v>31</v>
      </c>
    </row>
    <row r="174" spans="1:32" x14ac:dyDescent="0.2">
      <c r="A174" s="33" t="s">
        <v>53</v>
      </c>
      <c r="B174" s="32" t="s">
        <v>69</v>
      </c>
      <c r="C174" s="8">
        <v>44637.341</v>
      </c>
      <c r="D174" s="8"/>
      <c r="E174" s="33">
        <f t="shared" si="15"/>
        <v>24612.493594668013</v>
      </c>
      <c r="F174" s="10">
        <f t="shared" si="16"/>
        <v>24612.5</v>
      </c>
      <c r="G174" s="10">
        <f t="shared" si="20"/>
        <v>-5.2157500031171367E-3</v>
      </c>
      <c r="H174" s="10"/>
      <c r="I174" s="10"/>
      <c r="J174" s="10">
        <f t="shared" si="19"/>
        <v>-5.2157500031171367E-3</v>
      </c>
      <c r="K174" s="10"/>
      <c r="L174" s="10"/>
      <c r="M174" s="10"/>
      <c r="N174" s="10"/>
      <c r="O174" s="10"/>
      <c r="P174" s="10"/>
      <c r="Q174" s="12">
        <f t="shared" si="17"/>
        <v>29618.841</v>
      </c>
      <c r="R174" s="10"/>
      <c r="S174" s="10"/>
      <c r="T174" s="10"/>
      <c r="U174" s="10"/>
      <c r="AB174">
        <v>10</v>
      </c>
      <c r="AD174" t="s">
        <v>32</v>
      </c>
      <c r="AF174" t="s">
        <v>31</v>
      </c>
    </row>
    <row r="175" spans="1:32" x14ac:dyDescent="0.2">
      <c r="A175" s="70" t="s">
        <v>527</v>
      </c>
      <c r="B175" s="72" t="s">
        <v>78</v>
      </c>
      <c r="C175" s="71">
        <v>44709.406499999997</v>
      </c>
      <c r="D175" s="71" t="s">
        <v>105</v>
      </c>
      <c r="E175" s="33">
        <f t="shared" si="15"/>
        <v>24700.995430897972</v>
      </c>
      <c r="F175" s="10">
        <f t="shared" si="16"/>
        <v>24701</v>
      </c>
      <c r="G175" s="10">
        <f t="shared" si="20"/>
        <v>-3.7205400003585964E-3</v>
      </c>
      <c r="H175" s="10"/>
      <c r="J175" s="10">
        <f t="shared" si="19"/>
        <v>-3.7205400003585964E-3</v>
      </c>
      <c r="K175" s="10"/>
      <c r="L175" s="10"/>
      <c r="M175" s="10"/>
      <c r="N175" s="10"/>
      <c r="O175" s="10"/>
      <c r="P175" s="10"/>
      <c r="Q175" s="12">
        <f t="shared" si="17"/>
        <v>29690.906499999997</v>
      </c>
      <c r="R175" s="10"/>
      <c r="S175" s="10"/>
      <c r="T175" s="10"/>
      <c r="U175" s="10"/>
    </row>
    <row r="176" spans="1:32" x14ac:dyDescent="0.2">
      <c r="A176" s="70" t="s">
        <v>530</v>
      </c>
      <c r="B176" s="72" t="s">
        <v>69</v>
      </c>
      <c r="C176" s="71">
        <v>45036.343000000001</v>
      </c>
      <c r="D176" s="71" t="s">
        <v>105</v>
      </c>
      <c r="E176" s="33">
        <f t="shared" si="15"/>
        <v>25102.497960965735</v>
      </c>
      <c r="F176" s="10">
        <f t="shared" si="16"/>
        <v>25102.5</v>
      </c>
      <c r="G176" s="10">
        <f t="shared" si="20"/>
        <v>-1.6603500043856911E-3</v>
      </c>
      <c r="H176" s="10"/>
      <c r="I176" s="10">
        <f>+G176</f>
        <v>-1.6603500043856911E-3</v>
      </c>
      <c r="J176" s="10"/>
      <c r="K176" s="10"/>
      <c r="L176" s="10"/>
      <c r="M176" s="10"/>
      <c r="N176" s="10"/>
      <c r="O176" s="10"/>
      <c r="P176" s="10"/>
      <c r="Q176" s="12">
        <f t="shared" si="17"/>
        <v>30017.843000000001</v>
      </c>
      <c r="R176" s="10"/>
      <c r="S176" s="10"/>
      <c r="T176" s="10"/>
      <c r="U176" s="10"/>
    </row>
    <row r="177" spans="1:32" x14ac:dyDescent="0.2">
      <c r="A177" s="70" t="s">
        <v>530</v>
      </c>
      <c r="B177" s="72" t="s">
        <v>69</v>
      </c>
      <c r="C177" s="71">
        <v>45036.35</v>
      </c>
      <c r="D177" s="71" t="s">
        <v>105</v>
      </c>
      <c r="E177" s="33">
        <f t="shared" si="15"/>
        <v>25102.506557490473</v>
      </c>
      <c r="F177" s="10">
        <f t="shared" si="16"/>
        <v>25102.5</v>
      </c>
      <c r="G177" s="10">
        <f t="shared" si="20"/>
        <v>5.3396499934024177E-3</v>
      </c>
      <c r="H177" s="10"/>
      <c r="I177" s="10">
        <f>+G177</f>
        <v>5.3396499934024177E-3</v>
      </c>
      <c r="J177" s="10"/>
      <c r="K177" s="10"/>
      <c r="L177" s="10"/>
      <c r="M177" s="10"/>
      <c r="N177" s="10"/>
      <c r="O177" s="10"/>
      <c r="P177" s="10"/>
      <c r="Q177" s="12">
        <f t="shared" si="17"/>
        <v>30017.85</v>
      </c>
      <c r="R177" s="10"/>
      <c r="S177" s="10"/>
      <c r="T177" s="10"/>
      <c r="U177" s="10"/>
    </row>
    <row r="178" spans="1:32" x14ac:dyDescent="0.2">
      <c r="A178" s="74" t="s">
        <v>536</v>
      </c>
      <c r="B178" s="72" t="s">
        <v>69</v>
      </c>
      <c r="C178" s="71">
        <v>46017.548799999997</v>
      </c>
      <c r="D178" s="71" t="s">
        <v>105</v>
      </c>
      <c r="E178" s="33">
        <f t="shared" si="15"/>
        <v>26307.492237276751</v>
      </c>
      <c r="F178" s="10">
        <f t="shared" si="16"/>
        <v>26307.5</v>
      </c>
      <c r="G178" s="10">
        <f t="shared" si="20"/>
        <v>-6.321050001133699E-3</v>
      </c>
      <c r="H178" s="10"/>
      <c r="J178" s="10">
        <f>+G178</f>
        <v>-6.321050001133699E-3</v>
      </c>
      <c r="K178" s="10"/>
      <c r="L178" s="10"/>
      <c r="M178" s="10"/>
      <c r="N178" s="10"/>
      <c r="O178" s="10"/>
      <c r="P178" s="10"/>
      <c r="Q178" s="12">
        <f t="shared" si="17"/>
        <v>30999.048799999997</v>
      </c>
      <c r="R178" s="10"/>
      <c r="S178" s="10"/>
      <c r="T178" s="10"/>
      <c r="U178" s="10"/>
    </row>
    <row r="179" spans="1:32" x14ac:dyDescent="0.2">
      <c r="A179" s="33" t="s">
        <v>79</v>
      </c>
      <c r="B179" s="32" t="s">
        <v>69</v>
      </c>
      <c r="C179" s="8">
        <v>46017.549999999814</v>
      </c>
      <c r="D179" s="8"/>
      <c r="E179" s="33">
        <f t="shared" si="15"/>
        <v>26307.493710966482</v>
      </c>
      <c r="F179" s="10">
        <f t="shared" si="16"/>
        <v>26307.5</v>
      </c>
      <c r="G179" s="10">
        <f t="shared" si="20"/>
        <v>-5.1210501842433587E-3</v>
      </c>
      <c r="H179" s="10"/>
      <c r="I179" s="10"/>
      <c r="J179" s="10">
        <f>+G179</f>
        <v>-5.1210501842433587E-3</v>
      </c>
      <c r="L179" s="10"/>
      <c r="M179" s="10"/>
      <c r="N179" s="10"/>
      <c r="O179" s="10"/>
      <c r="P179" s="10"/>
      <c r="Q179" s="12">
        <f t="shared" si="17"/>
        <v>30999.049999999814</v>
      </c>
      <c r="R179" s="10"/>
      <c r="S179" s="10"/>
      <c r="T179" s="10"/>
      <c r="U179" s="10"/>
      <c r="AA179" t="s">
        <v>76</v>
      </c>
    </row>
    <row r="180" spans="1:32" x14ac:dyDescent="0.2">
      <c r="A180" s="33" t="s">
        <v>79</v>
      </c>
      <c r="B180" s="32" t="s">
        <v>78</v>
      </c>
      <c r="C180" s="8">
        <v>46019.580000000075</v>
      </c>
      <c r="D180" s="8"/>
      <c r="E180" s="33">
        <f t="shared" si="15"/>
        <v>26309.98670314124</v>
      </c>
      <c r="F180" s="10">
        <f t="shared" si="16"/>
        <v>26310</v>
      </c>
      <c r="G180" s="10">
        <f t="shared" si="20"/>
        <v>-1.0827399928530212E-2</v>
      </c>
      <c r="H180" s="10"/>
      <c r="I180" s="10"/>
      <c r="J180" s="10">
        <f>+G180</f>
        <v>-1.0827399928530212E-2</v>
      </c>
      <c r="L180" s="10"/>
      <c r="M180" s="10"/>
      <c r="N180" s="10"/>
      <c r="O180" s="10"/>
      <c r="P180" s="10"/>
      <c r="Q180" s="12">
        <f t="shared" si="17"/>
        <v>31001.080000000075</v>
      </c>
      <c r="R180" s="10"/>
      <c r="S180" s="10"/>
      <c r="T180" s="10"/>
      <c r="U180" s="10"/>
      <c r="AA180" t="s">
        <v>77</v>
      </c>
    </row>
    <row r="181" spans="1:32" x14ac:dyDescent="0.2">
      <c r="A181" s="33" t="s">
        <v>54</v>
      </c>
      <c r="B181" s="32"/>
      <c r="C181" s="8">
        <v>46121.377</v>
      </c>
      <c r="D181" s="8"/>
      <c r="E181" s="33">
        <f t="shared" si="15"/>
        <v>26435.001050126899</v>
      </c>
      <c r="F181" s="10">
        <f t="shared" si="16"/>
        <v>26435</v>
      </c>
      <c r="G181" s="10">
        <f t="shared" si="20"/>
        <v>8.5509999917121604E-4</v>
      </c>
      <c r="H181" s="10"/>
      <c r="I181" s="10"/>
      <c r="J181" s="10">
        <f>+G181</f>
        <v>8.5509999917121604E-4</v>
      </c>
      <c r="K181" s="10"/>
      <c r="L181" s="10"/>
      <c r="M181" s="10"/>
      <c r="N181" s="10"/>
      <c r="O181" s="10">
        <f t="shared" ref="O181:O212" ca="1" si="21">+C$11+C$12*F181</f>
        <v>-1.0486983055821209E-2</v>
      </c>
      <c r="P181" s="10"/>
      <c r="Q181" s="12">
        <f t="shared" si="17"/>
        <v>31102.877</v>
      </c>
      <c r="R181" s="10"/>
      <c r="S181" s="10"/>
      <c r="T181" s="10"/>
      <c r="U181" s="10"/>
      <c r="AB181">
        <v>7</v>
      </c>
      <c r="AD181" t="s">
        <v>32</v>
      </c>
      <c r="AF181" t="s">
        <v>31</v>
      </c>
    </row>
    <row r="182" spans="1:32" x14ac:dyDescent="0.2">
      <c r="A182" s="70" t="s">
        <v>549</v>
      </c>
      <c r="B182" s="72" t="s">
        <v>69</v>
      </c>
      <c r="C182" s="71">
        <v>46474.355000000003</v>
      </c>
      <c r="D182" s="71" t="s">
        <v>105</v>
      </c>
      <c r="E182" s="33">
        <f t="shared" si="15"/>
        <v>26868.484494337805</v>
      </c>
      <c r="F182" s="10">
        <f t="shared" si="16"/>
        <v>26868.5</v>
      </c>
      <c r="G182" s="10">
        <f t="shared" si="20"/>
        <v>-1.2625989998923615E-2</v>
      </c>
      <c r="H182" s="10"/>
      <c r="I182" s="10">
        <f t="shared" ref="I182:I187" si="22">+G182</f>
        <v>-1.2625989998923615E-2</v>
      </c>
      <c r="J182" s="10"/>
      <c r="K182" s="10"/>
      <c r="L182" s="10"/>
      <c r="M182" s="10"/>
      <c r="N182" s="10"/>
      <c r="O182" s="10">
        <f t="shared" ca="1" si="21"/>
        <v>-1.0361007073547325E-2</v>
      </c>
      <c r="P182" s="10"/>
      <c r="Q182" s="12">
        <f t="shared" si="17"/>
        <v>31455.855000000003</v>
      </c>
      <c r="R182" s="10"/>
      <c r="S182" s="10"/>
      <c r="T182" s="10"/>
      <c r="U182" s="10"/>
    </row>
    <row r="183" spans="1:32" x14ac:dyDescent="0.2">
      <c r="A183" s="70" t="s">
        <v>549</v>
      </c>
      <c r="B183" s="72" t="s">
        <v>78</v>
      </c>
      <c r="C183" s="71">
        <v>46533.396000000001</v>
      </c>
      <c r="D183" s="71" t="s">
        <v>105</v>
      </c>
      <c r="E183" s="33">
        <f t="shared" si="15"/>
        <v>26940.991268215083</v>
      </c>
      <c r="F183" s="10">
        <f t="shared" si="16"/>
        <v>26941</v>
      </c>
      <c r="G183" s="10">
        <f t="shared" si="20"/>
        <v>-7.1101400026236661E-3</v>
      </c>
      <c r="H183" s="10"/>
      <c r="I183" s="10">
        <f t="shared" si="22"/>
        <v>-7.1101400026236661E-3</v>
      </c>
      <c r="J183" s="10"/>
      <c r="K183" s="10"/>
      <c r="L183" s="10"/>
      <c r="M183" s="10"/>
      <c r="N183" s="10"/>
      <c r="O183" s="10">
        <f t="shared" ca="1" si="21"/>
        <v>-1.0339938425992868E-2</v>
      </c>
      <c r="P183" s="10"/>
      <c r="Q183" s="12">
        <f t="shared" si="17"/>
        <v>31514.896000000001</v>
      </c>
      <c r="R183" s="10"/>
      <c r="S183" s="10"/>
      <c r="T183" s="10"/>
      <c r="U183" s="10"/>
    </row>
    <row r="184" spans="1:32" x14ac:dyDescent="0.2">
      <c r="A184" s="70" t="s">
        <v>555</v>
      </c>
      <c r="B184" s="72" t="s">
        <v>69</v>
      </c>
      <c r="C184" s="71">
        <v>46825.319000000003</v>
      </c>
      <c r="D184" s="71" t="s">
        <v>105</v>
      </c>
      <c r="E184" s="33">
        <f t="shared" si="15"/>
        <v>27299.494595573673</v>
      </c>
      <c r="F184" s="10">
        <f t="shared" si="16"/>
        <v>27299.5</v>
      </c>
      <c r="G184" s="10">
        <f t="shared" si="20"/>
        <v>-4.4007300020894036E-3</v>
      </c>
      <c r="H184" s="10"/>
      <c r="I184" s="10">
        <f t="shared" si="22"/>
        <v>-4.4007300020894036E-3</v>
      </c>
      <c r="J184" s="10"/>
      <c r="K184" s="10"/>
      <c r="L184" s="10"/>
      <c r="M184" s="10"/>
      <c r="N184" s="10"/>
      <c r="O184" s="10">
        <f t="shared" ca="1" si="21"/>
        <v>-1.0235757596361524E-2</v>
      </c>
      <c r="P184" s="10"/>
      <c r="Q184" s="12">
        <f t="shared" si="17"/>
        <v>31806.819000000003</v>
      </c>
      <c r="R184" s="10"/>
      <c r="S184" s="10"/>
      <c r="T184" s="10"/>
      <c r="U184" s="10"/>
    </row>
    <row r="185" spans="1:32" x14ac:dyDescent="0.2">
      <c r="A185" s="33" t="s">
        <v>56</v>
      </c>
      <c r="B185" s="32"/>
      <c r="C185" s="8">
        <v>46827.355000000003</v>
      </c>
      <c r="D185" s="8"/>
      <c r="E185" s="33">
        <f t="shared" si="15"/>
        <v>27301.994956197883</v>
      </c>
      <c r="F185" s="10">
        <f t="shared" si="16"/>
        <v>27302</v>
      </c>
      <c r="G185" s="10">
        <f t="shared" si="20"/>
        <v>-4.107079999812413E-3</v>
      </c>
      <c r="H185" s="10"/>
      <c r="I185" s="10">
        <f t="shared" si="22"/>
        <v>-4.107079999812413E-3</v>
      </c>
      <c r="J185" s="10"/>
      <c r="K185" s="10"/>
      <c r="L185" s="10"/>
      <c r="M185" s="10"/>
      <c r="N185" s="10"/>
      <c r="O185" s="10">
        <f t="shared" ca="1" si="21"/>
        <v>-1.0235031091273439E-2</v>
      </c>
      <c r="P185" s="10"/>
      <c r="Q185" s="12">
        <f t="shared" si="17"/>
        <v>31808.855000000003</v>
      </c>
      <c r="R185" s="10"/>
      <c r="S185" s="10"/>
      <c r="T185" s="10"/>
      <c r="U185" s="10"/>
      <c r="AA185" t="s">
        <v>55</v>
      </c>
      <c r="AF185" t="s">
        <v>57</v>
      </c>
    </row>
    <row r="186" spans="1:32" x14ac:dyDescent="0.2">
      <c r="A186" s="33" t="s">
        <v>56</v>
      </c>
      <c r="B186" s="32" t="s">
        <v>69</v>
      </c>
      <c r="C186" s="8">
        <v>46860.332999999999</v>
      </c>
      <c r="D186" s="8"/>
      <c r="E186" s="33">
        <f t="shared" si="15"/>
        <v>27342.49441232032</v>
      </c>
      <c r="F186" s="10">
        <f t="shared" si="16"/>
        <v>27342.5</v>
      </c>
      <c r="G186" s="10">
        <f t="shared" si="20"/>
        <v>-4.5499499974539503E-3</v>
      </c>
      <c r="H186" s="10"/>
      <c r="I186" s="10">
        <f t="shared" si="22"/>
        <v>-4.5499499974539503E-3</v>
      </c>
      <c r="J186" s="10"/>
      <c r="K186" s="10"/>
      <c r="L186" s="10"/>
      <c r="M186" s="10"/>
      <c r="N186" s="10"/>
      <c r="O186" s="10">
        <f t="shared" ca="1" si="21"/>
        <v>-1.0223261708846467E-2</v>
      </c>
      <c r="P186" s="10"/>
      <c r="Q186" s="12">
        <f t="shared" si="17"/>
        <v>31841.832999999999</v>
      </c>
      <c r="R186" s="10"/>
      <c r="S186" s="10"/>
      <c r="T186" s="10"/>
      <c r="U186" s="10"/>
      <c r="AA186" t="s">
        <v>55</v>
      </c>
      <c r="AF186" t="s">
        <v>57</v>
      </c>
    </row>
    <row r="187" spans="1:32" x14ac:dyDescent="0.2">
      <c r="A187" s="33" t="s">
        <v>58</v>
      </c>
      <c r="B187" s="32"/>
      <c r="C187" s="8">
        <v>47182.38</v>
      </c>
      <c r="D187" s="8"/>
      <c r="E187" s="33">
        <f t="shared" si="15"/>
        <v>27737.992269857579</v>
      </c>
      <c r="F187" s="10">
        <f t="shared" si="16"/>
        <v>27738</v>
      </c>
      <c r="G187" s="10">
        <f t="shared" si="20"/>
        <v>-6.2945200043031946E-3</v>
      </c>
      <c r="H187" s="10"/>
      <c r="I187" s="10">
        <f t="shared" si="22"/>
        <v>-6.2945200043031946E-3</v>
      </c>
      <c r="J187" s="10"/>
      <c r="K187" s="10"/>
      <c r="L187" s="10"/>
      <c r="M187" s="10"/>
      <c r="N187" s="10"/>
      <c r="O187" s="10">
        <f t="shared" ca="1" si="21"/>
        <v>-1.0108328603911469E-2</v>
      </c>
      <c r="P187" s="10"/>
      <c r="Q187" s="12">
        <f t="shared" si="17"/>
        <v>32163.879999999997</v>
      </c>
      <c r="R187" s="10"/>
      <c r="S187" s="10"/>
      <c r="T187" s="10"/>
      <c r="U187" s="10"/>
      <c r="AA187" t="s">
        <v>55</v>
      </c>
      <c r="AF187" t="s">
        <v>57</v>
      </c>
    </row>
    <row r="188" spans="1:32" x14ac:dyDescent="0.2">
      <c r="A188" s="33" t="s">
        <v>60</v>
      </c>
      <c r="B188" s="32"/>
      <c r="C188" s="8">
        <v>47208.43</v>
      </c>
      <c r="D188" s="8"/>
      <c r="E188" s="33">
        <f t="shared" si="15"/>
        <v>27769.983622637908</v>
      </c>
      <c r="F188" s="10">
        <f t="shared" si="16"/>
        <v>27770</v>
      </c>
      <c r="G188" s="10">
        <f t="shared" si="20"/>
        <v>-1.3335800002096221E-2</v>
      </c>
      <c r="H188" s="10"/>
      <c r="I188" s="10"/>
      <c r="J188" s="10">
        <f>+G188</f>
        <v>-1.3335800002096221E-2</v>
      </c>
      <c r="K188" s="10"/>
      <c r="L188" s="10"/>
      <c r="M188" s="10"/>
      <c r="N188" s="10"/>
      <c r="O188" s="10">
        <f t="shared" ca="1" si="21"/>
        <v>-1.0099029338783986E-2</v>
      </c>
      <c r="P188" s="10"/>
      <c r="Q188" s="12">
        <f t="shared" si="17"/>
        <v>32189.93</v>
      </c>
      <c r="R188" s="10"/>
      <c r="S188" s="10"/>
      <c r="T188" s="10"/>
      <c r="U188" s="10"/>
      <c r="AA188" t="s">
        <v>59</v>
      </c>
      <c r="AB188">
        <v>8</v>
      </c>
      <c r="AD188" t="s">
        <v>32</v>
      </c>
      <c r="AF188" t="s">
        <v>31</v>
      </c>
    </row>
    <row r="189" spans="1:32" x14ac:dyDescent="0.2">
      <c r="A189" s="33" t="s">
        <v>61</v>
      </c>
      <c r="B189" s="32" t="s">
        <v>69</v>
      </c>
      <c r="C189" s="8">
        <v>47592.368000000002</v>
      </c>
      <c r="D189" s="8"/>
      <c r="E189" s="33">
        <f t="shared" si="15"/>
        <v>28241.488267696372</v>
      </c>
      <c r="F189" s="10">
        <f t="shared" si="16"/>
        <v>28241.5</v>
      </c>
      <c r="G189" s="10">
        <f t="shared" si="20"/>
        <v>-9.5534099964424968E-3</v>
      </c>
      <c r="H189" s="10"/>
      <c r="I189" s="10">
        <f t="shared" ref="I189:I198" si="23">+G189</f>
        <v>-9.5534099964424968E-3</v>
      </c>
      <c r="J189" s="10"/>
      <c r="K189" s="10"/>
      <c r="L189" s="10"/>
      <c r="M189" s="10"/>
      <c r="N189" s="10"/>
      <c r="O189" s="10">
        <f t="shared" ca="1" si="21"/>
        <v>-9.9620104791712134E-3</v>
      </c>
      <c r="P189" s="10"/>
      <c r="Q189" s="12">
        <f t="shared" si="17"/>
        <v>32573.868000000002</v>
      </c>
      <c r="R189" s="10"/>
      <c r="S189" s="10"/>
      <c r="T189" s="10"/>
      <c r="U189" s="10"/>
      <c r="AA189" t="s">
        <v>55</v>
      </c>
      <c r="AF189" t="s">
        <v>57</v>
      </c>
    </row>
    <row r="190" spans="1:32" x14ac:dyDescent="0.2">
      <c r="A190" s="33" t="s">
        <v>62</v>
      </c>
      <c r="B190" s="32"/>
      <c r="C190" s="8">
        <v>48344.355000000003</v>
      </c>
      <c r="D190" s="8"/>
      <c r="E190" s="33">
        <f t="shared" si="15"/>
        <v>29164.984674729734</v>
      </c>
      <c r="F190" s="10">
        <f t="shared" si="16"/>
        <v>29165</v>
      </c>
      <c r="G190" s="10">
        <f t="shared" si="20"/>
        <v>-1.2479099998017773E-2</v>
      </c>
      <c r="H190" s="10"/>
      <c r="I190" s="10">
        <f t="shared" si="23"/>
        <v>-1.2479099998017773E-2</v>
      </c>
      <c r="J190" s="10"/>
      <c r="K190" s="10"/>
      <c r="L190" s="10"/>
      <c r="M190" s="10"/>
      <c r="N190" s="10"/>
      <c r="O190" s="10">
        <f t="shared" ca="1" si="21"/>
        <v>-9.6936394996327297E-3</v>
      </c>
      <c r="P190" s="10"/>
      <c r="Q190" s="12">
        <f t="shared" si="17"/>
        <v>33325.855000000003</v>
      </c>
      <c r="R190" s="10"/>
      <c r="S190" s="10"/>
      <c r="T190" s="10"/>
      <c r="U190" s="10"/>
      <c r="AA190" t="s">
        <v>55</v>
      </c>
      <c r="AF190" t="s">
        <v>57</v>
      </c>
    </row>
    <row r="191" spans="1:32" x14ac:dyDescent="0.2">
      <c r="A191" s="33" t="s">
        <v>62</v>
      </c>
      <c r="B191" s="32"/>
      <c r="C191" s="8">
        <v>48357.375999999997</v>
      </c>
      <c r="D191" s="8"/>
      <c r="E191" s="33">
        <f t="shared" si="15"/>
        <v>29180.975438820038</v>
      </c>
      <c r="F191" s="10">
        <f t="shared" si="16"/>
        <v>29181</v>
      </c>
      <c r="G191" s="10">
        <f t="shared" si="20"/>
        <v>-1.9999740005005151E-2</v>
      </c>
      <c r="H191" s="10"/>
      <c r="I191" s="10">
        <f t="shared" si="23"/>
        <v>-1.9999740005005151E-2</v>
      </c>
      <c r="J191" s="10"/>
      <c r="K191" s="10"/>
      <c r="L191" s="10"/>
      <c r="M191" s="10"/>
      <c r="N191" s="10"/>
      <c r="O191" s="10">
        <f t="shared" ca="1" si="21"/>
        <v>-9.6889898670689881E-3</v>
      </c>
      <c r="P191" s="10"/>
      <c r="Q191" s="12">
        <f t="shared" si="17"/>
        <v>33338.875999999997</v>
      </c>
      <c r="R191" s="10"/>
      <c r="S191" s="10"/>
      <c r="T191" s="10"/>
      <c r="U191" s="10"/>
      <c r="AA191" t="s">
        <v>55</v>
      </c>
      <c r="AF191" t="s">
        <v>57</v>
      </c>
    </row>
    <row r="192" spans="1:32" x14ac:dyDescent="0.2">
      <c r="A192" s="33" t="s">
        <v>63</v>
      </c>
      <c r="B192" s="32" t="s">
        <v>69</v>
      </c>
      <c r="C192" s="8">
        <v>48618.362999999998</v>
      </c>
      <c r="D192" s="8"/>
      <c r="E192" s="33">
        <f t="shared" si="15"/>
        <v>29501.487039130174</v>
      </c>
      <c r="F192" s="10">
        <f t="shared" si="16"/>
        <v>29501.5</v>
      </c>
      <c r="G192" s="10">
        <f t="shared" si="20"/>
        <v>-1.055381000333E-2</v>
      </c>
      <c r="H192" s="10"/>
      <c r="I192" s="10">
        <f t="shared" si="23"/>
        <v>-1.055381000333E-2</v>
      </c>
      <c r="J192" s="10"/>
      <c r="K192" s="10"/>
      <c r="L192" s="10"/>
      <c r="M192" s="10"/>
      <c r="N192" s="10"/>
      <c r="O192" s="10">
        <f t="shared" ca="1" si="21"/>
        <v>-9.5958519147765313E-3</v>
      </c>
      <c r="P192" s="10"/>
      <c r="Q192" s="12">
        <f t="shared" si="17"/>
        <v>33599.862999999998</v>
      </c>
      <c r="R192" s="10"/>
      <c r="S192" s="10"/>
      <c r="T192" s="10"/>
      <c r="U192" s="10"/>
      <c r="AA192" t="s">
        <v>55</v>
      </c>
      <c r="AF192" t="s">
        <v>57</v>
      </c>
    </row>
    <row r="193" spans="1:32" x14ac:dyDescent="0.2">
      <c r="A193" s="33" t="s">
        <v>63</v>
      </c>
      <c r="B193" s="32"/>
      <c r="C193" s="8">
        <v>48686.353000000003</v>
      </c>
      <c r="D193" s="8"/>
      <c r="E193" s="33">
        <f t="shared" si="15"/>
        <v>29584.98385584935</v>
      </c>
      <c r="F193" s="10">
        <f t="shared" si="16"/>
        <v>29585</v>
      </c>
      <c r="G193" s="10">
        <f t="shared" si="20"/>
        <v>-1.3145899996743537E-2</v>
      </c>
      <c r="H193" s="10"/>
      <c r="I193" s="10">
        <f t="shared" si="23"/>
        <v>-1.3145899996743537E-2</v>
      </c>
      <c r="J193" s="10"/>
      <c r="K193" s="10"/>
      <c r="L193" s="10"/>
      <c r="M193" s="10"/>
      <c r="N193" s="10"/>
      <c r="O193" s="10">
        <f t="shared" ca="1" si="21"/>
        <v>-9.5715866448345018E-3</v>
      </c>
      <c r="P193" s="10"/>
      <c r="Q193" s="12">
        <f t="shared" si="17"/>
        <v>33667.853000000003</v>
      </c>
      <c r="R193" s="10"/>
      <c r="S193" s="10"/>
      <c r="T193" s="10"/>
      <c r="U193" s="10"/>
      <c r="AA193" t="s">
        <v>55</v>
      </c>
      <c r="AF193" t="s">
        <v>57</v>
      </c>
    </row>
    <row r="194" spans="1:32" x14ac:dyDescent="0.2">
      <c r="A194" s="33" t="s">
        <v>63</v>
      </c>
      <c r="B194" s="32"/>
      <c r="C194" s="8">
        <v>48743.353000000003</v>
      </c>
      <c r="D194" s="8"/>
      <c r="E194" s="33">
        <f t="shared" si="15"/>
        <v>29654.984128727607</v>
      </c>
      <c r="F194" s="10">
        <f t="shared" si="16"/>
        <v>29655</v>
      </c>
      <c r="G194" s="10">
        <f t="shared" si="20"/>
        <v>-1.2923700000101235E-2</v>
      </c>
      <c r="H194" s="10"/>
      <c r="I194" s="10">
        <f t="shared" si="23"/>
        <v>-1.2923700000101235E-2</v>
      </c>
      <c r="J194" s="10"/>
      <c r="K194" s="10"/>
      <c r="L194" s="10"/>
      <c r="M194" s="10"/>
      <c r="N194" s="10"/>
      <c r="O194" s="10">
        <f t="shared" ca="1" si="21"/>
        <v>-9.5512445023681301E-3</v>
      </c>
      <c r="P194" s="10"/>
      <c r="Q194" s="12">
        <f t="shared" si="17"/>
        <v>33724.853000000003</v>
      </c>
      <c r="R194" s="10"/>
      <c r="S194" s="10"/>
      <c r="T194" s="10"/>
      <c r="U194" s="10"/>
      <c r="AA194" t="s">
        <v>55</v>
      </c>
      <c r="AF194" t="s">
        <v>57</v>
      </c>
    </row>
    <row r="195" spans="1:32" x14ac:dyDescent="0.2">
      <c r="A195" s="33" t="s">
        <v>64</v>
      </c>
      <c r="B195" s="32" t="s">
        <v>69</v>
      </c>
      <c r="C195" s="8">
        <v>50113.381999999998</v>
      </c>
      <c r="D195" s="8"/>
      <c r="E195" s="33">
        <f t="shared" si="15"/>
        <v>31337.482441905235</v>
      </c>
      <c r="F195" s="10">
        <f t="shared" si="16"/>
        <v>31337.5</v>
      </c>
      <c r="G195" s="10">
        <f t="shared" si="20"/>
        <v>-1.4297250003437512E-2</v>
      </c>
      <c r="H195" s="10"/>
      <c r="I195" s="10">
        <f t="shared" si="23"/>
        <v>-1.4297250003437512E-2</v>
      </c>
      <c r="J195" s="10"/>
      <c r="K195" s="10"/>
      <c r="L195" s="10"/>
      <c r="M195" s="10"/>
      <c r="N195" s="10"/>
      <c r="O195" s="10">
        <f t="shared" ca="1" si="21"/>
        <v>-9.0623065780871363E-3</v>
      </c>
      <c r="P195" s="10"/>
      <c r="Q195" s="12">
        <f t="shared" si="17"/>
        <v>35094.881999999998</v>
      </c>
      <c r="R195" s="10"/>
      <c r="S195" s="10"/>
      <c r="T195" s="10"/>
      <c r="U195" s="10"/>
      <c r="AA195" t="s">
        <v>55</v>
      </c>
      <c r="AF195" t="s">
        <v>57</v>
      </c>
    </row>
    <row r="196" spans="1:32" x14ac:dyDescent="0.2">
      <c r="A196" s="33" t="s">
        <v>64</v>
      </c>
      <c r="B196" s="32"/>
      <c r="C196" s="8">
        <v>50146.368000000002</v>
      </c>
      <c r="D196" s="8"/>
      <c r="E196" s="33">
        <f t="shared" si="15"/>
        <v>31377.991722627383</v>
      </c>
      <c r="F196" s="10">
        <f t="shared" si="16"/>
        <v>31378</v>
      </c>
      <c r="G196" s="10">
        <f t="shared" si="20"/>
        <v>-6.7401199994492345E-3</v>
      </c>
      <c r="H196" s="10"/>
      <c r="I196" s="10">
        <f t="shared" si="23"/>
        <v>-6.7401199994492345E-3</v>
      </c>
      <c r="J196" s="10"/>
      <c r="K196" s="10"/>
      <c r="L196" s="10"/>
      <c r="M196" s="10"/>
      <c r="N196" s="10"/>
      <c r="O196" s="10">
        <f t="shared" ca="1" si="21"/>
        <v>-9.0505371956601643E-3</v>
      </c>
      <c r="P196" s="10"/>
      <c r="Q196" s="12">
        <f t="shared" si="17"/>
        <v>35127.868000000002</v>
      </c>
      <c r="R196" s="10"/>
      <c r="S196" s="10"/>
      <c r="T196" s="10"/>
      <c r="U196" s="10"/>
      <c r="AA196" t="s">
        <v>55</v>
      </c>
      <c r="AF196" t="s">
        <v>57</v>
      </c>
    </row>
    <row r="197" spans="1:32" x14ac:dyDescent="0.2">
      <c r="A197" s="33" t="s">
        <v>64</v>
      </c>
      <c r="B197" s="32" t="s">
        <v>69</v>
      </c>
      <c r="C197" s="8">
        <v>50170.383000000002</v>
      </c>
      <c r="D197" s="8"/>
      <c r="E197" s="33">
        <f t="shared" si="15"/>
        <v>31407.48394285846</v>
      </c>
      <c r="F197" s="10">
        <f t="shared" si="16"/>
        <v>31407.5</v>
      </c>
      <c r="G197" s="10">
        <f t="shared" si="20"/>
        <v>-1.3075049995677546E-2</v>
      </c>
      <c r="H197" s="10"/>
      <c r="I197" s="10">
        <f t="shared" si="23"/>
        <v>-1.3075049995677546E-2</v>
      </c>
      <c r="J197" s="10"/>
      <c r="K197" s="10"/>
      <c r="L197" s="10"/>
      <c r="M197" s="10"/>
      <c r="N197" s="10"/>
      <c r="O197" s="10">
        <f t="shared" ca="1" si="21"/>
        <v>-9.0419644356207647E-3</v>
      </c>
      <c r="P197" s="10"/>
      <c r="Q197" s="12">
        <f t="shared" si="17"/>
        <v>35151.883000000002</v>
      </c>
      <c r="R197" s="10"/>
      <c r="S197" s="10"/>
      <c r="T197" s="10"/>
      <c r="U197" s="10"/>
      <c r="AA197" t="s">
        <v>55</v>
      </c>
      <c r="AF197" t="s">
        <v>57</v>
      </c>
    </row>
    <row r="198" spans="1:32" x14ac:dyDescent="0.2">
      <c r="A198" s="33" t="s">
        <v>64</v>
      </c>
      <c r="B198" s="32" t="s">
        <v>69</v>
      </c>
      <c r="C198" s="8">
        <v>50192.370999999999</v>
      </c>
      <c r="D198" s="8"/>
      <c r="E198" s="33">
        <f t="shared" si="15"/>
        <v>31434.486855139985</v>
      </c>
      <c r="F198" s="10">
        <f t="shared" si="16"/>
        <v>31434.5</v>
      </c>
      <c r="G198" s="10">
        <f t="shared" si="20"/>
        <v>-1.0703630003263243E-2</v>
      </c>
      <c r="H198" s="10"/>
      <c r="I198" s="10">
        <f t="shared" si="23"/>
        <v>-1.0703630003263243E-2</v>
      </c>
      <c r="J198" s="10"/>
      <c r="K198" s="10"/>
      <c r="L198" s="10"/>
      <c r="M198" s="10"/>
      <c r="N198" s="10"/>
      <c r="O198" s="10">
        <f t="shared" ca="1" si="21"/>
        <v>-9.0341181806694506E-3</v>
      </c>
      <c r="P198" s="10"/>
      <c r="Q198" s="12">
        <f t="shared" si="17"/>
        <v>35173.870999999999</v>
      </c>
      <c r="R198" s="10"/>
      <c r="S198" s="10"/>
      <c r="T198" s="10"/>
      <c r="U198" s="10"/>
      <c r="AA198" t="s">
        <v>55</v>
      </c>
      <c r="AF198" t="s">
        <v>57</v>
      </c>
    </row>
    <row r="199" spans="1:32" x14ac:dyDescent="0.2">
      <c r="A199" s="33" t="s">
        <v>66</v>
      </c>
      <c r="B199" s="32"/>
      <c r="C199" s="8">
        <v>50896.319900000002</v>
      </c>
      <c r="D199" s="8">
        <v>1E-4</v>
      </c>
      <c r="E199" s="33">
        <f t="shared" si="15"/>
        <v>32298.988874303999</v>
      </c>
      <c r="F199" s="10">
        <f t="shared" si="16"/>
        <v>32299</v>
      </c>
      <c r="G199" s="10">
        <f t="shared" si="20"/>
        <v>-9.0594600042095408E-3</v>
      </c>
      <c r="H199" s="10"/>
      <c r="I199" s="10"/>
      <c r="J199" s="10">
        <f>+G199</f>
        <v>-9.0594600042095408E-3</v>
      </c>
      <c r="L199" s="10"/>
      <c r="M199" s="10"/>
      <c r="N199" s="10"/>
      <c r="O199" s="10">
        <f t="shared" ca="1" si="21"/>
        <v>-8.7828927212097643E-3</v>
      </c>
      <c r="P199" s="10"/>
      <c r="Q199" s="12">
        <f t="shared" si="17"/>
        <v>35877.819900000002</v>
      </c>
      <c r="R199" s="10"/>
      <c r="S199" s="10"/>
      <c r="T199" s="10"/>
      <c r="U199" s="10"/>
      <c r="AA199" t="s">
        <v>59</v>
      </c>
      <c r="AD199" t="s">
        <v>65</v>
      </c>
      <c r="AF199" t="s">
        <v>57</v>
      </c>
    </row>
    <row r="200" spans="1:32" x14ac:dyDescent="0.2">
      <c r="A200" s="33" t="s">
        <v>66</v>
      </c>
      <c r="B200" s="32"/>
      <c r="C200" s="8">
        <v>51163.404699999999</v>
      </c>
      <c r="D200" s="8">
        <v>2.9999999999999997E-4</v>
      </c>
      <c r="E200" s="33">
        <f t="shared" si="15"/>
        <v>32626.989030122146</v>
      </c>
      <c r="F200" s="10">
        <f t="shared" si="16"/>
        <v>32627</v>
      </c>
      <c r="G200" s="10">
        <f t="shared" ref="G200:G231" si="24">+C200-(C$7+F200*C$8)</f>
        <v>-8.9325800072401762E-3</v>
      </c>
      <c r="H200" s="10"/>
      <c r="I200" s="10"/>
      <c r="J200" s="10">
        <f>+G200</f>
        <v>-8.9325800072401762E-3</v>
      </c>
      <c r="L200" s="10"/>
      <c r="M200" s="10"/>
      <c r="N200" s="10"/>
      <c r="O200" s="10">
        <f t="shared" ca="1" si="21"/>
        <v>-8.6875752536530529E-3</v>
      </c>
      <c r="P200" s="10"/>
      <c r="Q200" s="12">
        <f t="shared" si="17"/>
        <v>36144.904699999999</v>
      </c>
      <c r="R200" s="10"/>
      <c r="S200" s="10"/>
      <c r="T200" s="10"/>
      <c r="U200" s="10"/>
      <c r="AA200" t="s">
        <v>67</v>
      </c>
      <c r="AD200" t="s">
        <v>68</v>
      </c>
      <c r="AF200" t="s">
        <v>57</v>
      </c>
    </row>
    <row r="201" spans="1:32" x14ac:dyDescent="0.2">
      <c r="A201" s="33" t="s">
        <v>66</v>
      </c>
      <c r="B201" s="32" t="s">
        <v>69</v>
      </c>
      <c r="C201" s="8">
        <v>51165.440000000002</v>
      </c>
      <c r="D201" s="8">
        <v>2.9999999999999997E-4</v>
      </c>
      <c r="E201" s="33">
        <f t="shared" si="15"/>
        <v>32629.488531093888</v>
      </c>
      <c r="F201" s="10">
        <f t="shared" si="16"/>
        <v>32629.5</v>
      </c>
      <c r="G201" s="10">
        <f t="shared" si="24"/>
        <v>-9.3389300018316135E-3</v>
      </c>
      <c r="H201" s="10"/>
      <c r="I201" s="10"/>
      <c r="J201" s="10">
        <f>+G201</f>
        <v>-9.3389300018316135E-3</v>
      </c>
      <c r="L201" s="10"/>
      <c r="M201" s="10"/>
      <c r="N201" s="10"/>
      <c r="O201" s="10">
        <f t="shared" ca="1" si="21"/>
        <v>-8.6868487485649692E-3</v>
      </c>
      <c r="P201" s="10"/>
      <c r="Q201" s="12">
        <f t="shared" si="17"/>
        <v>36146.94</v>
      </c>
      <c r="R201" s="10"/>
      <c r="S201" s="10"/>
      <c r="T201" s="10"/>
      <c r="U201" s="10"/>
      <c r="AA201" t="s">
        <v>67</v>
      </c>
      <c r="AD201" t="s">
        <v>68</v>
      </c>
      <c r="AF201" t="s">
        <v>57</v>
      </c>
    </row>
    <row r="202" spans="1:32" x14ac:dyDescent="0.2">
      <c r="A202" s="70" t="s">
        <v>609</v>
      </c>
      <c r="B202" s="72" t="s">
        <v>69</v>
      </c>
      <c r="C202" s="71">
        <v>51288.392</v>
      </c>
      <c r="D202" s="71" t="s">
        <v>105</v>
      </c>
      <c r="E202" s="33">
        <f t="shared" si="15"/>
        <v>32780.482803917177</v>
      </c>
      <c r="F202" s="10">
        <f t="shared" si="16"/>
        <v>32780.5</v>
      </c>
      <c r="G202" s="10">
        <f t="shared" si="24"/>
        <v>-1.4002470001287293E-2</v>
      </c>
      <c r="H202" s="10"/>
      <c r="I202" s="10">
        <f>+G202</f>
        <v>-1.4002470001287293E-2</v>
      </c>
      <c r="J202" s="10"/>
      <c r="K202" s="10"/>
      <c r="L202" s="10"/>
      <c r="M202" s="10"/>
      <c r="N202" s="10"/>
      <c r="O202" s="10">
        <f t="shared" ca="1" si="21"/>
        <v>-8.6429678412446535E-3</v>
      </c>
      <c r="P202" s="10"/>
      <c r="Q202" s="12">
        <f t="shared" si="17"/>
        <v>36269.892</v>
      </c>
      <c r="R202" s="10"/>
      <c r="S202" s="10"/>
      <c r="T202" s="10"/>
      <c r="U202" s="10"/>
    </row>
    <row r="203" spans="1:32" x14ac:dyDescent="0.2">
      <c r="A203" s="70" t="s">
        <v>613</v>
      </c>
      <c r="B203" s="72" t="s">
        <v>69</v>
      </c>
      <c r="C203" s="71">
        <v>51556.292000000001</v>
      </c>
      <c r="D203" s="71" t="s">
        <v>105</v>
      </c>
      <c r="E203" s="33">
        <f t="shared" si="15"/>
        <v>33109.48408644498</v>
      </c>
      <c r="F203" s="10">
        <f t="shared" si="16"/>
        <v>33109.5</v>
      </c>
      <c r="G203" s="10">
        <f t="shared" si="24"/>
        <v>-1.2958129998878576E-2</v>
      </c>
      <c r="H203" s="10"/>
      <c r="I203" s="10">
        <f>+G203</f>
        <v>-1.2958129998878576E-2</v>
      </c>
      <c r="J203" s="10"/>
      <c r="K203" s="10"/>
      <c r="L203" s="10"/>
      <c r="M203" s="10"/>
      <c r="N203" s="10"/>
      <c r="O203" s="10">
        <f t="shared" ca="1" si="21"/>
        <v>-8.5473597716527096E-3</v>
      </c>
      <c r="P203" s="10"/>
      <c r="Q203" s="12">
        <f t="shared" si="17"/>
        <v>36537.792000000001</v>
      </c>
      <c r="R203" s="10"/>
      <c r="S203" s="10"/>
      <c r="T203" s="10"/>
      <c r="U203" s="10"/>
    </row>
    <row r="204" spans="1:32" x14ac:dyDescent="0.2">
      <c r="A204" s="70" t="s">
        <v>613</v>
      </c>
      <c r="B204" s="72" t="s">
        <v>69</v>
      </c>
      <c r="C204" s="71">
        <v>51556.292999999998</v>
      </c>
      <c r="D204" s="71" t="s">
        <v>105</v>
      </c>
      <c r="E204" s="33">
        <f t="shared" si="15"/>
        <v>33109.485314519938</v>
      </c>
      <c r="F204" s="10">
        <f t="shared" si="16"/>
        <v>33109.5</v>
      </c>
      <c r="G204" s="10">
        <f t="shared" si="24"/>
        <v>-1.1958130002312828E-2</v>
      </c>
      <c r="H204" s="10"/>
      <c r="I204" s="10">
        <f>+G204</f>
        <v>-1.1958130002312828E-2</v>
      </c>
      <c r="J204" s="10"/>
      <c r="K204" s="10"/>
      <c r="L204" s="10"/>
      <c r="M204" s="10"/>
      <c r="N204" s="10"/>
      <c r="O204" s="10">
        <f t="shared" ca="1" si="21"/>
        <v>-8.5473597716527096E-3</v>
      </c>
      <c r="P204" s="10"/>
      <c r="Q204" s="12">
        <f t="shared" si="17"/>
        <v>36537.792999999998</v>
      </c>
      <c r="R204" s="10"/>
      <c r="S204" s="10"/>
      <c r="T204" s="10"/>
      <c r="U204" s="10"/>
    </row>
    <row r="205" spans="1:32" x14ac:dyDescent="0.2">
      <c r="A205" s="8" t="s">
        <v>80</v>
      </c>
      <c r="B205" s="35"/>
      <c r="C205" s="36">
        <v>51641.389300000003</v>
      </c>
      <c r="D205" s="36">
        <v>2.0999999999999999E-3</v>
      </c>
      <c r="E205" s="33">
        <f t="shared" si="15"/>
        <v>33213.989949974857</v>
      </c>
      <c r="F205" s="10">
        <f t="shared" si="16"/>
        <v>33214</v>
      </c>
      <c r="G205" s="10">
        <f t="shared" si="24"/>
        <v>-8.1835599994519725E-3</v>
      </c>
      <c r="H205" s="10"/>
      <c r="I205" s="10"/>
      <c r="J205" s="10">
        <f>+G205</f>
        <v>-8.1835599994519725E-3</v>
      </c>
      <c r="L205" s="10"/>
      <c r="M205" s="10"/>
      <c r="N205" s="10"/>
      <c r="O205" s="10">
        <f t="shared" ca="1" si="21"/>
        <v>-8.5169918589707693E-3</v>
      </c>
      <c r="P205" s="10"/>
      <c r="Q205" s="12">
        <f t="shared" si="17"/>
        <v>36622.889300000003</v>
      </c>
      <c r="R205" s="10"/>
      <c r="S205" s="10"/>
      <c r="T205" s="10"/>
      <c r="U205" s="10"/>
    </row>
    <row r="206" spans="1:32" x14ac:dyDescent="0.2">
      <c r="A206" s="8" t="s">
        <v>80</v>
      </c>
      <c r="B206" s="32" t="s">
        <v>69</v>
      </c>
      <c r="C206" s="36">
        <v>51924.352400000003</v>
      </c>
      <c r="D206" s="37"/>
      <c r="E206" s="33">
        <f t="shared" si="15"/>
        <v>33561.489848474463</v>
      </c>
      <c r="F206" s="10">
        <f t="shared" si="16"/>
        <v>33561.5</v>
      </c>
      <c r="G206" s="10">
        <f t="shared" si="24"/>
        <v>-8.2662100030574948E-3</v>
      </c>
      <c r="H206" s="10"/>
      <c r="I206" s="10"/>
      <c r="J206" s="10">
        <f>+G206</f>
        <v>-8.2662100030574948E-3</v>
      </c>
      <c r="L206" s="10"/>
      <c r="M206" s="10"/>
      <c r="N206" s="10"/>
      <c r="O206" s="10">
        <f t="shared" ca="1" si="21"/>
        <v>-8.4160076517269967E-3</v>
      </c>
      <c r="P206" s="10"/>
      <c r="Q206" s="12">
        <f t="shared" si="17"/>
        <v>36905.852400000003</v>
      </c>
      <c r="R206" s="10"/>
      <c r="S206" s="10"/>
      <c r="T206" s="10"/>
      <c r="U206" s="10"/>
    </row>
    <row r="207" spans="1:32" x14ac:dyDescent="0.2">
      <c r="A207" s="70" t="s">
        <v>621</v>
      </c>
      <c r="B207" s="72" t="s">
        <v>69</v>
      </c>
      <c r="C207" s="71">
        <v>51924.352500000001</v>
      </c>
      <c r="D207" s="71" t="s">
        <v>105</v>
      </c>
      <c r="E207" s="33">
        <f t="shared" si="15"/>
        <v>33561.489971281961</v>
      </c>
      <c r="F207" s="10">
        <f t="shared" si="16"/>
        <v>33561.5</v>
      </c>
      <c r="G207" s="10">
        <f t="shared" si="24"/>
        <v>-8.1662100055837072E-3</v>
      </c>
      <c r="H207" s="10"/>
      <c r="J207" s="10"/>
      <c r="K207" s="10">
        <f>+G207</f>
        <v>-8.1662100055837072E-3</v>
      </c>
      <c r="L207" s="10"/>
      <c r="M207" s="10"/>
      <c r="N207" s="10"/>
      <c r="O207" s="10">
        <f t="shared" ca="1" si="21"/>
        <v>-8.4160076517269967E-3</v>
      </c>
      <c r="P207" s="10"/>
      <c r="Q207" s="12">
        <f t="shared" si="17"/>
        <v>36905.852500000001</v>
      </c>
      <c r="R207" s="10"/>
      <c r="S207" s="10"/>
      <c r="T207" s="10"/>
      <c r="U207" s="10"/>
    </row>
    <row r="208" spans="1:32" x14ac:dyDescent="0.2">
      <c r="A208" s="8" t="s">
        <v>80</v>
      </c>
      <c r="B208" s="35"/>
      <c r="C208" s="36">
        <v>51926.388099999996</v>
      </c>
      <c r="D208" s="37"/>
      <c r="E208" s="33">
        <f t="shared" si="15"/>
        <v>33563.989840676179</v>
      </c>
      <c r="F208" s="10">
        <f t="shared" si="16"/>
        <v>33564</v>
      </c>
      <c r="G208" s="10">
        <f t="shared" si="24"/>
        <v>-8.272560007753782E-3</v>
      </c>
      <c r="H208" s="10"/>
      <c r="I208" s="10"/>
      <c r="J208" s="10">
        <f>+G208</f>
        <v>-8.272560007753782E-3</v>
      </c>
      <c r="L208" s="10"/>
      <c r="M208" s="10"/>
      <c r="N208" s="10"/>
      <c r="O208" s="10">
        <f t="shared" ca="1" si="21"/>
        <v>-8.415281146638913E-3</v>
      </c>
      <c r="P208" s="10"/>
      <c r="Q208" s="12">
        <f t="shared" si="17"/>
        <v>36907.888099999996</v>
      </c>
      <c r="R208" s="10"/>
      <c r="S208" s="10"/>
      <c r="T208" s="10"/>
      <c r="U208" s="10"/>
    </row>
    <row r="209" spans="1:21" x14ac:dyDescent="0.2">
      <c r="A209" s="70" t="s">
        <v>631</v>
      </c>
      <c r="B209" s="72" t="s">
        <v>69</v>
      </c>
      <c r="C209" s="71">
        <v>52003.332000000002</v>
      </c>
      <c r="D209" s="71" t="s">
        <v>105</v>
      </c>
      <c r="E209" s="33">
        <f t="shared" si="15"/>
        <v>33658.48271780456</v>
      </c>
      <c r="F209" s="10">
        <f t="shared" si="16"/>
        <v>33658.5</v>
      </c>
      <c r="G209" s="10">
        <f t="shared" si="24"/>
        <v>-1.4072589998249896E-2</v>
      </c>
      <c r="H209" s="10"/>
      <c r="I209" s="10">
        <f>+G209</f>
        <v>-1.4072589998249896E-2</v>
      </c>
      <c r="J209" s="10"/>
      <c r="K209" s="10"/>
      <c r="L209" s="10"/>
      <c r="M209" s="10"/>
      <c r="N209" s="10"/>
      <c r="O209" s="10">
        <f t="shared" ca="1" si="21"/>
        <v>-8.3878192543093109E-3</v>
      </c>
      <c r="P209" s="10"/>
      <c r="Q209" s="12">
        <f t="shared" si="17"/>
        <v>36984.832000000002</v>
      </c>
      <c r="R209" s="10"/>
      <c r="S209" s="10"/>
      <c r="T209" s="10"/>
      <c r="U209" s="10"/>
    </row>
    <row r="210" spans="1:21" x14ac:dyDescent="0.2">
      <c r="A210" s="38" t="s">
        <v>81</v>
      </c>
      <c r="B210" s="35" t="s">
        <v>69</v>
      </c>
      <c r="C210" s="39">
        <v>52620.5625</v>
      </c>
      <c r="D210" s="37"/>
      <c r="E210" s="33">
        <f t="shared" si="15"/>
        <v>34416.488041116536</v>
      </c>
      <c r="F210" s="10">
        <f t="shared" si="16"/>
        <v>34416.5</v>
      </c>
      <c r="G210" s="10">
        <f t="shared" si="24"/>
        <v>-9.7379100043326616E-3</v>
      </c>
      <c r="H210" s="10"/>
      <c r="I210" s="10"/>
      <c r="J210" s="10">
        <f>+G210</f>
        <v>-9.7379100043326616E-3</v>
      </c>
      <c r="L210" s="10"/>
      <c r="M210" s="10"/>
      <c r="N210" s="10"/>
      <c r="O210" s="10">
        <f t="shared" ca="1" si="21"/>
        <v>-8.1675429116020333E-3</v>
      </c>
      <c r="P210" s="10"/>
      <c r="Q210" s="12">
        <f t="shared" si="17"/>
        <v>37602.0625</v>
      </c>
      <c r="R210" s="10"/>
      <c r="S210" s="10"/>
      <c r="T210" s="10"/>
      <c r="U210" s="10"/>
    </row>
    <row r="211" spans="1:21" x14ac:dyDescent="0.2">
      <c r="A211" s="38" t="s">
        <v>81</v>
      </c>
      <c r="B211" s="35" t="s">
        <v>78</v>
      </c>
      <c r="C211" s="39">
        <v>52965.413399999998</v>
      </c>
      <c r="D211" s="37">
        <v>1E-4</v>
      </c>
      <c r="E211" s="33">
        <f t="shared" si="15"/>
        <v>34839.990797297454</v>
      </c>
      <c r="F211" s="10">
        <f t="shared" si="16"/>
        <v>34840</v>
      </c>
      <c r="G211" s="10">
        <f t="shared" si="24"/>
        <v>-7.4936000019079074E-3</v>
      </c>
      <c r="H211" s="10"/>
      <c r="I211" s="10"/>
      <c r="J211" s="10">
        <f>+G211</f>
        <v>-7.4936000019079074E-3</v>
      </c>
      <c r="L211" s="10"/>
      <c r="M211" s="10"/>
      <c r="N211" s="10"/>
      <c r="O211" s="10">
        <f t="shared" ca="1" si="21"/>
        <v>-8.0444729496804875E-3</v>
      </c>
      <c r="P211" s="10"/>
      <c r="Q211" s="12">
        <f t="shared" si="17"/>
        <v>37946.913399999998</v>
      </c>
      <c r="R211" s="10"/>
      <c r="S211" s="10"/>
      <c r="T211" s="10"/>
      <c r="U211" s="10"/>
    </row>
    <row r="212" spans="1:21" x14ac:dyDescent="0.2">
      <c r="A212" s="38" t="s">
        <v>81</v>
      </c>
      <c r="B212" s="35" t="s">
        <v>78</v>
      </c>
      <c r="C212" s="39">
        <v>52978.4421</v>
      </c>
      <c r="D212" s="37">
        <v>1E-4</v>
      </c>
      <c r="E212" s="33">
        <f t="shared" si="15"/>
        <v>34855.991017564986</v>
      </c>
      <c r="F212" s="10">
        <f t="shared" si="16"/>
        <v>34856</v>
      </c>
      <c r="G212" s="10">
        <f t="shared" si="24"/>
        <v>-7.3142399996868335E-3</v>
      </c>
      <c r="H212" s="10"/>
      <c r="I212" s="10"/>
      <c r="J212" s="10">
        <f>+G212</f>
        <v>-7.3142399996868335E-3</v>
      </c>
      <c r="L212" s="10"/>
      <c r="M212" s="10"/>
      <c r="N212" s="10"/>
      <c r="O212" s="10">
        <f t="shared" ca="1" si="21"/>
        <v>-8.0398233171167458E-3</v>
      </c>
      <c r="P212" s="10"/>
      <c r="Q212" s="12">
        <f t="shared" si="17"/>
        <v>37959.9421</v>
      </c>
      <c r="R212" s="10"/>
      <c r="S212" s="10"/>
      <c r="T212" s="10"/>
      <c r="U212" s="10"/>
    </row>
    <row r="213" spans="1:21" x14ac:dyDescent="0.2">
      <c r="A213" s="38" t="s">
        <v>81</v>
      </c>
      <c r="B213" s="35" t="s">
        <v>69</v>
      </c>
      <c r="C213" s="39">
        <v>53046.433799999999</v>
      </c>
      <c r="D213" s="37">
        <v>1E-4</v>
      </c>
      <c r="E213" s="33">
        <f t="shared" ref="E213:E231" si="25">+(C213-C$7)/C$8</f>
        <v>34939.489922011591</v>
      </c>
      <c r="F213" s="10">
        <f t="shared" ref="F213:F233" si="26">ROUND(2*E213,0)/2</f>
        <v>34939.5</v>
      </c>
      <c r="G213" s="10">
        <f t="shared" si="24"/>
        <v>-8.206330006942153E-3</v>
      </c>
      <c r="H213" s="10"/>
      <c r="I213" s="10"/>
      <c r="J213" s="10">
        <f>+G213</f>
        <v>-8.206330006942153E-3</v>
      </c>
      <c r="L213" s="10"/>
      <c r="M213" s="10"/>
      <c r="N213" s="10"/>
      <c r="O213" s="10">
        <f t="shared" ref="O213:O231" ca="1" si="27">+C$11+C$12*F213</f>
        <v>-8.0155580471747163E-3</v>
      </c>
      <c r="P213" s="10"/>
      <c r="Q213" s="12">
        <f t="shared" ref="Q213:Q231" si="28">+C213-15018.5</f>
        <v>38027.933799999999</v>
      </c>
      <c r="R213" s="10"/>
      <c r="S213" s="10"/>
      <c r="T213" s="10"/>
      <c r="U213" s="10"/>
    </row>
    <row r="214" spans="1:21" x14ac:dyDescent="0.2">
      <c r="A214" s="38" t="s">
        <v>81</v>
      </c>
      <c r="B214" s="35" t="s">
        <v>69</v>
      </c>
      <c r="C214" s="39">
        <v>53082.260300000002</v>
      </c>
      <c r="D214" s="37">
        <v>2.0000000000000001E-4</v>
      </c>
      <c r="E214" s="33">
        <f t="shared" si="25"/>
        <v>34983.4875496655</v>
      </c>
      <c r="F214" s="10">
        <f t="shared" si="26"/>
        <v>34983.5</v>
      </c>
      <c r="G214" s="10">
        <f t="shared" si="24"/>
        <v>-1.0138089994143229E-2</v>
      </c>
      <c r="H214" s="10"/>
      <c r="I214" s="10"/>
      <c r="J214" s="10">
        <f>+G214</f>
        <v>-1.0138089994143229E-2</v>
      </c>
      <c r="L214" s="10"/>
      <c r="M214" s="10"/>
      <c r="N214" s="10"/>
      <c r="O214" s="10">
        <f t="shared" ca="1" si="27"/>
        <v>-8.0027715576244263E-3</v>
      </c>
      <c r="P214" s="10"/>
      <c r="Q214" s="12">
        <f t="shared" si="28"/>
        <v>38063.760300000002</v>
      </c>
      <c r="R214" s="10"/>
      <c r="S214" s="10"/>
      <c r="T214" s="10"/>
      <c r="U214" s="10"/>
    </row>
    <row r="215" spans="1:21" x14ac:dyDescent="0.2">
      <c r="A215" s="30" t="s">
        <v>92</v>
      </c>
      <c r="B215" s="31" t="s">
        <v>78</v>
      </c>
      <c r="C215" s="30">
        <v>53461.311300000001</v>
      </c>
      <c r="D215" s="30">
        <v>2E-3</v>
      </c>
      <c r="E215" s="33">
        <f t="shared" si="25"/>
        <v>35448.990592380869</v>
      </c>
      <c r="F215" s="10">
        <f t="shared" si="26"/>
        <v>35449</v>
      </c>
      <c r="G215" s="10">
        <f t="shared" si="24"/>
        <v>-7.6604600035352632E-3</v>
      </c>
      <c r="H215" s="10"/>
      <c r="I215" s="10"/>
      <c r="J215" s="10"/>
      <c r="K215" s="10">
        <f>+G215</f>
        <v>-7.6604600035352632E-3</v>
      </c>
      <c r="M215" s="10"/>
      <c r="N215" s="10"/>
      <c r="O215" s="10">
        <f t="shared" ca="1" si="27"/>
        <v>-7.8674963102230572E-3</v>
      </c>
      <c r="P215" s="10"/>
      <c r="Q215" s="12">
        <f t="shared" si="28"/>
        <v>38442.811300000001</v>
      </c>
      <c r="R215" s="10"/>
      <c r="S215" s="10"/>
      <c r="T215" s="10"/>
      <c r="U215" s="10"/>
    </row>
    <row r="216" spans="1:21" x14ac:dyDescent="0.2">
      <c r="A216" s="30" t="s">
        <v>92</v>
      </c>
      <c r="B216" s="31" t="s">
        <v>78</v>
      </c>
      <c r="C216" s="30">
        <v>53744.681369999998</v>
      </c>
      <c r="D216" s="30">
        <v>8.9999999999999998E-4</v>
      </c>
      <c r="E216" s="33">
        <f t="shared" si="25"/>
        <v>35796.990280548074</v>
      </c>
      <c r="F216" s="10">
        <f t="shared" si="26"/>
        <v>35797</v>
      </c>
      <c r="G216" s="10">
        <f t="shared" si="24"/>
        <v>-7.9143800030578859E-3</v>
      </c>
      <c r="H216" s="10"/>
      <c r="I216" s="10"/>
      <c r="J216" s="10"/>
      <c r="K216" s="10">
        <f>+G216</f>
        <v>-7.9143800030578859E-3</v>
      </c>
      <c r="M216" s="10"/>
      <c r="N216" s="10"/>
      <c r="O216" s="10">
        <f t="shared" ca="1" si="27"/>
        <v>-7.7663668019616692E-3</v>
      </c>
      <c r="P216" s="10"/>
      <c r="Q216" s="12">
        <f t="shared" si="28"/>
        <v>38726.181369999998</v>
      </c>
      <c r="R216" s="10"/>
      <c r="S216" s="10"/>
      <c r="T216" s="10"/>
      <c r="U216" s="10"/>
    </row>
    <row r="217" spans="1:21" x14ac:dyDescent="0.2">
      <c r="A217" s="30" t="s">
        <v>92</v>
      </c>
      <c r="B217" s="31" t="s">
        <v>78</v>
      </c>
      <c r="C217" s="30">
        <v>53744.681369999998</v>
      </c>
      <c r="D217" s="30">
        <v>8.9999999999999998E-4</v>
      </c>
      <c r="E217" s="33">
        <f t="shared" si="25"/>
        <v>35796.990280548074</v>
      </c>
      <c r="F217" s="10">
        <f t="shared" si="26"/>
        <v>35797</v>
      </c>
      <c r="G217" s="10">
        <f t="shared" si="24"/>
        <v>-7.9143800030578859E-3</v>
      </c>
      <c r="H217" s="10"/>
      <c r="I217" s="10"/>
      <c r="J217" s="10"/>
      <c r="K217" s="10">
        <f>+G217</f>
        <v>-7.9143800030578859E-3</v>
      </c>
      <c r="M217" s="10"/>
      <c r="N217" s="10"/>
      <c r="O217" s="10">
        <f t="shared" ca="1" si="27"/>
        <v>-7.7663668019616692E-3</v>
      </c>
      <c r="P217" s="10"/>
      <c r="Q217" s="12">
        <f t="shared" si="28"/>
        <v>38726.181369999998</v>
      </c>
      <c r="R217" s="10"/>
      <c r="S217" s="10"/>
      <c r="T217" s="10"/>
      <c r="U217" s="10"/>
    </row>
    <row r="218" spans="1:21" x14ac:dyDescent="0.2">
      <c r="A218" s="30" t="s">
        <v>92</v>
      </c>
      <c r="B218" s="31" t="s">
        <v>78</v>
      </c>
      <c r="C218" s="30">
        <v>53744.682070000003</v>
      </c>
      <c r="D218" s="30">
        <v>8.0000000000000004E-4</v>
      </c>
      <c r="E218" s="33">
        <f t="shared" si="25"/>
        <v>35796.991140200553</v>
      </c>
      <c r="F218" s="10">
        <f t="shared" si="26"/>
        <v>35797</v>
      </c>
      <c r="G218" s="10">
        <f t="shared" si="24"/>
        <v>-7.2143799989135005E-3</v>
      </c>
      <c r="H218" s="10"/>
      <c r="I218" s="10"/>
      <c r="J218" s="10"/>
      <c r="K218" s="10">
        <f>+G218</f>
        <v>-7.2143799989135005E-3</v>
      </c>
      <c r="M218" s="10"/>
      <c r="N218" s="10"/>
      <c r="O218" s="10">
        <f t="shared" ca="1" si="27"/>
        <v>-7.7663668019616692E-3</v>
      </c>
      <c r="P218" s="10"/>
      <c r="Q218" s="12">
        <f t="shared" si="28"/>
        <v>38726.182070000003</v>
      </c>
      <c r="R218" s="10"/>
      <c r="S218" s="10"/>
      <c r="T218" s="10"/>
      <c r="U218" s="10"/>
    </row>
    <row r="219" spans="1:21" x14ac:dyDescent="0.2">
      <c r="A219" s="30" t="s">
        <v>92</v>
      </c>
      <c r="B219" s="31" t="s">
        <v>78</v>
      </c>
      <c r="C219" s="30">
        <v>53744.682070000003</v>
      </c>
      <c r="D219" s="30">
        <v>8.9999999999999998E-4</v>
      </c>
      <c r="E219" s="33">
        <f t="shared" si="25"/>
        <v>35796.991140200553</v>
      </c>
      <c r="F219" s="10">
        <f t="shared" si="26"/>
        <v>35797</v>
      </c>
      <c r="G219" s="10">
        <f t="shared" si="24"/>
        <v>-7.2143799989135005E-3</v>
      </c>
      <c r="H219" s="10"/>
      <c r="I219" s="10"/>
      <c r="J219" s="10"/>
      <c r="K219" s="10">
        <f>+G219</f>
        <v>-7.2143799989135005E-3</v>
      </c>
      <c r="M219" s="10"/>
      <c r="N219" s="10"/>
      <c r="O219" s="10">
        <f t="shared" ca="1" si="27"/>
        <v>-7.7663668019616692E-3</v>
      </c>
      <c r="P219" s="10"/>
      <c r="Q219" s="12">
        <f t="shared" si="28"/>
        <v>38726.182070000003</v>
      </c>
      <c r="R219" s="10"/>
      <c r="S219" s="10"/>
      <c r="T219" s="10"/>
      <c r="U219" s="10"/>
    </row>
    <row r="220" spans="1:21" x14ac:dyDescent="0.2">
      <c r="A220" s="8" t="s">
        <v>91</v>
      </c>
      <c r="B220" s="32" t="s">
        <v>78</v>
      </c>
      <c r="C220" s="8">
        <v>54500.336900000002</v>
      </c>
      <c r="D220" s="8">
        <v>1E-3</v>
      </c>
      <c r="E220" s="33">
        <f t="shared" si="25"/>
        <v>36724.991917424632</v>
      </c>
      <c r="F220" s="10">
        <f t="shared" si="26"/>
        <v>36725</v>
      </c>
      <c r="G220" s="10">
        <f t="shared" si="24"/>
        <v>-6.5814999979920685E-3</v>
      </c>
      <c r="H220" s="10"/>
      <c r="I220" s="10"/>
      <c r="J220" s="10">
        <f>+G220</f>
        <v>-6.5814999979920685E-3</v>
      </c>
      <c r="L220" s="10"/>
      <c r="M220" s="10"/>
      <c r="N220" s="10"/>
      <c r="O220" s="10">
        <f t="shared" ca="1" si="27"/>
        <v>-7.4966881132646334E-3</v>
      </c>
      <c r="P220" s="10"/>
      <c r="Q220" s="12">
        <f t="shared" si="28"/>
        <v>39481.836900000002</v>
      </c>
      <c r="R220" s="10"/>
      <c r="S220" s="10"/>
      <c r="T220" s="10"/>
      <c r="U220" s="10"/>
    </row>
    <row r="221" spans="1:21" x14ac:dyDescent="0.2">
      <c r="A221" s="8" t="s">
        <v>91</v>
      </c>
      <c r="B221" s="32" t="s">
        <v>69</v>
      </c>
      <c r="C221" s="8">
        <v>54510.515099999997</v>
      </c>
      <c r="D221" s="8">
        <v>1E-3</v>
      </c>
      <c r="E221" s="33">
        <f t="shared" si="25"/>
        <v>36737.491510010761</v>
      </c>
      <c r="F221" s="10">
        <f t="shared" si="26"/>
        <v>36737.5</v>
      </c>
      <c r="G221" s="10">
        <f t="shared" si="24"/>
        <v>-6.9132499993429519E-3</v>
      </c>
      <c r="H221" s="10"/>
      <c r="I221" s="10"/>
      <c r="J221" s="10">
        <f>+G221</f>
        <v>-6.9132499993429519E-3</v>
      </c>
      <c r="L221" s="10"/>
      <c r="M221" s="10"/>
      <c r="N221" s="10"/>
      <c r="O221" s="10">
        <f t="shared" ca="1" si="27"/>
        <v>-7.4930555878242096E-3</v>
      </c>
      <c r="P221" s="10"/>
      <c r="Q221" s="12">
        <f t="shared" si="28"/>
        <v>39492.015099999997</v>
      </c>
      <c r="R221" s="10"/>
      <c r="S221" s="10"/>
      <c r="T221" s="10"/>
      <c r="U221" s="10"/>
    </row>
    <row r="222" spans="1:21" x14ac:dyDescent="0.2">
      <c r="A222" s="75" t="s">
        <v>107</v>
      </c>
      <c r="B222" s="75"/>
      <c r="C222" s="54">
        <v>55552.389499999997</v>
      </c>
      <c r="D222" s="54">
        <v>3.5000000000000001E-3</v>
      </c>
      <c r="E222" s="33">
        <f t="shared" si="25"/>
        <v>38016.991375008482</v>
      </c>
      <c r="F222" s="10">
        <f t="shared" si="26"/>
        <v>38017</v>
      </c>
      <c r="G222" s="10">
        <f t="shared" si="24"/>
        <v>-7.0231800054898486E-3</v>
      </c>
      <c r="H222" s="10"/>
      <c r="I222" s="10"/>
      <c r="J222" s="10">
        <f>+G222</f>
        <v>-7.0231800054898486E-3</v>
      </c>
      <c r="L222" s="10"/>
      <c r="M222" s="10"/>
      <c r="N222" s="10"/>
      <c r="O222" s="10">
        <f t="shared" ca="1" si="27"/>
        <v>-7.1212302837424662E-3</v>
      </c>
      <c r="P222" s="10"/>
      <c r="Q222" s="12">
        <f t="shared" si="28"/>
        <v>40533.889499999997</v>
      </c>
      <c r="R222" s="10"/>
      <c r="S222" s="10"/>
      <c r="T222" s="10"/>
      <c r="U222" s="10"/>
    </row>
    <row r="223" spans="1:21" x14ac:dyDescent="0.2">
      <c r="A223" s="76" t="s">
        <v>95</v>
      </c>
      <c r="B223" s="77" t="s">
        <v>78</v>
      </c>
      <c r="C223" s="76">
        <v>55627.303379999998</v>
      </c>
      <c r="D223" s="76">
        <v>1E-4</v>
      </c>
      <c r="E223" s="33">
        <f t="shared" si="25"/>
        <v>38108.991235400914</v>
      </c>
      <c r="F223" s="10">
        <f t="shared" si="26"/>
        <v>38109</v>
      </c>
      <c r="G223" s="10">
        <f t="shared" si="24"/>
        <v>-7.1368600038113073E-3</v>
      </c>
      <c r="H223" s="10"/>
      <c r="I223" s="10"/>
      <c r="J223" s="10"/>
      <c r="K223" s="10">
        <f>+G223</f>
        <v>-7.1368600038113073E-3</v>
      </c>
      <c r="M223" s="10"/>
      <c r="N223" s="10"/>
      <c r="O223" s="10">
        <f t="shared" ca="1" si="27"/>
        <v>-7.0944948965009497E-3</v>
      </c>
      <c r="P223" s="10"/>
      <c r="Q223" s="12">
        <f t="shared" si="28"/>
        <v>40608.803379999998</v>
      </c>
      <c r="R223" s="10"/>
      <c r="S223" s="10"/>
      <c r="T223" s="10"/>
      <c r="U223" s="10"/>
    </row>
    <row r="224" spans="1:21" x14ac:dyDescent="0.2">
      <c r="A224" s="75" t="s">
        <v>95</v>
      </c>
      <c r="B224" s="55" t="s">
        <v>78</v>
      </c>
      <c r="C224" s="54">
        <v>55627.303679999997</v>
      </c>
      <c r="D224" s="54">
        <v>1E-4</v>
      </c>
      <c r="E224" s="33">
        <f t="shared" si="25"/>
        <v>38108.991603823408</v>
      </c>
      <c r="F224" s="10">
        <f t="shared" si="26"/>
        <v>38109</v>
      </c>
      <c r="G224" s="10">
        <f t="shared" si="24"/>
        <v>-6.8368600041139871E-3</v>
      </c>
      <c r="H224" s="10"/>
      <c r="I224" s="10"/>
      <c r="J224" s="10"/>
      <c r="K224" s="10">
        <f>+G224</f>
        <v>-6.8368600041139871E-3</v>
      </c>
      <c r="M224" s="10"/>
      <c r="N224" s="10"/>
      <c r="O224" s="10">
        <f t="shared" ca="1" si="27"/>
        <v>-7.0944948965009497E-3</v>
      </c>
      <c r="P224" s="10"/>
      <c r="Q224" s="12">
        <f t="shared" si="28"/>
        <v>40608.803679999997</v>
      </c>
      <c r="R224" s="10"/>
      <c r="S224" s="10"/>
      <c r="T224" s="10"/>
      <c r="U224" s="10"/>
    </row>
    <row r="225" spans="1:21" x14ac:dyDescent="0.2">
      <c r="A225" s="75" t="s">
        <v>95</v>
      </c>
      <c r="B225" s="55" t="s">
        <v>78</v>
      </c>
      <c r="C225" s="54">
        <v>55627.303780000002</v>
      </c>
      <c r="D225" s="54">
        <v>2.0000000000000001E-4</v>
      </c>
      <c r="E225" s="33">
        <f t="shared" si="25"/>
        <v>38108.991726630906</v>
      </c>
      <c r="F225" s="10">
        <f t="shared" si="26"/>
        <v>38109</v>
      </c>
      <c r="G225" s="10">
        <f t="shared" si="24"/>
        <v>-6.736859999364242E-3</v>
      </c>
      <c r="H225" s="10"/>
      <c r="I225" s="10"/>
      <c r="J225" s="10"/>
      <c r="K225" s="10">
        <f>+G225</f>
        <v>-6.736859999364242E-3</v>
      </c>
      <c r="M225" s="10"/>
      <c r="N225" s="10"/>
      <c r="O225" s="10">
        <f t="shared" ca="1" si="27"/>
        <v>-7.0944948965009497E-3</v>
      </c>
      <c r="P225" s="10"/>
      <c r="Q225" s="12">
        <f t="shared" si="28"/>
        <v>40608.803780000002</v>
      </c>
      <c r="R225" s="10"/>
      <c r="S225" s="10"/>
      <c r="T225" s="10"/>
      <c r="U225" s="10"/>
    </row>
    <row r="226" spans="1:21" x14ac:dyDescent="0.2">
      <c r="A226" s="76" t="s">
        <v>97</v>
      </c>
      <c r="B226" s="77" t="s">
        <v>78</v>
      </c>
      <c r="C226" s="76">
        <v>55627.304499999998</v>
      </c>
      <c r="D226" s="76">
        <v>3.5000000000000001E-3</v>
      </c>
      <c r="E226" s="33">
        <f t="shared" si="25"/>
        <v>38108.992610844878</v>
      </c>
      <c r="F226" s="10">
        <f t="shared" si="26"/>
        <v>38109</v>
      </c>
      <c r="G226" s="10">
        <f t="shared" si="24"/>
        <v>-6.0168600030010566E-3</v>
      </c>
      <c r="H226" s="10"/>
      <c r="I226" s="10"/>
      <c r="J226" s="10">
        <f>+G226</f>
        <v>-6.0168600030010566E-3</v>
      </c>
      <c r="L226" s="10"/>
      <c r="M226" s="10"/>
      <c r="N226" s="10"/>
      <c r="O226" s="10">
        <f t="shared" ca="1" si="27"/>
        <v>-7.0944948965009497E-3</v>
      </c>
      <c r="P226" s="10"/>
      <c r="Q226" s="12">
        <f t="shared" si="28"/>
        <v>40608.804499999998</v>
      </c>
      <c r="R226" s="10"/>
      <c r="S226" s="10"/>
      <c r="T226" s="10"/>
      <c r="U226" s="10"/>
    </row>
    <row r="227" spans="1:21" x14ac:dyDescent="0.2">
      <c r="A227" s="54" t="s">
        <v>641</v>
      </c>
      <c r="B227" s="55"/>
      <c r="C227" s="54">
        <v>56334.508699999998</v>
      </c>
      <c r="D227" s="54">
        <v>1E-4</v>
      </c>
      <c r="E227" s="33">
        <f t="shared" si="25"/>
        <v>38977.492382435215</v>
      </c>
      <c r="F227" s="10">
        <f t="shared" si="26"/>
        <v>38977.5</v>
      </c>
      <c r="G227" s="10">
        <f t="shared" si="24"/>
        <v>-6.2028500033193268E-3</v>
      </c>
      <c r="H227" s="10"/>
      <c r="I227" s="10"/>
      <c r="J227" s="10">
        <f>+G227</f>
        <v>-6.2028500033193268E-3</v>
      </c>
      <c r="L227" s="10"/>
      <c r="M227" s="10"/>
      <c r="N227" s="10"/>
      <c r="O227" s="10">
        <f t="shared" ca="1" si="27"/>
        <v>-6.8421070289003284E-3</v>
      </c>
      <c r="P227" s="10"/>
      <c r="Q227" s="12">
        <f t="shared" si="28"/>
        <v>41316.008699999998</v>
      </c>
      <c r="R227" s="10"/>
      <c r="S227" s="10"/>
      <c r="T227" s="10"/>
      <c r="U227" s="10"/>
    </row>
    <row r="228" spans="1:21" x14ac:dyDescent="0.2">
      <c r="A228" s="54" t="s">
        <v>98</v>
      </c>
      <c r="B228" s="55" t="s">
        <v>78</v>
      </c>
      <c r="C228" s="54">
        <v>56630.500290000004</v>
      </c>
      <c r="D228" s="54">
        <v>1.2E-4</v>
      </c>
      <c r="E228" s="33">
        <f t="shared" si="25"/>
        <v>39340.992243306609</v>
      </c>
      <c r="F228" s="10">
        <f t="shared" si="26"/>
        <v>39341</v>
      </c>
      <c r="G228" s="10">
        <f t="shared" si="24"/>
        <v>-6.31613999576075E-3</v>
      </c>
      <c r="H228" s="10"/>
      <c r="I228" s="10"/>
      <c r="J228" s="10"/>
      <c r="K228" s="10">
        <f>+G228</f>
        <v>-6.31613999576075E-3</v>
      </c>
      <c r="L228" s="10"/>
      <c r="M228" s="10"/>
      <c r="N228" s="10"/>
      <c r="O228" s="10">
        <f t="shared" ca="1" si="27"/>
        <v>-6.7364731890928158E-3</v>
      </c>
      <c r="P228" s="10"/>
      <c r="Q228" s="12">
        <f t="shared" si="28"/>
        <v>41612.000290000004</v>
      </c>
      <c r="R228" s="10"/>
      <c r="S228" s="10"/>
      <c r="T228" s="10"/>
      <c r="U228" s="10"/>
    </row>
    <row r="229" spans="1:21" x14ac:dyDescent="0.2">
      <c r="A229" s="54" t="s">
        <v>641</v>
      </c>
      <c r="B229" s="55"/>
      <c r="C229" s="54">
        <v>56725.364000000001</v>
      </c>
      <c r="D229" s="54">
        <v>1E-4</v>
      </c>
      <c r="E229" s="33">
        <f t="shared" si="25"/>
        <v>39457.491990433686</v>
      </c>
      <c r="F229" s="10">
        <f t="shared" si="26"/>
        <v>39457.5</v>
      </c>
      <c r="G229" s="10">
        <f t="shared" si="24"/>
        <v>-6.5220499964198098E-3</v>
      </c>
      <c r="H229" s="10"/>
      <c r="I229" s="10"/>
      <c r="J229" s="10">
        <f>+G229</f>
        <v>-6.5220499964198098E-3</v>
      </c>
      <c r="L229" s="10"/>
      <c r="M229" s="10"/>
      <c r="N229" s="10"/>
      <c r="O229" s="10">
        <f t="shared" ca="1" si="27"/>
        <v>-6.7026180519880688E-3</v>
      </c>
      <c r="P229" s="10"/>
      <c r="Q229" s="12">
        <f t="shared" si="28"/>
        <v>41706.864000000001</v>
      </c>
      <c r="R229" s="10"/>
      <c r="S229" s="10"/>
      <c r="T229" s="10"/>
      <c r="U229" s="10"/>
    </row>
    <row r="230" spans="1:21" x14ac:dyDescent="0.2">
      <c r="A230" s="54" t="s">
        <v>641</v>
      </c>
      <c r="B230" s="55"/>
      <c r="C230" s="54">
        <v>56731.470500000003</v>
      </c>
      <c r="D230" s="54">
        <v>1E-4</v>
      </c>
      <c r="E230" s="33">
        <f t="shared" si="25"/>
        <v>39464.991230193882</v>
      </c>
      <c r="F230" s="10">
        <f t="shared" si="26"/>
        <v>39465</v>
      </c>
      <c r="G230" s="10">
        <f t="shared" si="24"/>
        <v>-7.1411000026273541E-3</v>
      </c>
      <c r="H230" s="10"/>
      <c r="I230" s="10"/>
      <c r="J230" s="10">
        <f>+G230</f>
        <v>-7.1411000026273541E-3</v>
      </c>
      <c r="L230" s="10"/>
      <c r="M230" s="10"/>
      <c r="N230" s="10"/>
      <c r="O230" s="10">
        <f t="shared" ca="1" si="27"/>
        <v>-6.7004385367238142E-3</v>
      </c>
      <c r="P230" s="10"/>
      <c r="Q230" s="12">
        <f t="shared" si="28"/>
        <v>41712.970500000003</v>
      </c>
      <c r="R230" s="10"/>
      <c r="S230" s="10"/>
      <c r="T230" s="10"/>
      <c r="U230" s="10"/>
    </row>
    <row r="231" spans="1:21" x14ac:dyDescent="0.2">
      <c r="A231" s="78" t="s">
        <v>108</v>
      </c>
      <c r="B231" s="79" t="s">
        <v>78</v>
      </c>
      <c r="C231" s="78">
        <v>56764.449099999998</v>
      </c>
      <c r="D231" s="78">
        <v>3.5000000000000001E-3</v>
      </c>
      <c r="E231" s="33">
        <f t="shared" si="25"/>
        <v>39505.4914231613</v>
      </c>
      <c r="F231" s="10">
        <f t="shared" si="26"/>
        <v>39505.5</v>
      </c>
      <c r="G231" s="10">
        <f t="shared" si="24"/>
        <v>-6.9839700008742511E-3</v>
      </c>
      <c r="H231" s="10"/>
      <c r="I231" s="10"/>
      <c r="J231" s="10">
        <f>+G231</f>
        <v>-6.9839700008742511E-3</v>
      </c>
      <c r="L231" s="10"/>
      <c r="M231" s="10"/>
      <c r="N231" s="10"/>
      <c r="O231" s="10">
        <f t="shared" ca="1" si="27"/>
        <v>-6.6886691542968422E-3</v>
      </c>
      <c r="P231" s="10"/>
      <c r="Q231" s="12">
        <f t="shared" si="28"/>
        <v>41745.949099999998</v>
      </c>
      <c r="R231" s="10"/>
      <c r="S231" s="10"/>
      <c r="T231" s="10"/>
      <c r="U231" s="10"/>
    </row>
    <row r="232" spans="1:21" x14ac:dyDescent="0.2">
      <c r="A232" s="81" t="s">
        <v>642</v>
      </c>
      <c r="B232" s="82" t="s">
        <v>78</v>
      </c>
      <c r="C232" s="83">
        <v>57091.382919999996</v>
      </c>
      <c r="D232" s="83">
        <v>1E-4</v>
      </c>
      <c r="E232" s="33">
        <f t="shared" ref="E232:E237" si="29">+(C232-C$7)/C$8</f>
        <v>39906.990661988151</v>
      </c>
      <c r="F232" s="10">
        <f t="shared" si="26"/>
        <v>39907</v>
      </c>
      <c r="G232" s="10">
        <f t="shared" ref="G232:G237" si="30">+C232-(C$7+F232*C$8)</f>
        <v>-7.6037800099584274E-3</v>
      </c>
      <c r="H232" s="10"/>
      <c r="I232" s="10"/>
      <c r="K232" s="10">
        <f t="shared" ref="K232:K237" si="31">+G232</f>
        <v>-7.6037800099584274E-3</v>
      </c>
      <c r="L232" s="10"/>
      <c r="M232" s="10"/>
      <c r="N232" s="10"/>
      <c r="O232" s="10">
        <f t="shared" ref="O232:O237" ca="1" si="32">+C$11+C$12*F232</f>
        <v>-6.5719924371504413E-3</v>
      </c>
      <c r="P232" s="10"/>
      <c r="Q232" s="12">
        <f t="shared" ref="Q232:Q237" si="33">+C232-15018.5</f>
        <v>42072.882919999996</v>
      </c>
      <c r="R232" s="10"/>
      <c r="S232" s="10"/>
      <c r="T232" s="10"/>
      <c r="U232" s="10"/>
    </row>
    <row r="233" spans="1:21" x14ac:dyDescent="0.2">
      <c r="A233" s="80" t="s">
        <v>0</v>
      </c>
      <c r="B233" s="84" t="s">
        <v>78</v>
      </c>
      <c r="C233" s="84">
        <v>57775.381600000001</v>
      </c>
      <c r="D233" s="84">
        <v>1E-4</v>
      </c>
      <c r="E233" s="33">
        <f t="shared" si="29"/>
        <v>40746.992315468291</v>
      </c>
      <c r="F233" s="10">
        <f t="shared" si="26"/>
        <v>40747</v>
      </c>
      <c r="G233" s="10">
        <f t="shared" si="30"/>
        <v>-6.2573800023528747E-3</v>
      </c>
      <c r="H233" s="10"/>
      <c r="I233" s="10"/>
      <c r="K233" s="10">
        <f t="shared" si="31"/>
        <v>-6.2573800023528747E-3</v>
      </c>
      <c r="L233" s="10"/>
      <c r="M233" s="10"/>
      <c r="N233" s="10"/>
      <c r="O233" s="10">
        <f t="shared" ca="1" si="32"/>
        <v>-6.3278867275539871E-3</v>
      </c>
      <c r="P233" s="10"/>
      <c r="Q233" s="12">
        <f t="shared" si="33"/>
        <v>42756.881600000001</v>
      </c>
      <c r="R233" s="10"/>
      <c r="S233" s="10"/>
      <c r="T233" s="10"/>
      <c r="U233" s="10"/>
    </row>
    <row r="234" spans="1:21" x14ac:dyDescent="0.2">
      <c r="A234" s="85" t="s">
        <v>643</v>
      </c>
      <c r="B234" s="86" t="s">
        <v>78</v>
      </c>
      <c r="C234" s="87">
        <v>57735.48124000011</v>
      </c>
      <c r="D234" s="87">
        <v>2.0000000000000001E-4</v>
      </c>
      <c r="E234" s="33">
        <f t="shared" si="29"/>
        <v>40697.991682346656</v>
      </c>
      <c r="F234" s="10">
        <f>ROUND(2*E234,0)/2</f>
        <v>40698</v>
      </c>
      <c r="G234" s="10">
        <f t="shared" si="30"/>
        <v>-6.7729198926826939E-3</v>
      </c>
      <c r="H234" s="10"/>
      <c r="I234" s="10"/>
      <c r="K234" s="10">
        <f t="shared" si="31"/>
        <v>-6.7729198926826939E-3</v>
      </c>
      <c r="L234" s="10"/>
      <c r="M234" s="10"/>
      <c r="N234" s="10"/>
      <c r="O234" s="10">
        <f t="shared" ca="1" si="32"/>
        <v>-6.3421262272804462E-3</v>
      </c>
      <c r="P234" s="10"/>
      <c r="Q234" s="12">
        <f t="shared" si="33"/>
        <v>42716.98124000011</v>
      </c>
      <c r="R234" s="10"/>
      <c r="S234" s="10"/>
      <c r="T234" s="10"/>
      <c r="U234" s="10"/>
    </row>
    <row r="235" spans="1:21" x14ac:dyDescent="0.2">
      <c r="A235" s="85" t="s">
        <v>643</v>
      </c>
      <c r="B235" s="86" t="s">
        <v>69</v>
      </c>
      <c r="C235" s="87">
        <v>57737.517620000057</v>
      </c>
      <c r="D235" s="87">
        <v>1E-4</v>
      </c>
      <c r="E235" s="33">
        <f t="shared" si="29"/>
        <v>40700.492509639284</v>
      </c>
      <c r="F235" s="10">
        <f>ROUND(2*E235,0)/2</f>
        <v>40700.5</v>
      </c>
      <c r="G235" s="10">
        <f t="shared" si="30"/>
        <v>-6.0992699436610565E-3</v>
      </c>
      <c r="H235" s="10"/>
      <c r="I235" s="10"/>
      <c r="K235" s="10">
        <f t="shared" si="31"/>
        <v>-6.0992699436610565E-3</v>
      </c>
      <c r="L235" s="10"/>
      <c r="M235" s="10"/>
      <c r="N235" s="10"/>
      <c r="O235" s="10">
        <f t="shared" ca="1" si="32"/>
        <v>-6.3413997221923625E-3</v>
      </c>
      <c r="P235" s="10"/>
      <c r="Q235" s="12">
        <f t="shared" si="33"/>
        <v>42719.017620000057</v>
      </c>
      <c r="R235" s="10"/>
      <c r="S235" s="10"/>
      <c r="T235" s="10"/>
      <c r="U235" s="10"/>
    </row>
    <row r="236" spans="1:21" x14ac:dyDescent="0.2">
      <c r="A236" s="85" t="s">
        <v>643</v>
      </c>
      <c r="B236" s="86" t="s">
        <v>69</v>
      </c>
      <c r="C236" s="87">
        <v>57737.517680000048</v>
      </c>
      <c r="D236" s="87">
        <v>1E-4</v>
      </c>
      <c r="E236" s="33">
        <f t="shared" si="29"/>
        <v>40700.492583323772</v>
      </c>
      <c r="F236" s="10">
        <f>ROUND(2*E236,0)/2</f>
        <v>40700.5</v>
      </c>
      <c r="G236" s="10">
        <f t="shared" si="30"/>
        <v>-6.0392699524527416E-3</v>
      </c>
      <c r="H236" s="10"/>
      <c r="I236" s="10"/>
      <c r="K236" s="10">
        <f t="shared" si="31"/>
        <v>-6.0392699524527416E-3</v>
      </c>
      <c r="L236" s="10"/>
      <c r="M236" s="10"/>
      <c r="N236" s="10"/>
      <c r="O236" s="10">
        <f t="shared" ca="1" si="32"/>
        <v>-6.3413997221923625E-3</v>
      </c>
      <c r="P236" s="10"/>
      <c r="Q236" s="12">
        <f t="shared" si="33"/>
        <v>42719.017680000048</v>
      </c>
      <c r="R236" s="10"/>
      <c r="S236" s="10"/>
      <c r="T236" s="10"/>
      <c r="U236" s="10"/>
    </row>
    <row r="237" spans="1:21" x14ac:dyDescent="0.2">
      <c r="A237" s="85" t="s">
        <v>643</v>
      </c>
      <c r="B237" s="86" t="s">
        <v>78</v>
      </c>
      <c r="C237" s="87">
        <v>57739.55178999994</v>
      </c>
      <c r="D237" s="87">
        <v>1E-4</v>
      </c>
      <c r="E237" s="33">
        <f t="shared" si="29"/>
        <v>40702.990622886173</v>
      </c>
      <c r="F237" s="10">
        <f>ROUND(2*E237,0)/2</f>
        <v>40703</v>
      </c>
      <c r="G237" s="10">
        <f t="shared" si="30"/>
        <v>-7.6356200588634238E-3</v>
      </c>
      <c r="H237" s="10"/>
      <c r="I237" s="10"/>
      <c r="K237" s="10">
        <f t="shared" si="31"/>
        <v>-7.6356200588634238E-3</v>
      </c>
      <c r="L237" s="10"/>
      <c r="M237" s="10"/>
      <c r="N237" s="10"/>
      <c r="O237" s="10">
        <f t="shared" ca="1" si="32"/>
        <v>-6.3406732171042771E-3</v>
      </c>
      <c r="P237" s="10"/>
      <c r="Q237" s="12">
        <f t="shared" si="33"/>
        <v>42721.05178999994</v>
      </c>
      <c r="R237" s="10"/>
      <c r="S237" s="10"/>
      <c r="T237" s="10"/>
      <c r="U237" s="10"/>
    </row>
    <row r="238" spans="1:21" x14ac:dyDescent="0.2">
      <c r="A238" s="70"/>
      <c r="B238" s="72"/>
      <c r="C238" s="71"/>
      <c r="D238" s="71"/>
      <c r="E238" s="33"/>
      <c r="F238" s="10"/>
      <c r="G238" s="10"/>
      <c r="H238" s="10"/>
      <c r="J238" s="10"/>
      <c r="K238" s="10"/>
      <c r="L238" s="10"/>
      <c r="M238" s="10"/>
      <c r="N238" s="10"/>
      <c r="O238" s="10"/>
      <c r="P238" s="10"/>
      <c r="Q238" s="12"/>
      <c r="R238" s="10"/>
      <c r="S238" s="10"/>
      <c r="T238" s="10"/>
      <c r="U238" s="10"/>
    </row>
    <row r="239" spans="1:21" x14ac:dyDescent="0.2">
      <c r="A239" s="70"/>
      <c r="B239" s="72"/>
      <c r="C239" s="71"/>
      <c r="D239" s="71"/>
      <c r="E239" s="33"/>
      <c r="F239" s="10"/>
      <c r="G239" s="10"/>
      <c r="H239" s="10"/>
      <c r="J239" s="10"/>
      <c r="K239" s="10"/>
      <c r="L239" s="10"/>
      <c r="M239" s="10"/>
      <c r="N239" s="10"/>
      <c r="O239" s="10"/>
      <c r="P239" s="10"/>
      <c r="Q239" s="12"/>
      <c r="R239" s="10"/>
      <c r="S239" s="10"/>
      <c r="T239" s="10"/>
      <c r="U239" s="10"/>
    </row>
    <row r="240" spans="1:21" x14ac:dyDescent="0.2">
      <c r="A240" s="70"/>
      <c r="B240" s="72"/>
      <c r="C240" s="71"/>
      <c r="D240" s="71"/>
      <c r="E240" s="33"/>
      <c r="F240" s="10"/>
      <c r="G240" s="10"/>
      <c r="H240" s="10"/>
      <c r="J240" s="10"/>
      <c r="K240" s="10"/>
      <c r="L240" s="10"/>
      <c r="M240" s="10"/>
      <c r="N240" s="10"/>
      <c r="O240" s="10"/>
      <c r="P240" s="10"/>
      <c r="Q240" s="12"/>
      <c r="R240" s="10"/>
      <c r="S240" s="10"/>
      <c r="T240" s="10"/>
      <c r="U240" s="10"/>
    </row>
    <row r="241" spans="1:21" x14ac:dyDescent="0.2">
      <c r="A241" s="70"/>
      <c r="B241" s="72"/>
      <c r="C241" s="71"/>
      <c r="D241" s="71"/>
      <c r="E241" s="33"/>
      <c r="F241" s="10"/>
      <c r="G241" s="10"/>
      <c r="H241" s="10"/>
      <c r="J241" s="10"/>
      <c r="K241" s="10"/>
      <c r="L241" s="10"/>
      <c r="M241" s="10"/>
      <c r="N241" s="10"/>
      <c r="O241" s="10"/>
      <c r="P241" s="10"/>
      <c r="Q241" s="12"/>
      <c r="R241" s="10"/>
      <c r="S241" s="10"/>
      <c r="T241" s="10"/>
      <c r="U241" s="10"/>
    </row>
    <row r="242" spans="1:21" x14ac:dyDescent="0.2">
      <c r="A242" s="70"/>
      <c r="B242" s="72"/>
      <c r="C242" s="71"/>
      <c r="D242" s="71"/>
      <c r="E242" s="33"/>
      <c r="F242" s="10"/>
      <c r="G242" s="10"/>
      <c r="H242" s="10"/>
      <c r="J242" s="10"/>
      <c r="K242" s="10"/>
      <c r="L242" s="10"/>
      <c r="M242" s="10"/>
      <c r="N242" s="10"/>
      <c r="O242" s="10"/>
      <c r="P242" s="10"/>
      <c r="Q242" s="12"/>
      <c r="R242" s="10"/>
      <c r="S242" s="10"/>
      <c r="T242" s="10"/>
      <c r="U242" s="10"/>
    </row>
    <row r="243" spans="1:21" x14ac:dyDescent="0.2">
      <c r="A243" s="70"/>
      <c r="B243" s="72"/>
      <c r="C243" s="71"/>
      <c r="D243" s="71"/>
      <c r="E243" s="33"/>
      <c r="F243" s="10"/>
      <c r="G243" s="10"/>
      <c r="H243" s="10"/>
      <c r="J243" s="10"/>
      <c r="K243" s="10"/>
      <c r="L243" s="10"/>
      <c r="M243" s="10"/>
      <c r="N243" s="10"/>
      <c r="O243" s="10"/>
      <c r="P243" s="10"/>
      <c r="Q243" s="12"/>
      <c r="R243" s="10"/>
      <c r="S243" s="10"/>
      <c r="T243" s="10"/>
      <c r="U243" s="10"/>
    </row>
    <row r="244" spans="1:21" x14ac:dyDescent="0.2">
      <c r="A244" s="70"/>
      <c r="B244" s="72"/>
      <c r="C244" s="71"/>
      <c r="D244" s="71"/>
      <c r="E244" s="33"/>
      <c r="F244" s="10"/>
      <c r="G244" s="10"/>
      <c r="H244" s="10"/>
      <c r="J244" s="10"/>
      <c r="K244" s="10"/>
      <c r="L244" s="10"/>
      <c r="M244" s="10"/>
      <c r="N244" s="10"/>
      <c r="O244" s="10"/>
      <c r="P244" s="10"/>
      <c r="Q244" s="12"/>
      <c r="R244" s="10"/>
      <c r="S244" s="10"/>
      <c r="T244" s="10"/>
      <c r="U244" s="10"/>
    </row>
    <row r="245" spans="1:21" x14ac:dyDescent="0.2">
      <c r="A245" s="70"/>
      <c r="B245" s="72"/>
      <c r="C245" s="71"/>
      <c r="D245" s="71"/>
      <c r="E245" s="33"/>
      <c r="F245" s="10"/>
      <c r="G245" s="10"/>
      <c r="H245" s="10"/>
      <c r="J245" s="10"/>
      <c r="K245" s="10"/>
      <c r="L245" s="10"/>
      <c r="M245" s="10"/>
      <c r="N245" s="10"/>
      <c r="O245" s="10"/>
      <c r="P245" s="10"/>
      <c r="Q245" s="12"/>
      <c r="R245" s="10"/>
      <c r="S245" s="10"/>
      <c r="T245" s="10"/>
      <c r="U245" s="10"/>
    </row>
    <row r="246" spans="1:21" x14ac:dyDescent="0.2">
      <c r="A246" s="70"/>
      <c r="B246" s="72"/>
      <c r="C246" s="71"/>
      <c r="D246" s="71"/>
      <c r="E246" s="33"/>
      <c r="F246" s="10"/>
      <c r="G246" s="10"/>
      <c r="H246" s="10"/>
      <c r="J246" s="10"/>
      <c r="K246" s="10"/>
      <c r="L246" s="10"/>
      <c r="M246" s="10"/>
      <c r="N246" s="10"/>
      <c r="O246" s="10"/>
      <c r="P246" s="10"/>
      <c r="Q246" s="12"/>
      <c r="R246" s="10"/>
      <c r="S246" s="10"/>
      <c r="T246" s="10"/>
      <c r="U246" s="10"/>
    </row>
    <row r="247" spans="1:21" x14ac:dyDescent="0.2">
      <c r="A247" s="70"/>
      <c r="B247" s="72"/>
      <c r="C247" s="71"/>
      <c r="D247" s="71"/>
      <c r="E247" s="33"/>
      <c r="F247" s="10"/>
      <c r="G247" s="10"/>
      <c r="H247" s="10"/>
      <c r="J247" s="10"/>
      <c r="K247" s="10"/>
      <c r="L247" s="10"/>
      <c r="M247" s="10"/>
      <c r="N247" s="10"/>
      <c r="O247" s="10"/>
      <c r="P247" s="10"/>
      <c r="Q247" s="12"/>
      <c r="R247" s="10"/>
      <c r="S247" s="10"/>
      <c r="T247" s="10"/>
      <c r="U247" s="10"/>
    </row>
    <row r="248" spans="1:21" x14ac:dyDescent="0.2">
      <c r="A248" s="70"/>
      <c r="B248" s="72"/>
      <c r="C248" s="71"/>
      <c r="D248" s="71"/>
      <c r="E248" s="33"/>
      <c r="F248" s="10"/>
      <c r="G248" s="10"/>
      <c r="H248" s="10"/>
      <c r="J248" s="10"/>
      <c r="K248" s="10"/>
      <c r="L248" s="10"/>
      <c r="M248" s="10"/>
      <c r="N248" s="10"/>
      <c r="O248" s="10"/>
      <c r="P248" s="10"/>
      <c r="Q248" s="12"/>
      <c r="R248" s="10"/>
      <c r="S248" s="10"/>
      <c r="T248" s="10"/>
      <c r="U248" s="10"/>
    </row>
    <row r="249" spans="1:21" x14ac:dyDescent="0.2">
      <c r="A249" s="70"/>
      <c r="B249" s="72"/>
      <c r="C249" s="71"/>
      <c r="D249" s="71"/>
      <c r="E249" s="33"/>
      <c r="F249" s="10"/>
      <c r="G249" s="10"/>
      <c r="H249" s="10"/>
      <c r="J249" s="10"/>
      <c r="K249" s="10"/>
      <c r="L249" s="10"/>
      <c r="M249" s="10"/>
      <c r="N249" s="10"/>
      <c r="O249" s="10"/>
      <c r="P249" s="10"/>
      <c r="Q249" s="12"/>
      <c r="R249" s="10"/>
      <c r="S249" s="10"/>
      <c r="T249" s="10"/>
      <c r="U249" s="10"/>
    </row>
    <row r="250" spans="1:21" x14ac:dyDescent="0.2">
      <c r="A250" s="70"/>
      <c r="B250" s="72"/>
      <c r="C250" s="71"/>
      <c r="D250" s="71"/>
      <c r="E250" s="33"/>
      <c r="F250" s="10"/>
      <c r="G250" s="10"/>
      <c r="H250" s="10"/>
      <c r="J250" s="10"/>
      <c r="K250" s="10"/>
      <c r="L250" s="10"/>
      <c r="M250" s="10"/>
      <c r="N250" s="10"/>
      <c r="O250" s="10"/>
      <c r="P250" s="10"/>
      <c r="Q250" s="12"/>
      <c r="R250" s="10"/>
      <c r="S250" s="10"/>
      <c r="T250" s="10"/>
      <c r="U250" s="10"/>
    </row>
    <row r="251" spans="1:21" x14ac:dyDescent="0.2">
      <c r="A251" s="70"/>
      <c r="B251" s="72"/>
      <c r="C251" s="71"/>
      <c r="D251" s="71"/>
      <c r="E251" s="33"/>
      <c r="F251" s="10"/>
      <c r="G251" s="10"/>
      <c r="H251" s="10"/>
      <c r="J251" s="10"/>
      <c r="K251" s="10"/>
      <c r="L251" s="10"/>
      <c r="M251" s="10"/>
      <c r="N251" s="10"/>
      <c r="O251" s="10"/>
      <c r="P251" s="10"/>
      <c r="Q251" s="12"/>
      <c r="R251" s="10"/>
      <c r="S251" s="10"/>
      <c r="T251" s="10"/>
      <c r="U251" s="10"/>
    </row>
    <row r="252" spans="1:21" x14ac:dyDescent="0.2">
      <c r="A252" s="70"/>
      <c r="B252" s="72"/>
      <c r="C252" s="71"/>
      <c r="D252" s="71"/>
      <c r="E252" s="33"/>
      <c r="F252" s="10"/>
      <c r="G252" s="10"/>
      <c r="H252" s="10"/>
      <c r="J252" s="10"/>
      <c r="K252" s="10"/>
      <c r="L252" s="10"/>
      <c r="M252" s="10"/>
      <c r="N252" s="10"/>
      <c r="O252" s="10"/>
      <c r="P252" s="10"/>
      <c r="Q252" s="12"/>
      <c r="R252" s="10"/>
      <c r="S252" s="10"/>
      <c r="T252" s="10"/>
      <c r="U252" s="10"/>
    </row>
    <row r="253" spans="1:21" x14ac:dyDescent="0.2">
      <c r="A253" s="70"/>
      <c r="B253" s="72"/>
      <c r="C253" s="71"/>
      <c r="D253" s="71"/>
      <c r="E253" s="33"/>
      <c r="F253" s="10"/>
      <c r="G253" s="10"/>
      <c r="H253" s="10"/>
      <c r="J253" s="10"/>
      <c r="K253" s="10"/>
      <c r="L253" s="10"/>
      <c r="M253" s="10"/>
      <c r="N253" s="10"/>
      <c r="O253" s="10"/>
      <c r="P253" s="10"/>
      <c r="Q253" s="12"/>
      <c r="R253" s="10"/>
      <c r="S253" s="10"/>
      <c r="T253" s="10"/>
      <c r="U253" s="10"/>
    </row>
    <row r="254" spans="1:21" x14ac:dyDescent="0.2">
      <c r="A254" s="70"/>
      <c r="B254" s="72"/>
      <c r="C254" s="71"/>
      <c r="D254" s="71"/>
      <c r="E254" s="33"/>
      <c r="F254" s="10"/>
      <c r="G254" s="10"/>
      <c r="H254" s="10"/>
      <c r="J254" s="10"/>
      <c r="K254" s="10"/>
      <c r="L254" s="10"/>
      <c r="M254" s="10"/>
      <c r="N254" s="10"/>
      <c r="O254" s="10"/>
      <c r="P254" s="10"/>
      <c r="Q254" s="12"/>
      <c r="R254" s="10"/>
      <c r="S254" s="10"/>
      <c r="T254" s="10"/>
      <c r="U254" s="10"/>
    </row>
    <row r="255" spans="1:21" x14ac:dyDescent="0.2">
      <c r="A255" s="70"/>
      <c r="B255" s="72"/>
      <c r="C255" s="71"/>
      <c r="D255" s="71"/>
      <c r="E255" s="33"/>
      <c r="F255" s="10"/>
      <c r="G255" s="10"/>
      <c r="H255" s="10"/>
      <c r="J255" s="10"/>
      <c r="K255" s="10"/>
      <c r="L255" s="10"/>
      <c r="M255" s="10"/>
      <c r="N255" s="10"/>
      <c r="O255" s="10"/>
      <c r="P255" s="10"/>
      <c r="Q255" s="12"/>
      <c r="R255" s="10"/>
      <c r="S255" s="10"/>
      <c r="T255" s="10"/>
      <c r="U255" s="10"/>
    </row>
    <row r="256" spans="1:21" x14ac:dyDescent="0.2">
      <c r="A256" s="10"/>
      <c r="B256" s="11"/>
      <c r="C256" s="14"/>
      <c r="D256" s="14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x14ac:dyDescent="0.2">
      <c r="A257" s="10"/>
      <c r="B257" s="11"/>
      <c r="C257" s="14"/>
      <c r="D257" s="14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x14ac:dyDescent="0.2">
      <c r="A258" s="10"/>
      <c r="B258" s="11"/>
      <c r="C258" s="14"/>
      <c r="D258" s="14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x14ac:dyDescent="0.2">
      <c r="A259" s="10"/>
      <c r="B259" s="11"/>
      <c r="C259" s="14"/>
      <c r="D259" s="14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x14ac:dyDescent="0.2">
      <c r="A260" s="10"/>
      <c r="B260" s="11"/>
      <c r="C260" s="14"/>
      <c r="D260" s="14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x14ac:dyDescent="0.2">
      <c r="A261" s="10"/>
      <c r="B261" s="11"/>
      <c r="C261" s="14"/>
      <c r="D261" s="14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x14ac:dyDescent="0.2">
      <c r="A262" s="10"/>
      <c r="B262" s="11"/>
      <c r="C262" s="14"/>
      <c r="D262" s="14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x14ac:dyDescent="0.2">
      <c r="A263" s="10"/>
      <c r="B263" s="11"/>
      <c r="C263" s="14"/>
      <c r="D263" s="14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x14ac:dyDescent="0.2">
      <c r="A264" s="10"/>
      <c r="B264" s="11"/>
      <c r="C264" s="14"/>
      <c r="D264" s="14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x14ac:dyDescent="0.2">
      <c r="A265" s="10"/>
      <c r="B265" s="11"/>
      <c r="C265" s="14"/>
      <c r="D265" s="14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x14ac:dyDescent="0.2">
      <c r="A266" s="10"/>
      <c r="B266" s="11"/>
      <c r="C266" s="14"/>
      <c r="D266" s="14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2">
      <c r="A267" s="10"/>
      <c r="B267" s="11"/>
      <c r="C267" s="14"/>
      <c r="D267" s="14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x14ac:dyDescent="0.2">
      <c r="A268" s="10"/>
      <c r="B268" s="11"/>
      <c r="C268" s="14"/>
      <c r="D268" s="14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2">
      <c r="A269" s="10"/>
      <c r="B269" s="11"/>
      <c r="C269" s="14"/>
      <c r="D269" s="14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x14ac:dyDescent="0.2">
      <c r="A270" s="10"/>
      <c r="B270" s="11"/>
      <c r="C270" s="14"/>
      <c r="D270" s="14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x14ac:dyDescent="0.2">
      <c r="A271" s="10"/>
      <c r="B271" s="11"/>
      <c r="C271" s="14"/>
      <c r="D271" s="14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x14ac:dyDescent="0.2">
      <c r="A272" s="10"/>
      <c r="B272" s="11"/>
      <c r="C272" s="14"/>
      <c r="D272" s="14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x14ac:dyDescent="0.2">
      <c r="A273" s="10"/>
      <c r="B273" s="11"/>
      <c r="C273" s="14"/>
      <c r="D273" s="14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x14ac:dyDescent="0.2">
      <c r="A274" s="10"/>
      <c r="B274" s="11"/>
      <c r="C274" s="14"/>
      <c r="D274" s="14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x14ac:dyDescent="0.2">
      <c r="A275" s="10"/>
      <c r="B275" s="11"/>
      <c r="C275" s="14"/>
      <c r="D275" s="14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x14ac:dyDescent="0.2">
      <c r="A276" s="10"/>
      <c r="B276" s="11"/>
      <c r="C276" s="14"/>
      <c r="D276" s="14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x14ac:dyDescent="0.2">
      <c r="A277" s="10"/>
      <c r="B277" s="11"/>
      <c r="C277" s="14"/>
      <c r="D277" s="14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x14ac:dyDescent="0.2">
      <c r="A278" s="10"/>
      <c r="B278" s="11"/>
      <c r="C278" s="14"/>
      <c r="D278" s="14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x14ac:dyDescent="0.2">
      <c r="A279" s="10"/>
      <c r="B279" s="11"/>
      <c r="C279" s="14"/>
      <c r="D279" s="14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x14ac:dyDescent="0.2">
      <c r="A280" s="10"/>
      <c r="B280" s="11"/>
      <c r="C280" s="14"/>
      <c r="D280" s="14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x14ac:dyDescent="0.2">
      <c r="A281" s="10"/>
      <c r="B281" s="11"/>
      <c r="C281" s="14"/>
      <c r="D281" s="14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x14ac:dyDescent="0.2">
      <c r="A282" s="10"/>
      <c r="B282" s="11"/>
      <c r="C282" s="14"/>
      <c r="D282" s="14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x14ac:dyDescent="0.2">
      <c r="A283" s="10"/>
      <c r="B283" s="11"/>
      <c r="C283" s="14"/>
      <c r="D283" s="14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x14ac:dyDescent="0.2">
      <c r="A284" s="10"/>
      <c r="B284" s="11"/>
      <c r="C284" s="14"/>
      <c r="D284" s="14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x14ac:dyDescent="0.2">
      <c r="A285" s="10"/>
      <c r="B285" s="11"/>
      <c r="C285" s="14"/>
      <c r="D285" s="14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x14ac:dyDescent="0.2">
      <c r="A286" s="10"/>
      <c r="B286" s="11"/>
      <c r="C286" s="14"/>
      <c r="D286" s="14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x14ac:dyDescent="0.2">
      <c r="A287" s="10"/>
      <c r="B287" s="11"/>
      <c r="C287" s="14"/>
      <c r="D287" s="14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x14ac:dyDescent="0.2">
      <c r="A288" s="10"/>
      <c r="B288" s="11"/>
      <c r="C288" s="14"/>
      <c r="D288" s="14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x14ac:dyDescent="0.2">
      <c r="A289" s="10"/>
      <c r="B289" s="11"/>
      <c r="C289" s="14"/>
      <c r="D289" s="14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x14ac:dyDescent="0.2">
      <c r="A290" s="10"/>
      <c r="B290" s="11"/>
      <c r="C290" s="14"/>
      <c r="D290" s="14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x14ac:dyDescent="0.2">
      <c r="A291" s="10"/>
      <c r="B291" s="10"/>
      <c r="C291" s="14"/>
      <c r="D291" s="14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x14ac:dyDescent="0.2">
      <c r="A292" s="10"/>
      <c r="B292" s="10"/>
      <c r="C292" s="14"/>
      <c r="D292" s="14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x14ac:dyDescent="0.2">
      <c r="A293" s="10"/>
      <c r="B293" s="10"/>
      <c r="C293" s="14"/>
      <c r="D293" s="14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x14ac:dyDescent="0.2">
      <c r="A294" s="10"/>
      <c r="B294" s="10"/>
      <c r="C294" s="14"/>
      <c r="D294" s="14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x14ac:dyDescent="0.2">
      <c r="A295" s="10"/>
      <c r="B295" s="10"/>
      <c r="C295" s="14"/>
      <c r="D295" s="14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x14ac:dyDescent="0.2">
      <c r="A296" s="10"/>
      <c r="B296" s="10"/>
      <c r="C296" s="14"/>
      <c r="D296" s="14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x14ac:dyDescent="0.2">
      <c r="A297" s="10"/>
      <c r="B297" s="10"/>
      <c r="C297" s="14"/>
      <c r="D297" s="14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x14ac:dyDescent="0.2">
      <c r="A298" s="10"/>
      <c r="B298" s="10"/>
      <c r="C298" s="14"/>
      <c r="D298" s="14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x14ac:dyDescent="0.2">
      <c r="A299" s="10"/>
      <c r="B299" s="10"/>
      <c r="C299" s="14"/>
      <c r="D299" s="14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2">
      <c r="A300" s="10"/>
      <c r="B300" s="10"/>
      <c r="C300" s="14"/>
      <c r="D300" s="14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x14ac:dyDescent="0.2">
      <c r="A301" s="10"/>
      <c r="B301" s="10"/>
      <c r="C301" s="14"/>
      <c r="D301" s="14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x14ac:dyDescent="0.2">
      <c r="A302" s="10"/>
      <c r="B302" s="10"/>
      <c r="C302" s="14"/>
      <c r="D302" s="14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x14ac:dyDescent="0.2">
      <c r="A303" s="10"/>
      <c r="B303" s="10"/>
      <c r="C303" s="14"/>
      <c r="D303" s="14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x14ac:dyDescent="0.2">
      <c r="A304" s="10"/>
      <c r="B304" s="10"/>
      <c r="C304" s="14"/>
      <c r="D304" s="14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x14ac:dyDescent="0.2">
      <c r="A305" s="10"/>
      <c r="B305" s="10"/>
      <c r="C305" s="14"/>
      <c r="D305" s="14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x14ac:dyDescent="0.2">
      <c r="A306" s="10"/>
      <c r="B306" s="10"/>
      <c r="C306" s="14"/>
      <c r="D306" s="14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x14ac:dyDescent="0.2">
      <c r="A307" s="10"/>
      <c r="B307" s="10"/>
      <c r="C307" s="14"/>
      <c r="D307" s="14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x14ac:dyDescent="0.2">
      <c r="A308" s="10"/>
      <c r="B308" s="10"/>
      <c r="C308" s="14"/>
      <c r="D308" s="14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2">
      <c r="A309" s="10"/>
      <c r="B309" s="10"/>
      <c r="C309" s="14"/>
      <c r="D309" s="14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x14ac:dyDescent="0.2">
      <c r="A310" s="10"/>
      <c r="B310" s="10"/>
      <c r="C310" s="14"/>
      <c r="D310" s="14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x14ac:dyDescent="0.2">
      <c r="A311" s="10"/>
      <c r="B311" s="10"/>
      <c r="C311" s="14"/>
      <c r="D311" s="14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x14ac:dyDescent="0.2">
      <c r="A312" s="10"/>
      <c r="B312" s="10"/>
      <c r="C312" s="14"/>
      <c r="D312" s="14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x14ac:dyDescent="0.2">
      <c r="A313" s="10"/>
      <c r="B313" s="10"/>
      <c r="C313" s="14"/>
      <c r="D313" s="14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x14ac:dyDescent="0.2">
      <c r="A314" s="10"/>
      <c r="B314" s="10"/>
      <c r="C314" s="14"/>
      <c r="D314" s="14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x14ac:dyDescent="0.2">
      <c r="A315" s="10"/>
      <c r="B315" s="10"/>
      <c r="C315" s="14"/>
      <c r="D315" s="14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x14ac:dyDescent="0.2">
      <c r="A316" s="10"/>
      <c r="B316" s="10"/>
      <c r="C316" s="14"/>
      <c r="D316" s="14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x14ac:dyDescent="0.2">
      <c r="A317" s="10"/>
      <c r="B317" s="10"/>
      <c r="C317" s="14"/>
      <c r="D317" s="14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x14ac:dyDescent="0.2">
      <c r="A318" s="10"/>
      <c r="B318" s="10"/>
      <c r="C318" s="14"/>
      <c r="D318" s="14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x14ac:dyDescent="0.2">
      <c r="A319" s="10"/>
      <c r="B319" s="10"/>
      <c r="C319" s="14"/>
      <c r="D319" s="14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x14ac:dyDescent="0.2">
      <c r="A320" s="10"/>
      <c r="B320" s="10"/>
      <c r="C320" s="14"/>
      <c r="D320" s="14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x14ac:dyDescent="0.2">
      <c r="A321" s="10"/>
      <c r="B321" s="10"/>
      <c r="C321" s="14"/>
      <c r="D321" s="14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x14ac:dyDescent="0.2">
      <c r="A322" s="10"/>
      <c r="B322" s="10"/>
      <c r="C322" s="14"/>
      <c r="D322" s="14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x14ac:dyDescent="0.2">
      <c r="A323" s="10"/>
      <c r="B323" s="10"/>
      <c r="C323" s="14"/>
      <c r="D323" s="14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x14ac:dyDescent="0.2">
      <c r="A324" s="10"/>
      <c r="B324" s="10"/>
      <c r="C324" s="14"/>
      <c r="D324" s="14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x14ac:dyDescent="0.2">
      <c r="A325" s="10"/>
      <c r="B325" s="10"/>
      <c r="C325" s="14"/>
      <c r="D325" s="14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x14ac:dyDescent="0.2">
      <c r="A326" s="10"/>
      <c r="B326" s="10"/>
      <c r="C326" s="14"/>
      <c r="D326" s="14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x14ac:dyDescent="0.2">
      <c r="A327" s="10"/>
      <c r="B327" s="10"/>
      <c r="C327" s="14"/>
      <c r="D327" s="14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x14ac:dyDescent="0.2">
      <c r="A328" s="10"/>
      <c r="B328" s="10"/>
      <c r="C328" s="14"/>
      <c r="D328" s="14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x14ac:dyDescent="0.2">
      <c r="A329" s="10"/>
      <c r="B329" s="10"/>
      <c r="C329" s="14"/>
      <c r="D329" s="14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x14ac:dyDescent="0.2">
      <c r="A330" s="10"/>
      <c r="B330" s="10"/>
      <c r="C330" s="14"/>
      <c r="D330" s="14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x14ac:dyDescent="0.2">
      <c r="A331" s="10"/>
      <c r="B331" s="10"/>
      <c r="C331" s="14"/>
      <c r="D331" s="14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x14ac:dyDescent="0.2">
      <c r="A332" s="10"/>
      <c r="B332" s="10"/>
      <c r="C332" s="14"/>
      <c r="D332" s="14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x14ac:dyDescent="0.2">
      <c r="A333" s="10"/>
      <c r="B333" s="10"/>
      <c r="C333" s="14"/>
      <c r="D333" s="14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x14ac:dyDescent="0.2">
      <c r="A334" s="10"/>
      <c r="B334" s="10"/>
      <c r="C334" s="14"/>
      <c r="D334" s="14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x14ac:dyDescent="0.2">
      <c r="A335" s="10"/>
      <c r="B335" s="10"/>
      <c r="C335" s="14"/>
      <c r="D335" s="14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x14ac:dyDescent="0.2">
      <c r="A336" s="10"/>
      <c r="B336" s="10"/>
      <c r="C336" s="14"/>
      <c r="D336" s="14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x14ac:dyDescent="0.2">
      <c r="A337" s="10"/>
      <c r="B337" s="10"/>
      <c r="C337" s="14"/>
      <c r="D337" s="14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x14ac:dyDescent="0.2">
      <c r="A338" s="10"/>
      <c r="B338" s="10"/>
      <c r="C338" s="14"/>
      <c r="D338" s="14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x14ac:dyDescent="0.2">
      <c r="A339" s="10"/>
      <c r="B339" s="10"/>
      <c r="C339" s="14"/>
      <c r="D339" s="14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x14ac:dyDescent="0.2">
      <c r="A340" s="10"/>
      <c r="B340" s="10"/>
      <c r="C340" s="14"/>
      <c r="D340" s="14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x14ac:dyDescent="0.2">
      <c r="A341" s="10"/>
      <c r="B341" s="10"/>
      <c r="C341" s="14"/>
      <c r="D341" s="14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x14ac:dyDescent="0.2">
      <c r="A342" s="10"/>
      <c r="B342" s="10"/>
      <c r="C342" s="14"/>
      <c r="D342" s="14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x14ac:dyDescent="0.2">
      <c r="A343" s="10"/>
      <c r="B343" s="10"/>
      <c r="C343" s="14"/>
      <c r="D343" s="14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x14ac:dyDescent="0.2">
      <c r="A344" s="10"/>
      <c r="B344" s="10"/>
      <c r="C344" s="14"/>
      <c r="D344" s="14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x14ac:dyDescent="0.2">
      <c r="A345" s="10"/>
      <c r="B345" s="10"/>
      <c r="C345" s="14"/>
      <c r="D345" s="14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x14ac:dyDescent="0.2">
      <c r="A346" s="10"/>
      <c r="B346" s="10"/>
      <c r="C346" s="14"/>
      <c r="D346" s="14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x14ac:dyDescent="0.2">
      <c r="A347" s="10"/>
      <c r="B347" s="10"/>
      <c r="C347" s="14"/>
      <c r="D347" s="14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x14ac:dyDescent="0.2">
      <c r="A348" s="10"/>
      <c r="B348" s="10"/>
      <c r="C348" s="14"/>
      <c r="D348" s="14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x14ac:dyDescent="0.2">
      <c r="A349" s="10"/>
      <c r="B349" s="10"/>
      <c r="C349" s="14"/>
      <c r="D349" s="14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x14ac:dyDescent="0.2">
      <c r="A350" s="10"/>
      <c r="B350" s="10"/>
      <c r="C350" s="14"/>
      <c r="D350" s="14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2">
      <c r="A351" s="10"/>
      <c r="B351" s="10"/>
      <c r="C351" s="14"/>
      <c r="D351" s="14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x14ac:dyDescent="0.2">
      <c r="A352" s="10"/>
      <c r="B352" s="10"/>
      <c r="C352" s="14"/>
      <c r="D352" s="14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x14ac:dyDescent="0.2">
      <c r="A353" s="10"/>
      <c r="B353" s="10"/>
      <c r="C353" s="14"/>
      <c r="D353" s="14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x14ac:dyDescent="0.2">
      <c r="A354" s="10"/>
      <c r="B354" s="10"/>
      <c r="C354" s="14"/>
      <c r="D354" s="14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x14ac:dyDescent="0.2">
      <c r="A355" s="10"/>
      <c r="B355" s="10"/>
      <c r="C355" s="14"/>
      <c r="D355" s="14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x14ac:dyDescent="0.2">
      <c r="A356" s="10"/>
      <c r="B356" s="10"/>
      <c r="C356" s="14"/>
      <c r="D356" s="14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x14ac:dyDescent="0.2">
      <c r="A357" s="10"/>
      <c r="B357" s="10"/>
      <c r="C357" s="14"/>
      <c r="D357" s="14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x14ac:dyDescent="0.2">
      <c r="A358" s="10"/>
      <c r="B358" s="10"/>
      <c r="C358" s="14"/>
      <c r="D358" s="14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x14ac:dyDescent="0.2">
      <c r="A359" s="10"/>
      <c r="B359" s="10"/>
      <c r="C359" s="14"/>
      <c r="D359" s="14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x14ac:dyDescent="0.2">
      <c r="A360" s="10"/>
      <c r="B360" s="10"/>
      <c r="C360" s="14"/>
      <c r="D360" s="14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x14ac:dyDescent="0.2">
      <c r="A361" s="10"/>
      <c r="B361" s="10"/>
      <c r="C361" s="14"/>
      <c r="D361" s="14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x14ac:dyDescent="0.2">
      <c r="A362" s="10"/>
      <c r="B362" s="10"/>
      <c r="C362" s="14"/>
      <c r="D362" s="14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x14ac:dyDescent="0.2">
      <c r="A363" s="10"/>
      <c r="B363" s="10"/>
      <c r="C363" s="14"/>
      <c r="D363" s="14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x14ac:dyDescent="0.2">
      <c r="A364" s="10"/>
      <c r="B364" s="10"/>
      <c r="C364" s="14"/>
      <c r="D364" s="14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x14ac:dyDescent="0.2">
      <c r="A365" s="10"/>
      <c r="B365" s="10"/>
      <c r="C365" s="14"/>
      <c r="D365" s="14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x14ac:dyDescent="0.2">
      <c r="A366" s="10"/>
      <c r="B366" s="10"/>
      <c r="C366" s="14"/>
      <c r="D366" s="14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x14ac:dyDescent="0.2">
      <c r="A367" s="10"/>
      <c r="B367" s="10"/>
      <c r="C367" s="14"/>
      <c r="D367" s="14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x14ac:dyDescent="0.2">
      <c r="A368" s="10"/>
      <c r="B368" s="10"/>
      <c r="C368" s="14"/>
      <c r="D368" s="14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x14ac:dyDescent="0.2">
      <c r="A369" s="10"/>
      <c r="B369" s="10"/>
      <c r="C369" s="14"/>
      <c r="D369" s="14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x14ac:dyDescent="0.2">
      <c r="A370" s="10"/>
      <c r="B370" s="10"/>
      <c r="C370" s="14"/>
      <c r="D370" s="14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x14ac:dyDescent="0.2">
      <c r="A371" s="10"/>
      <c r="B371" s="10"/>
      <c r="C371" s="14"/>
      <c r="D371" s="14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</sheetData>
  <protectedRanges>
    <protectedRange sqref="A234:D237" name="Range1"/>
  </protectedRanges>
  <phoneticPr fontId="8" type="noConversion"/>
  <hyperlinks>
    <hyperlink ref="H466" r:id="rId1" display="http://vsolj.cetus-net.org/bulletin.html"/>
    <hyperlink ref="H459" r:id="rId2" display="http://vsolj.cetus-net.org/bulletin.html"/>
    <hyperlink ref="H64625" r:id="rId3" display="http://vsolj.cetus-net.org/bulletin.html"/>
    <hyperlink ref="H64618" r:id="rId4" display="https://www.aavso.org/ejaavso"/>
    <hyperlink ref="AP769" r:id="rId5" display="http://cdsbib.u-strasbg.fr/cgi-bin/cdsbib?1990RMxAA..21..381G"/>
    <hyperlink ref="AP773" r:id="rId6" display="http://cdsbib.u-strasbg.fr/cgi-bin/cdsbib?1990RMxAA..21..381G"/>
    <hyperlink ref="AP772" r:id="rId7" display="http://cdsbib.u-strasbg.fr/cgi-bin/cdsbib?1990RMxAA..21..381G"/>
    <hyperlink ref="AP753" r:id="rId8" display="http://cdsbib.u-strasbg.fr/cgi-bin/cdsbib?1990RMxAA..21..381G"/>
    <hyperlink ref="I64625" r:id="rId9" display="http://vsolj.cetus-net.org/bulletin.html"/>
    <hyperlink ref="AQ909" r:id="rId10" display="http://cdsbib.u-strasbg.fr/cgi-bin/cdsbib?1990RMxAA..21..381G"/>
    <hyperlink ref="AQ55675" r:id="rId11" display="http://cdsbib.u-strasbg.fr/cgi-bin/cdsbib?1990RMxAA..21..381G"/>
    <hyperlink ref="AQ910" r:id="rId12" display="http://cdsbib.u-strasbg.fr/cgi-bin/cdsbib?1990RMxAA..21..381G"/>
    <hyperlink ref="H64622" r:id="rId13" display="https://www.aavso.org/ejaavso"/>
    <hyperlink ref="H1795" r:id="rId14" display="http://vsolj.cetus-net.org/bulletin.html"/>
    <hyperlink ref="AP3039" r:id="rId15" display="http://cdsbib.u-strasbg.fr/cgi-bin/cdsbib?1990RMxAA..21..381G"/>
    <hyperlink ref="AP3042" r:id="rId16" display="http://cdsbib.u-strasbg.fr/cgi-bin/cdsbib?1990RMxAA..21..381G"/>
    <hyperlink ref="AP3040" r:id="rId17" display="http://cdsbib.u-strasbg.fr/cgi-bin/cdsbib?1990RMxAA..21..381G"/>
    <hyperlink ref="AP3024" r:id="rId18" display="http://cdsbib.u-strasbg.fr/cgi-bin/cdsbib?1990RMxAA..21..381G"/>
    <hyperlink ref="I1795" r:id="rId19" display="http://vsolj.cetus-net.org/bulletin.html"/>
    <hyperlink ref="AQ3253" r:id="rId20" display="http://cdsbib.u-strasbg.fr/cgi-bin/cdsbib?1990RMxAA..21..381G"/>
    <hyperlink ref="AQ65490" r:id="rId21" display="http://cdsbib.u-strasbg.fr/cgi-bin/cdsbib?1990RMxAA..21..381G"/>
    <hyperlink ref="AQ3257" r:id="rId22" display="http://cdsbib.u-strasbg.fr/cgi-bin/cdsbib?1990RMxAA..21..381G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8"/>
  <sheetViews>
    <sheetView workbookViewId="0">
      <pane xSplit="14" ySplit="21" topLeftCell="O121" activePane="bottomRight" state="frozen"/>
      <selection pane="topRight" activeCell="O1" sqref="O1"/>
      <selection pane="bottomLeft" activeCell="A22" sqref="A22"/>
      <selection pane="bottomRight" activeCell="C127" sqref="C12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84</v>
      </c>
      <c r="V1" s="4" t="s">
        <v>11</v>
      </c>
      <c r="W1" s="6" t="s">
        <v>23</v>
      </c>
    </row>
    <row r="2" spans="1:23" x14ac:dyDescent="0.2">
      <c r="A2" t="s">
        <v>25</v>
      </c>
      <c r="B2" s="9" t="s">
        <v>82</v>
      </c>
      <c r="V2" s="10">
        <v>20000</v>
      </c>
      <c r="W2" s="10">
        <f t="shared" ref="W2:W22" si="0">+D$11+D$12*V2+D$13*V2^2</f>
        <v>2.3601289123784466E-4</v>
      </c>
    </row>
    <row r="3" spans="1:23" ht="13.5" thickBot="1" x14ac:dyDescent="0.25">
      <c r="V3" s="10">
        <v>21000</v>
      </c>
      <c r="W3" s="10">
        <f t="shared" si="0"/>
        <v>-1.3552096114271966E-3</v>
      </c>
    </row>
    <row r="4" spans="1:23" ht="14.25" thickTop="1" thickBot="1" x14ac:dyDescent="0.25">
      <c r="A4" s="5" t="s">
        <v>1</v>
      </c>
      <c r="C4" s="2">
        <v>24595.817200000001</v>
      </c>
      <c r="D4" s="3">
        <v>0.81428254</v>
      </c>
      <c r="V4" s="10">
        <v>22000</v>
      </c>
      <c r="W4" s="10">
        <f t="shared" si="0"/>
        <v>-2.802047421362433E-3</v>
      </c>
    </row>
    <row r="5" spans="1:23" ht="13.5" thickTop="1" x14ac:dyDescent="0.2">
      <c r="A5" s="15" t="s">
        <v>85</v>
      </c>
      <c r="B5" s="16"/>
      <c r="C5" s="17">
        <v>8</v>
      </c>
      <c r="D5" s="16" t="s">
        <v>86</v>
      </c>
      <c r="V5" s="10">
        <v>23000</v>
      </c>
      <c r="W5" s="10">
        <f t="shared" si="0"/>
        <v>-4.1045005385678332E-3</v>
      </c>
    </row>
    <row r="6" spans="1:23" x14ac:dyDescent="0.2">
      <c r="A6" s="5" t="s">
        <v>2</v>
      </c>
      <c r="V6" s="10">
        <v>24000</v>
      </c>
      <c r="W6" s="10">
        <f t="shared" si="0"/>
        <v>-5.262568963043418E-3</v>
      </c>
    </row>
    <row r="7" spans="1:23" x14ac:dyDescent="0.2">
      <c r="A7" t="s">
        <v>3</v>
      </c>
      <c r="C7">
        <f>+C4</f>
        <v>24595.817200000001</v>
      </c>
      <c r="V7" s="10">
        <v>25000</v>
      </c>
      <c r="W7" s="10">
        <f t="shared" si="0"/>
        <v>-6.2762526947891736E-3</v>
      </c>
    </row>
    <row r="8" spans="1:23" x14ac:dyDescent="0.2">
      <c r="A8" t="s">
        <v>4</v>
      </c>
      <c r="C8">
        <f>+D4</f>
        <v>0.81428254</v>
      </c>
      <c r="V8" s="10">
        <v>26000</v>
      </c>
      <c r="W8" s="10">
        <f t="shared" si="0"/>
        <v>-7.1455517338051139E-3</v>
      </c>
    </row>
    <row r="9" spans="1:23" x14ac:dyDescent="0.2">
      <c r="A9" s="28" t="s">
        <v>90</v>
      </c>
      <c r="C9" s="29">
        <v>106</v>
      </c>
      <c r="D9" s="18" t="str">
        <f>"F"&amp;C9</f>
        <v>F106</v>
      </c>
      <c r="E9" s="19" t="str">
        <f>"G"&amp;C9</f>
        <v>G106</v>
      </c>
      <c r="V9" s="10">
        <v>27000</v>
      </c>
      <c r="W9" s="10">
        <f t="shared" si="0"/>
        <v>-7.870466080091218E-3</v>
      </c>
    </row>
    <row r="10" spans="1:23" ht="13.5" thickBot="1" x14ac:dyDescent="0.25">
      <c r="A10" s="16"/>
      <c r="B10" s="16"/>
      <c r="C10" s="4" t="s">
        <v>21</v>
      </c>
      <c r="D10" s="4" t="s">
        <v>22</v>
      </c>
      <c r="E10" s="16"/>
      <c r="V10" s="10">
        <v>28000</v>
      </c>
      <c r="W10" s="10">
        <f t="shared" si="0"/>
        <v>-8.4509957336475067E-3</v>
      </c>
    </row>
    <row r="11" spans="1:23" x14ac:dyDescent="0.2">
      <c r="A11" s="16" t="s">
        <v>17</v>
      </c>
      <c r="B11" s="16"/>
      <c r="C11" s="43">
        <f ca="1">INTERCEPT(INDIRECT(E9):G1005,INDIRECT(D9):$F1005)</f>
        <v>-2.2936248505722481E-2</v>
      </c>
      <c r="D11" s="44">
        <f>+E11*F11</f>
        <v>6.2381248417801731E-2</v>
      </c>
      <c r="E11" s="45">
        <v>6.2381248417801731E-2</v>
      </c>
      <c r="F11">
        <v>1</v>
      </c>
      <c r="V11" s="10">
        <v>29000</v>
      </c>
      <c r="W11" s="10">
        <f t="shared" si="0"/>
        <v>-8.88714069447398E-3</v>
      </c>
    </row>
    <row r="12" spans="1:23" x14ac:dyDescent="0.2">
      <c r="A12" s="16" t="s">
        <v>18</v>
      </c>
      <c r="B12" s="16"/>
      <c r="C12" s="43">
        <f ca="1">SLOPE(INDIRECT(E9):G1005,INDIRECT(D9):$F1005)</f>
        <v>4.1468204743981473E-7</v>
      </c>
      <c r="D12" s="44">
        <f>+E12*F12</f>
        <v>-4.551108703626426E-6</v>
      </c>
      <c r="E12" s="46">
        <v>-4.5511087036264254E-2</v>
      </c>
      <c r="F12" s="48">
        <v>1E-4</v>
      </c>
      <c r="V12" s="10">
        <v>30000</v>
      </c>
      <c r="W12" s="10">
        <f t="shared" si="0"/>
        <v>-9.1789009625705964E-3</v>
      </c>
    </row>
    <row r="13" spans="1:23" ht="13.5" thickBot="1" x14ac:dyDescent="0.25">
      <c r="A13" s="16" t="s">
        <v>20</v>
      </c>
      <c r="B13" s="16"/>
      <c r="C13" s="44" t="s">
        <v>15</v>
      </c>
      <c r="D13" s="44">
        <f>+E13*F13</f>
        <v>7.2192346364911589E-11</v>
      </c>
      <c r="E13" s="47">
        <v>7.2192346364911581E-3</v>
      </c>
      <c r="F13" s="48">
        <v>1E-8</v>
      </c>
      <c r="V13" s="10">
        <v>31000</v>
      </c>
      <c r="W13" s="10">
        <f t="shared" si="0"/>
        <v>-9.3262765379374252E-3</v>
      </c>
    </row>
    <row r="14" spans="1:23" x14ac:dyDescent="0.2">
      <c r="A14" s="16"/>
      <c r="B14" s="16"/>
      <c r="E14">
        <f>SUM(T21:T950)</f>
        <v>4.7617923711255449E-4</v>
      </c>
      <c r="V14" s="10">
        <v>32000</v>
      </c>
      <c r="W14" s="10">
        <f t="shared" si="0"/>
        <v>-9.3292674205744247E-3</v>
      </c>
    </row>
    <row r="15" spans="1:23" x14ac:dyDescent="0.2">
      <c r="A15" s="20" t="s">
        <v>19</v>
      </c>
      <c r="B15" s="16"/>
      <c r="C15" s="21">
        <f ca="1">(C7+C11)+(C8+C12)*INT(MAX(F21:F3529))</f>
        <v>57775.381818180889</v>
      </c>
      <c r="E15" s="22" t="s">
        <v>93</v>
      </c>
      <c r="F15" s="17">
        <v>1</v>
      </c>
      <c r="V15" s="10">
        <v>33000</v>
      </c>
      <c r="W15" s="10">
        <f t="shared" si="0"/>
        <v>-9.1878736104816089E-3</v>
      </c>
    </row>
    <row r="16" spans="1:23" x14ac:dyDescent="0.2">
      <c r="A16" s="24" t="s">
        <v>5</v>
      </c>
      <c r="B16" s="16"/>
      <c r="C16" s="13">
        <f ca="1">+C8+C12</f>
        <v>0.81428295468204748</v>
      </c>
      <c r="E16" s="22" t="s">
        <v>87</v>
      </c>
      <c r="F16" s="23">
        <f ca="1">NOW()+15018.5+$C$5/24</f>
        <v>60353.454114583335</v>
      </c>
      <c r="V16" s="10">
        <v>34000</v>
      </c>
      <c r="W16" s="10">
        <f t="shared" si="0"/>
        <v>-8.9020951076589361E-3</v>
      </c>
    </row>
    <row r="17" spans="1:23" ht="13.5" thickBot="1" x14ac:dyDescent="0.25">
      <c r="A17" s="22" t="s">
        <v>83</v>
      </c>
      <c r="B17" s="16"/>
      <c r="C17" s="16">
        <f>COUNT(C21:C2187)</f>
        <v>121</v>
      </c>
      <c r="E17" s="22" t="s">
        <v>94</v>
      </c>
      <c r="F17" s="23">
        <f ca="1">ROUND(2*(F16-$C$7)/$C$8,0)/2+F15</f>
        <v>43914</v>
      </c>
      <c r="V17" s="10">
        <v>35000</v>
      </c>
      <c r="W17" s="10">
        <f t="shared" si="0"/>
        <v>-8.4719319121064757E-3</v>
      </c>
    </row>
    <row r="18" spans="1:23" ht="14.25" thickTop="1" thickBot="1" x14ac:dyDescent="0.25">
      <c r="A18" s="24" t="s">
        <v>6</v>
      </c>
      <c r="B18" s="16"/>
      <c r="C18" s="26">
        <f ca="1">+C15</f>
        <v>57775.381818180889</v>
      </c>
      <c r="D18" s="27">
        <f ca="1">+C16</f>
        <v>0.81428295468204748</v>
      </c>
      <c r="E18" s="22" t="s">
        <v>88</v>
      </c>
      <c r="F18" s="19">
        <f ca="1">ROUND(2*(F16-$C$15)/$C$16,0)/2+F15</f>
        <v>3167</v>
      </c>
      <c r="V18" s="10">
        <v>36000</v>
      </c>
      <c r="W18" s="10">
        <f t="shared" si="0"/>
        <v>-7.897384023824186E-3</v>
      </c>
    </row>
    <row r="19" spans="1:23" ht="13.5" thickTop="1" x14ac:dyDescent="0.2">
      <c r="E19" s="22" t="s">
        <v>89</v>
      </c>
      <c r="F19" s="25">
        <f ca="1">+$C$15+$C$16*F18-15018.5-$C$5/24</f>
        <v>45335.382602325597</v>
      </c>
      <c r="V19" s="10">
        <v>37000</v>
      </c>
      <c r="W19" s="10">
        <f t="shared" si="0"/>
        <v>-7.1784514428120672E-3</v>
      </c>
    </row>
    <row r="20" spans="1:23" ht="1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104</v>
      </c>
      <c r="I20" s="7" t="s">
        <v>105</v>
      </c>
      <c r="J20" s="7" t="s">
        <v>106</v>
      </c>
      <c r="K20" s="7" t="s">
        <v>103</v>
      </c>
      <c r="L20" s="7" t="s">
        <v>26</v>
      </c>
      <c r="M20" s="7" t="s">
        <v>27</v>
      </c>
      <c r="N20" s="7" t="s">
        <v>28</v>
      </c>
      <c r="O20" s="7" t="s">
        <v>24</v>
      </c>
      <c r="P20" s="49" t="s">
        <v>23</v>
      </c>
      <c r="Q20" s="4" t="s">
        <v>16</v>
      </c>
      <c r="R20" s="50" t="s">
        <v>99</v>
      </c>
      <c r="S20" s="6" t="s">
        <v>100</v>
      </c>
      <c r="T20" s="50" t="s">
        <v>101</v>
      </c>
      <c r="U20" s="51" t="s">
        <v>102</v>
      </c>
      <c r="V20" s="10">
        <v>38000</v>
      </c>
      <c r="W20" s="10">
        <f t="shared" si="0"/>
        <v>-6.3151341690701052E-3</v>
      </c>
    </row>
    <row r="21" spans="1:23" x14ac:dyDescent="0.2">
      <c r="A21" s="10" t="s">
        <v>79</v>
      </c>
      <c r="B21" s="11" t="s">
        <v>78</v>
      </c>
      <c r="C21" s="14">
        <v>24500.549999999814</v>
      </c>
      <c r="D21" s="14"/>
      <c r="E21" s="10">
        <f t="shared" ref="E21:E52" si="1">+(C21-C$7)/C$8</f>
        <v>-116.99526309404544</v>
      </c>
      <c r="F21" s="10">
        <f t="shared" ref="F21:F52" si="2">ROUND(2*E21,0)/2</f>
        <v>-117</v>
      </c>
      <c r="G21" s="10">
        <f t="shared" ref="G21:G56" si="3">+C21-(C$7+F21*C$8)</f>
        <v>3.8571798140765168E-3</v>
      </c>
      <c r="H21" s="10"/>
      <c r="I21" s="10"/>
      <c r="J21" s="10">
        <f>+G21</f>
        <v>3.8571798140765168E-3</v>
      </c>
      <c r="L21" s="10"/>
      <c r="M21" s="10"/>
      <c r="N21" s="10"/>
      <c r="O21" s="10">
        <f t="shared" ref="O21:O52" ca="1" si="4">+C$11+C$12*F21</f>
        <v>-2.2984766305272939E-2</v>
      </c>
      <c r="P21" s="52">
        <f t="shared" ref="P21:P52" si="5">+D$11+D$12*F21+D$13*F21^2</f>
        <v>6.2914716377155414E-2</v>
      </c>
      <c r="Q21" s="12">
        <f t="shared" ref="Q21:Q52" si="6">+C21-15018.5</f>
        <v>9482.0499999998137</v>
      </c>
      <c r="R21" s="10">
        <f t="shared" ref="R21:R56" si="7">+(P21-G21)^2</f>
        <v>3.4877926248994009E-3</v>
      </c>
      <c r="S21" s="11">
        <v>1</v>
      </c>
      <c r="T21" s="10"/>
      <c r="U21" s="53"/>
      <c r="V21" s="10">
        <v>39000</v>
      </c>
      <c r="W21" s="10">
        <f t="shared" si="0"/>
        <v>-5.3074322025983417E-3</v>
      </c>
    </row>
    <row r="22" spans="1:23" x14ac:dyDescent="0.2">
      <c r="A22" s="10" t="s">
        <v>79</v>
      </c>
      <c r="B22" s="11" t="s">
        <v>69</v>
      </c>
      <c r="C22" s="14">
        <v>24573.419999999925</v>
      </c>
      <c r="D22" s="14"/>
      <c r="E22" s="10">
        <f t="shared" si="1"/>
        <v>-27.505440556389466</v>
      </c>
      <c r="F22" s="10">
        <f t="shared" si="2"/>
        <v>-27.5</v>
      </c>
      <c r="G22" s="10">
        <f t="shared" si="3"/>
        <v>-4.4301500747678801E-3</v>
      </c>
      <c r="H22" s="10"/>
      <c r="I22" s="10"/>
      <c r="J22" s="10">
        <f>+G22</f>
        <v>-4.4301500747678801E-3</v>
      </c>
      <c r="L22" s="10"/>
      <c r="M22" s="10"/>
      <c r="N22" s="10"/>
      <c r="O22" s="10">
        <f t="shared" ca="1" si="4"/>
        <v>-2.2947652262027076E-2</v>
      </c>
      <c r="P22" s="52">
        <f t="shared" si="5"/>
        <v>6.2506458502613396E-2</v>
      </c>
      <c r="Q22" s="12">
        <f t="shared" si="6"/>
        <v>9554.9199999999255</v>
      </c>
      <c r="R22" s="10">
        <f t="shared" si="7"/>
        <v>4.480509567841553E-3</v>
      </c>
      <c r="S22" s="11">
        <v>1</v>
      </c>
      <c r="T22" s="10"/>
      <c r="U22" s="10"/>
      <c r="V22" s="10">
        <v>40000</v>
      </c>
      <c r="W22" s="10">
        <f t="shared" si="0"/>
        <v>-4.1553455433967629E-3</v>
      </c>
    </row>
    <row r="23" spans="1:23" x14ac:dyDescent="0.2">
      <c r="A23" s="10" t="s">
        <v>79</v>
      </c>
      <c r="B23" s="11" t="s">
        <v>78</v>
      </c>
      <c r="C23" s="14">
        <v>24584.410000000149</v>
      </c>
      <c r="D23" s="14"/>
      <c r="E23" s="10">
        <f t="shared" si="1"/>
        <v>-14.008896715201962</v>
      </c>
      <c r="F23" s="10">
        <f t="shared" si="2"/>
        <v>-14</v>
      </c>
      <c r="G23" s="10">
        <f t="shared" si="3"/>
        <v>-7.2444398538209498E-3</v>
      </c>
      <c r="H23" s="10"/>
      <c r="I23" s="10"/>
      <c r="J23" s="10">
        <f>+G23</f>
        <v>-7.2444398538209498E-3</v>
      </c>
      <c r="L23" s="10"/>
      <c r="M23" s="10"/>
      <c r="N23" s="10"/>
      <c r="O23" s="10">
        <f t="shared" ca="1" si="4"/>
        <v>-2.2942054054386637E-2</v>
      </c>
      <c r="P23" s="52">
        <f t="shared" si="5"/>
        <v>6.2444978089352392E-2</v>
      </c>
      <c r="Q23" s="12">
        <f t="shared" si="6"/>
        <v>9565.910000000149</v>
      </c>
      <c r="R23" s="10">
        <f t="shared" si="7"/>
        <v>4.8566149732582912E-3</v>
      </c>
      <c r="S23" s="11">
        <v>1</v>
      </c>
      <c r="T23" s="10"/>
      <c r="U23" s="10"/>
    </row>
    <row r="24" spans="1:23" x14ac:dyDescent="0.2">
      <c r="A24" s="10" t="s">
        <v>79</v>
      </c>
      <c r="B24" s="11" t="s">
        <v>69</v>
      </c>
      <c r="C24" s="14">
        <v>24591.339999999851</v>
      </c>
      <c r="D24" s="14"/>
      <c r="E24" s="10">
        <f t="shared" si="1"/>
        <v>-5.4983372235272698</v>
      </c>
      <c r="F24" s="10">
        <f t="shared" si="2"/>
        <v>-5.5</v>
      </c>
      <c r="G24" s="10">
        <f t="shared" si="3"/>
        <v>1.3539698484237306E-3</v>
      </c>
      <c r="H24" s="10"/>
      <c r="I24" s="10"/>
      <c r="J24" s="10">
        <f>+G24</f>
        <v>1.3539698484237306E-3</v>
      </c>
      <c r="L24" s="10"/>
      <c r="M24" s="10"/>
      <c r="N24" s="10"/>
      <c r="O24" s="10">
        <f t="shared" ca="1" si="4"/>
        <v>-2.2938529256983399E-2</v>
      </c>
      <c r="P24" s="52">
        <f t="shared" si="5"/>
        <v>6.2406281699490154E-2</v>
      </c>
      <c r="Q24" s="12">
        <f t="shared" si="6"/>
        <v>9572.839999999851</v>
      </c>
      <c r="R24" s="10">
        <f t="shared" si="7"/>
        <v>3.7273847823598655E-3</v>
      </c>
      <c r="S24" s="11">
        <v>1</v>
      </c>
      <c r="T24" s="10"/>
      <c r="U24" s="10"/>
    </row>
    <row r="25" spans="1:23" x14ac:dyDescent="0.2">
      <c r="A25" s="10" t="s">
        <v>79</v>
      </c>
      <c r="B25" s="11" t="s">
        <v>69</v>
      </c>
      <c r="C25" s="14">
        <v>24595.410000000149</v>
      </c>
      <c r="D25" s="14"/>
      <c r="E25" s="10">
        <f t="shared" si="1"/>
        <v>-0.50007212466118911</v>
      </c>
      <c r="F25" s="10">
        <f t="shared" si="2"/>
        <v>-0.5</v>
      </c>
      <c r="G25" s="10">
        <f t="shared" si="3"/>
        <v>-5.8729852753458545E-5</v>
      </c>
      <c r="H25" s="10"/>
      <c r="I25" s="10"/>
      <c r="J25" s="10">
        <f>+G25</f>
        <v>-5.8729852753458545E-5</v>
      </c>
      <c r="L25" s="10"/>
      <c r="M25" s="10"/>
      <c r="N25" s="10"/>
      <c r="O25" s="10">
        <f t="shared" ca="1" si="4"/>
        <v>-2.2936455846746199E-2</v>
      </c>
      <c r="P25" s="52">
        <f t="shared" si="5"/>
        <v>6.2383523990201625E-2</v>
      </c>
      <c r="Q25" s="12">
        <f t="shared" si="6"/>
        <v>9576.910000000149</v>
      </c>
      <c r="R25" s="10">
        <f t="shared" si="7"/>
        <v>3.8990350649880387E-3</v>
      </c>
      <c r="S25" s="11">
        <v>1</v>
      </c>
      <c r="T25" s="10"/>
      <c r="U25" s="10"/>
    </row>
    <row r="26" spans="1:23" x14ac:dyDescent="0.2">
      <c r="A26" s="10" t="s">
        <v>13</v>
      </c>
      <c r="B26" s="10"/>
      <c r="C26" s="14">
        <v>24595.817200000001</v>
      </c>
      <c r="D26" s="14" t="s">
        <v>15</v>
      </c>
      <c r="E26" s="10">
        <f t="shared" si="1"/>
        <v>0</v>
      </c>
      <c r="F26" s="10">
        <f t="shared" si="2"/>
        <v>0</v>
      </c>
      <c r="G26" s="10">
        <f t="shared" si="3"/>
        <v>0</v>
      </c>
      <c r="H26" s="10">
        <f>+G26</f>
        <v>0</v>
      </c>
      <c r="I26" s="10"/>
      <c r="J26" s="10"/>
      <c r="K26" s="10"/>
      <c r="L26" s="10"/>
      <c r="M26" s="10"/>
      <c r="N26" s="10"/>
      <c r="O26" s="10">
        <f t="shared" ca="1" si="4"/>
        <v>-2.2936248505722481E-2</v>
      </c>
      <c r="P26" s="52">
        <f t="shared" si="5"/>
        <v>6.2381248417801731E-2</v>
      </c>
      <c r="Q26" s="12">
        <f t="shared" si="6"/>
        <v>9577.3172000000013</v>
      </c>
      <c r="R26" s="10">
        <f t="shared" si="7"/>
        <v>3.891420154163491E-3</v>
      </c>
      <c r="S26" s="11">
        <v>0.1</v>
      </c>
      <c r="T26" s="10"/>
      <c r="U26" s="10"/>
    </row>
    <row r="27" spans="1:23" x14ac:dyDescent="0.2">
      <c r="A27" s="10" t="s">
        <v>79</v>
      </c>
      <c r="B27" s="11" t="s">
        <v>78</v>
      </c>
      <c r="C27" s="14">
        <v>24619.430000000168</v>
      </c>
      <c r="D27" s="14"/>
      <c r="E27" s="10">
        <f t="shared" si="1"/>
        <v>28.998288481251628</v>
      </c>
      <c r="F27" s="10">
        <f t="shared" si="2"/>
        <v>29</v>
      </c>
      <c r="G27" s="10">
        <f t="shared" si="3"/>
        <v>-1.3936598334112205E-3</v>
      </c>
      <c r="H27" s="10"/>
      <c r="I27" s="10"/>
      <c r="J27" s="10">
        <f t="shared" ref="J27:J50" si="8">+G27</f>
        <v>-1.3936598334112205E-3</v>
      </c>
      <c r="L27" s="10"/>
      <c r="M27" s="10"/>
      <c r="N27" s="10"/>
      <c r="O27" s="10">
        <f t="shared" ca="1" si="4"/>
        <v>-2.2924222726346727E-2</v>
      </c>
      <c r="P27" s="52">
        <f t="shared" si="5"/>
        <v>6.2249326979159858E-2</v>
      </c>
      <c r="Q27" s="12">
        <f t="shared" si="6"/>
        <v>9600.9300000001676</v>
      </c>
      <c r="R27" s="10">
        <f t="shared" si="7"/>
        <v>4.0504297704250965E-3</v>
      </c>
      <c r="S27" s="11">
        <v>1</v>
      </c>
      <c r="T27" s="10"/>
      <c r="U27" s="10"/>
    </row>
    <row r="28" spans="1:23" x14ac:dyDescent="0.2">
      <c r="A28" s="10" t="s">
        <v>79</v>
      </c>
      <c r="B28" s="11" t="s">
        <v>69</v>
      </c>
      <c r="C28" s="14">
        <v>24639.39000000013</v>
      </c>
      <c r="D28" s="14"/>
      <c r="E28" s="10">
        <f t="shared" si="1"/>
        <v>53.510664738223497</v>
      </c>
      <c r="F28" s="10">
        <f t="shared" si="2"/>
        <v>53.5</v>
      </c>
      <c r="G28" s="10">
        <f t="shared" si="3"/>
        <v>8.6841101292520761E-3</v>
      </c>
      <c r="H28" s="10"/>
      <c r="I28" s="10"/>
      <c r="J28" s="10">
        <f t="shared" si="8"/>
        <v>8.6841101292520761E-3</v>
      </c>
      <c r="L28" s="10"/>
      <c r="M28" s="10"/>
      <c r="N28" s="10"/>
      <c r="O28" s="10">
        <f t="shared" ca="1" si="4"/>
        <v>-2.2914063016184451E-2</v>
      </c>
      <c r="P28" s="52">
        <f t="shared" si="5"/>
        <v>6.2137970734701099E-2</v>
      </c>
      <c r="Q28" s="12">
        <f t="shared" si="6"/>
        <v>9620.8900000001304</v>
      </c>
      <c r="R28" s="10">
        <f t="shared" si="7"/>
        <v>2.8573152136267752E-3</v>
      </c>
      <c r="S28" s="11">
        <v>1</v>
      </c>
      <c r="T28" s="10"/>
      <c r="U28" s="10"/>
    </row>
    <row r="29" spans="1:23" x14ac:dyDescent="0.2">
      <c r="A29" s="10" t="s">
        <v>79</v>
      </c>
      <c r="B29" s="11" t="s">
        <v>69</v>
      </c>
      <c r="C29" s="14">
        <v>24791.649999999907</v>
      </c>
      <c r="D29" s="14"/>
      <c r="E29" s="10">
        <f t="shared" si="1"/>
        <v>240.49735857028881</v>
      </c>
      <c r="F29" s="10">
        <f t="shared" si="2"/>
        <v>240.5</v>
      </c>
      <c r="G29" s="10">
        <f t="shared" si="3"/>
        <v>-2.1508700956474058E-3</v>
      </c>
      <c r="H29" s="10"/>
      <c r="I29" s="10"/>
      <c r="J29" s="10">
        <f t="shared" si="8"/>
        <v>-2.1508700956474058E-3</v>
      </c>
      <c r="L29" s="10"/>
      <c r="M29" s="10"/>
      <c r="N29" s="10"/>
      <c r="O29" s="10">
        <f t="shared" ca="1" si="4"/>
        <v>-2.2836517473313205E-2</v>
      </c>
      <c r="P29" s="52">
        <f t="shared" si="5"/>
        <v>6.1290882397941414E-2</v>
      </c>
      <c r="Q29" s="12">
        <f t="shared" si="6"/>
        <v>9773.1499999999069</v>
      </c>
      <c r="R29" s="10">
        <f t="shared" si="7"/>
        <v>4.024855959457784E-3</v>
      </c>
      <c r="S29" s="11">
        <v>1</v>
      </c>
      <c r="T29" s="10"/>
      <c r="U29" s="10"/>
    </row>
    <row r="30" spans="1:23" x14ac:dyDescent="0.2">
      <c r="A30" s="10" t="s">
        <v>79</v>
      </c>
      <c r="B30" s="11" t="s">
        <v>69</v>
      </c>
      <c r="C30" s="14">
        <v>24848.649999999907</v>
      </c>
      <c r="D30" s="14"/>
      <c r="E30" s="10">
        <f t="shared" si="1"/>
        <v>310.49763144854552</v>
      </c>
      <c r="F30" s="10">
        <f t="shared" si="2"/>
        <v>310.5</v>
      </c>
      <c r="G30" s="10">
        <f t="shared" si="3"/>
        <v>-1.9286700953671243E-3</v>
      </c>
      <c r="H30" s="10"/>
      <c r="I30" s="10"/>
      <c r="J30" s="10">
        <f t="shared" si="8"/>
        <v>-1.9286700953671243E-3</v>
      </c>
      <c r="L30" s="10"/>
      <c r="M30" s="10"/>
      <c r="N30" s="10"/>
      <c r="O30" s="10">
        <f t="shared" ca="1" si="4"/>
        <v>-2.2807489729992417E-2</v>
      </c>
      <c r="P30" s="52">
        <f t="shared" si="5"/>
        <v>6.0975089247486854E-2</v>
      </c>
      <c r="Q30" s="12">
        <f t="shared" si="6"/>
        <v>9830.1499999999069</v>
      </c>
      <c r="R30" s="10">
        <f t="shared" si="7"/>
        <v>3.9568829394636884E-3</v>
      </c>
      <c r="S30" s="11">
        <v>1</v>
      </c>
      <c r="T30" s="10"/>
      <c r="U30" s="10"/>
    </row>
    <row r="31" spans="1:23" x14ac:dyDescent="0.2">
      <c r="A31" s="10" t="s">
        <v>79</v>
      </c>
      <c r="B31" s="11" t="s">
        <v>69</v>
      </c>
      <c r="C31" s="14">
        <v>24875.529999999795</v>
      </c>
      <c r="D31" s="14"/>
      <c r="E31" s="10">
        <f t="shared" si="1"/>
        <v>343.50828644783883</v>
      </c>
      <c r="F31" s="10">
        <f t="shared" si="2"/>
        <v>343.5</v>
      </c>
      <c r="G31" s="10">
        <f t="shared" si="3"/>
        <v>6.7475097930582706E-3</v>
      </c>
      <c r="H31" s="10"/>
      <c r="I31" s="10"/>
      <c r="J31" s="10">
        <f t="shared" si="8"/>
        <v>6.7475097930582706E-3</v>
      </c>
      <c r="L31" s="10"/>
      <c r="M31" s="10"/>
      <c r="N31" s="10"/>
      <c r="O31" s="10">
        <f t="shared" ca="1" si="4"/>
        <v>-2.2793805222426904E-2</v>
      </c>
      <c r="P31" s="52">
        <f t="shared" si="5"/>
        <v>6.0826460715486433E-2</v>
      </c>
      <c r="Q31" s="12">
        <f t="shared" si="6"/>
        <v>9857.0299999997951</v>
      </c>
      <c r="R31" s="10">
        <f t="shared" si="7"/>
        <v>2.9245329328703939E-3</v>
      </c>
      <c r="S31" s="11">
        <v>1</v>
      </c>
      <c r="T31" s="10"/>
      <c r="U31" s="10"/>
    </row>
    <row r="32" spans="1:23" x14ac:dyDescent="0.2">
      <c r="A32" s="10" t="s">
        <v>79</v>
      </c>
      <c r="B32" s="11" t="s">
        <v>78</v>
      </c>
      <c r="C32" s="14">
        <v>24916.649999999907</v>
      </c>
      <c r="D32" s="14"/>
      <c r="E32" s="10">
        <f t="shared" si="1"/>
        <v>394.00672891734303</v>
      </c>
      <c r="F32" s="10">
        <f t="shared" si="2"/>
        <v>394</v>
      </c>
      <c r="G32" s="10">
        <f t="shared" si="3"/>
        <v>5.4792399059806485E-3</v>
      </c>
      <c r="H32" s="10"/>
      <c r="I32" s="10"/>
      <c r="J32" s="10">
        <f t="shared" si="8"/>
        <v>5.4792399059806485E-3</v>
      </c>
      <c r="L32" s="10"/>
      <c r="M32" s="10"/>
      <c r="N32" s="10"/>
      <c r="O32" s="10">
        <f t="shared" ca="1" si="4"/>
        <v>-2.2772863779031195E-2</v>
      </c>
      <c r="P32" s="52">
        <f t="shared" si="5"/>
        <v>6.0599318439653223E-2</v>
      </c>
      <c r="Q32" s="12">
        <f t="shared" si="6"/>
        <v>9898.1499999999069</v>
      </c>
      <c r="R32" s="10">
        <f t="shared" si="7"/>
        <v>3.0382230575582321E-3</v>
      </c>
      <c r="S32" s="11">
        <v>1</v>
      </c>
      <c r="T32" s="10"/>
      <c r="U32" s="10"/>
    </row>
    <row r="33" spans="1:21" x14ac:dyDescent="0.2">
      <c r="A33" s="10" t="s">
        <v>79</v>
      </c>
      <c r="B33" s="11" t="s">
        <v>69</v>
      </c>
      <c r="C33" s="14">
        <v>24920.310000000056</v>
      </c>
      <c r="D33" s="14"/>
      <c r="E33" s="10">
        <f t="shared" si="1"/>
        <v>398.50148328128779</v>
      </c>
      <c r="F33" s="10">
        <f t="shared" si="2"/>
        <v>398.5</v>
      </c>
      <c r="G33" s="10">
        <f t="shared" si="3"/>
        <v>1.2078100553480908E-3</v>
      </c>
      <c r="H33" s="10"/>
      <c r="I33" s="10"/>
      <c r="J33" s="10">
        <f t="shared" si="8"/>
        <v>1.2078100553480908E-3</v>
      </c>
      <c r="L33" s="10"/>
      <c r="M33" s="10"/>
      <c r="N33" s="10"/>
      <c r="O33" s="10">
        <f t="shared" ca="1" si="4"/>
        <v>-2.2770997709817713E-2</v>
      </c>
      <c r="P33" s="52">
        <f t="shared" si="5"/>
        <v>6.0579095906442122E-2</v>
      </c>
      <c r="Q33" s="12">
        <f t="shared" si="6"/>
        <v>9901.8100000000559</v>
      </c>
      <c r="R33" s="10">
        <f t="shared" si="7"/>
        <v>3.5249495836123185E-3</v>
      </c>
      <c r="S33" s="11">
        <v>1</v>
      </c>
      <c r="T33" s="10"/>
      <c r="U33" s="10"/>
    </row>
    <row r="34" spans="1:21" x14ac:dyDescent="0.2">
      <c r="A34" s="33" t="s">
        <v>79</v>
      </c>
      <c r="B34" s="32" t="s">
        <v>78</v>
      </c>
      <c r="C34" s="8">
        <v>24921.529999999795</v>
      </c>
      <c r="D34" s="8"/>
      <c r="E34" s="33">
        <f t="shared" si="1"/>
        <v>399.9997347355548</v>
      </c>
      <c r="F34" s="10">
        <f t="shared" si="2"/>
        <v>400</v>
      </c>
      <c r="G34" s="10">
        <f t="shared" si="3"/>
        <v>-2.1600020772893913E-4</v>
      </c>
      <c r="H34" s="10"/>
      <c r="I34" s="10"/>
      <c r="J34" s="10">
        <f t="shared" si="8"/>
        <v>-2.1600020772893913E-4</v>
      </c>
      <c r="L34" s="10"/>
      <c r="M34" s="10"/>
      <c r="N34" s="10"/>
      <c r="O34" s="10">
        <f t="shared" ca="1" si="4"/>
        <v>-2.2770375686746554E-2</v>
      </c>
      <c r="P34" s="52">
        <f t="shared" si="5"/>
        <v>6.0572355711769547E-2</v>
      </c>
      <c r="Q34" s="12">
        <f t="shared" si="6"/>
        <v>9903.0299999997951</v>
      </c>
      <c r="R34" s="10">
        <f t="shared" si="7"/>
        <v>3.6952242153956267E-3</v>
      </c>
      <c r="S34" s="11">
        <v>1</v>
      </c>
      <c r="T34" s="10"/>
      <c r="U34" s="10"/>
    </row>
    <row r="35" spans="1:21" x14ac:dyDescent="0.2">
      <c r="A35" s="33" t="s">
        <v>79</v>
      </c>
      <c r="B35" s="32" t="s">
        <v>78</v>
      </c>
      <c r="C35" s="8">
        <v>24922.339999999851</v>
      </c>
      <c r="D35" s="8"/>
      <c r="E35" s="33">
        <f t="shared" si="1"/>
        <v>400.99447545547235</v>
      </c>
      <c r="F35" s="10">
        <f t="shared" si="2"/>
        <v>401</v>
      </c>
      <c r="G35" s="10">
        <f t="shared" si="3"/>
        <v>-4.4985401509620715E-3</v>
      </c>
      <c r="H35" s="10"/>
      <c r="I35" s="10"/>
      <c r="J35" s="10">
        <f t="shared" si="8"/>
        <v>-4.4985401509620715E-3</v>
      </c>
      <c r="L35" s="10"/>
      <c r="M35" s="10"/>
      <c r="N35" s="10"/>
      <c r="O35" s="10">
        <f t="shared" ca="1" si="4"/>
        <v>-2.2769961004699114E-2</v>
      </c>
      <c r="P35" s="52">
        <f t="shared" si="5"/>
        <v>6.0567862429135352E-2</v>
      </c>
      <c r="Q35" s="12">
        <f t="shared" si="6"/>
        <v>9903.839999999851</v>
      </c>
      <c r="R35" s="10">
        <f t="shared" si="7"/>
        <v>4.2336367447153083E-3</v>
      </c>
      <c r="S35" s="11">
        <v>1</v>
      </c>
      <c r="T35" s="10"/>
      <c r="U35" s="10"/>
    </row>
    <row r="36" spans="1:21" x14ac:dyDescent="0.2">
      <c r="A36" s="33" t="s">
        <v>79</v>
      </c>
      <c r="B36" s="32" t="s">
        <v>78</v>
      </c>
      <c r="C36" s="8">
        <v>24961.430000000168</v>
      </c>
      <c r="D36" s="8"/>
      <c r="E36" s="33">
        <f t="shared" si="1"/>
        <v>448.99992575079199</v>
      </c>
      <c r="F36" s="10">
        <f t="shared" si="2"/>
        <v>449</v>
      </c>
      <c r="G36" s="10">
        <f t="shared" si="3"/>
        <v>-6.0459835367510095E-5</v>
      </c>
      <c r="H36" s="10"/>
      <c r="I36" s="10"/>
      <c r="J36" s="10">
        <f t="shared" si="8"/>
        <v>-6.0459835367510095E-5</v>
      </c>
      <c r="L36" s="10"/>
      <c r="M36" s="10"/>
      <c r="N36" s="10"/>
      <c r="O36" s="10">
        <f t="shared" ca="1" si="4"/>
        <v>-2.2750056266422004E-2</v>
      </c>
      <c r="P36" s="52">
        <f t="shared" si="5"/>
        <v>6.0352354659092979E-2</v>
      </c>
      <c r="Q36" s="12">
        <f t="shared" si="6"/>
        <v>9942.9300000001676</v>
      </c>
      <c r="R36" s="10">
        <f t="shared" si="7"/>
        <v>3.6497081551420951E-3</v>
      </c>
      <c r="S36" s="11">
        <v>1</v>
      </c>
      <c r="T36" s="10"/>
      <c r="U36" s="10"/>
    </row>
    <row r="37" spans="1:21" x14ac:dyDescent="0.2">
      <c r="A37" s="33" t="s">
        <v>79</v>
      </c>
      <c r="B37" s="32" t="s">
        <v>69</v>
      </c>
      <c r="C37" s="8">
        <v>25230.549999999814</v>
      </c>
      <c r="D37" s="8"/>
      <c r="E37" s="33">
        <f t="shared" si="1"/>
        <v>779.49945973275123</v>
      </c>
      <c r="F37" s="10">
        <f t="shared" si="2"/>
        <v>779.5</v>
      </c>
      <c r="G37" s="10">
        <f t="shared" si="3"/>
        <v>-4.399301869852934E-4</v>
      </c>
      <c r="H37" s="10"/>
      <c r="I37" s="10"/>
      <c r="J37" s="10">
        <f t="shared" si="8"/>
        <v>-4.399301869852934E-4</v>
      </c>
      <c r="L37" s="10"/>
      <c r="M37" s="10"/>
      <c r="N37" s="10"/>
      <c r="O37" s="10">
        <f t="shared" ca="1" si="4"/>
        <v>-2.2613003849743143E-2</v>
      </c>
      <c r="P37" s="52">
        <f t="shared" si="5"/>
        <v>5.8877524714871267E-2</v>
      </c>
      <c r="Q37" s="12">
        <f t="shared" si="6"/>
        <v>10212.049999999814</v>
      </c>
      <c r="R37" s="10">
        <f t="shared" si="7"/>
        <v>3.5185604560337867E-3</v>
      </c>
      <c r="S37" s="11">
        <v>1</v>
      </c>
      <c r="T37" s="10"/>
      <c r="U37" s="10"/>
    </row>
    <row r="38" spans="1:21" x14ac:dyDescent="0.2">
      <c r="A38" s="33" t="s">
        <v>79</v>
      </c>
      <c r="B38" s="32" t="s">
        <v>69</v>
      </c>
      <c r="C38" s="8">
        <v>25234.620000000112</v>
      </c>
      <c r="D38" s="8"/>
      <c r="E38" s="33">
        <f t="shared" si="1"/>
        <v>784.49772483161735</v>
      </c>
      <c r="F38" s="10">
        <f t="shared" si="2"/>
        <v>784.5</v>
      </c>
      <c r="G38" s="10">
        <f t="shared" si="3"/>
        <v>-1.8526298881624825E-3</v>
      </c>
      <c r="H38" s="10"/>
      <c r="I38" s="10"/>
      <c r="J38" s="10">
        <f t="shared" si="8"/>
        <v>-1.8526298881624825E-3</v>
      </c>
      <c r="L38" s="10"/>
      <c r="M38" s="10"/>
      <c r="N38" s="10"/>
      <c r="O38" s="10">
        <f t="shared" ca="1" si="4"/>
        <v>-2.2610930439505947E-2</v>
      </c>
      <c r="P38" s="52">
        <f t="shared" si="5"/>
        <v>5.8855333715501709E-2</v>
      </c>
      <c r="Q38" s="12">
        <f t="shared" si="6"/>
        <v>10216.120000000112</v>
      </c>
      <c r="R38" s="10">
        <f t="shared" si="7"/>
        <v>3.6854568449038163E-3</v>
      </c>
      <c r="S38" s="11">
        <v>1</v>
      </c>
      <c r="T38" s="10"/>
      <c r="U38" s="10"/>
    </row>
    <row r="39" spans="1:21" x14ac:dyDescent="0.2">
      <c r="A39" s="33" t="s">
        <v>79</v>
      </c>
      <c r="B39" s="32" t="s">
        <v>78</v>
      </c>
      <c r="C39" s="8">
        <v>25242.35999999987</v>
      </c>
      <c r="D39" s="8"/>
      <c r="E39" s="33">
        <f t="shared" si="1"/>
        <v>794.00302504320962</v>
      </c>
      <c r="F39" s="10">
        <f t="shared" si="2"/>
        <v>794</v>
      </c>
      <c r="G39" s="10">
        <f t="shared" si="3"/>
        <v>2.4632398672110867E-3</v>
      </c>
      <c r="H39" s="10"/>
      <c r="I39" s="10"/>
      <c r="J39" s="10">
        <f t="shared" si="8"/>
        <v>2.4632398672110867E-3</v>
      </c>
      <c r="L39" s="10"/>
      <c r="M39" s="10"/>
      <c r="N39" s="10"/>
      <c r="O39" s="10">
        <f t="shared" ca="1" si="4"/>
        <v>-2.2606990960055268E-2</v>
      </c>
      <c r="P39" s="52">
        <f t="shared" si="5"/>
        <v>5.8813180761195259E-2</v>
      </c>
      <c r="Q39" s="12">
        <f t="shared" si="6"/>
        <v>10223.85999999987</v>
      </c>
      <c r="R39" s="10">
        <f t="shared" si="7"/>
        <v>3.1753158387555097E-3</v>
      </c>
      <c r="S39" s="11">
        <v>1</v>
      </c>
      <c r="T39" s="10"/>
      <c r="U39" s="10"/>
    </row>
    <row r="40" spans="1:21" x14ac:dyDescent="0.2">
      <c r="A40" s="33" t="s">
        <v>79</v>
      </c>
      <c r="B40" s="32" t="s">
        <v>69</v>
      </c>
      <c r="C40" s="8">
        <v>25687.370000000112</v>
      </c>
      <c r="D40" s="8"/>
      <c r="E40" s="33">
        <f t="shared" si="1"/>
        <v>1340.5086642286478</v>
      </c>
      <c r="F40" s="10">
        <f t="shared" si="2"/>
        <v>1340.5</v>
      </c>
      <c r="G40" s="10">
        <f t="shared" si="3"/>
        <v>7.0551301105297171E-3</v>
      </c>
      <c r="H40" s="10"/>
      <c r="I40" s="10"/>
      <c r="J40" s="10">
        <f t="shared" si="8"/>
        <v>7.0551301105297171E-3</v>
      </c>
      <c r="L40" s="10"/>
      <c r="M40" s="10"/>
      <c r="N40" s="10"/>
      <c r="O40" s="10">
        <f t="shared" ca="1" si="4"/>
        <v>-2.2380367221129408E-2</v>
      </c>
      <c r="P40" s="52">
        <f t="shared" si="5"/>
        <v>5.6410212533515559E-2</v>
      </c>
      <c r="Q40" s="12">
        <f t="shared" si="6"/>
        <v>10668.870000000112</v>
      </c>
      <c r="R40" s="10">
        <f t="shared" si="7"/>
        <v>2.435924160979726E-3</v>
      </c>
      <c r="S40" s="11">
        <v>1</v>
      </c>
      <c r="T40" s="10"/>
      <c r="U40" s="10"/>
    </row>
    <row r="41" spans="1:21" x14ac:dyDescent="0.2">
      <c r="A41" s="33" t="s">
        <v>79</v>
      </c>
      <c r="B41" s="32" t="s">
        <v>78</v>
      </c>
      <c r="C41" s="8">
        <v>25698.35999999987</v>
      </c>
      <c r="D41" s="8"/>
      <c r="E41" s="33">
        <f t="shared" si="1"/>
        <v>1354.0052080692633</v>
      </c>
      <c r="F41" s="10">
        <f t="shared" si="2"/>
        <v>1354</v>
      </c>
      <c r="G41" s="10">
        <f t="shared" si="3"/>
        <v>4.2408398694533389E-3</v>
      </c>
      <c r="H41" s="10"/>
      <c r="I41" s="10"/>
      <c r="J41" s="10">
        <f t="shared" si="8"/>
        <v>4.2408398694533389E-3</v>
      </c>
      <c r="L41" s="10"/>
      <c r="M41" s="10"/>
      <c r="N41" s="10"/>
      <c r="O41" s="10">
        <f t="shared" ca="1" si="4"/>
        <v>-2.2374769013488973E-2</v>
      </c>
      <c r="P41" s="52">
        <f t="shared" si="5"/>
        <v>5.6351398616759883E-2</v>
      </c>
      <c r="Q41" s="12">
        <f t="shared" si="6"/>
        <v>10679.85999999987</v>
      </c>
      <c r="R41" s="10">
        <f t="shared" si="7"/>
        <v>2.7155103329564866E-3</v>
      </c>
      <c r="S41" s="11">
        <v>1</v>
      </c>
      <c r="T41" s="10"/>
      <c r="U41" s="10"/>
    </row>
    <row r="42" spans="1:21" x14ac:dyDescent="0.2">
      <c r="A42" s="33" t="s">
        <v>79</v>
      </c>
      <c r="B42" s="32" t="s">
        <v>78</v>
      </c>
      <c r="C42" s="8">
        <v>27158.35999999987</v>
      </c>
      <c r="D42" s="8"/>
      <c r="E42" s="33">
        <f t="shared" si="1"/>
        <v>3146.9946537228566</v>
      </c>
      <c r="F42" s="10">
        <f t="shared" si="2"/>
        <v>3147</v>
      </c>
      <c r="G42" s="10">
        <f t="shared" si="3"/>
        <v>-4.3533801326702815E-3</v>
      </c>
      <c r="H42" s="10"/>
      <c r="I42" s="10"/>
      <c r="J42" s="10">
        <f t="shared" si="8"/>
        <v>-4.3533801326702815E-3</v>
      </c>
      <c r="L42" s="10"/>
      <c r="M42" s="10"/>
      <c r="N42" s="10"/>
      <c r="O42" s="10">
        <f t="shared" ca="1" si="4"/>
        <v>-2.1631244102429385E-2</v>
      </c>
      <c r="P42" s="52">
        <f t="shared" si="5"/>
        <v>4.8773874098680024E-2</v>
      </c>
      <c r="Q42" s="12">
        <f t="shared" si="6"/>
        <v>12139.85999999987</v>
      </c>
      <c r="R42" s="10">
        <f t="shared" si="7"/>
        <v>2.822505142162529E-3</v>
      </c>
      <c r="S42" s="11">
        <v>1</v>
      </c>
      <c r="T42" s="10"/>
      <c r="U42" s="10"/>
    </row>
    <row r="43" spans="1:21" x14ac:dyDescent="0.2">
      <c r="A43" s="33" t="s">
        <v>79</v>
      </c>
      <c r="B43" s="32" t="s">
        <v>69</v>
      </c>
      <c r="C43" s="8">
        <v>27160.399999999907</v>
      </c>
      <c r="D43" s="8"/>
      <c r="E43" s="33">
        <f t="shared" si="1"/>
        <v>3149.4999266469663</v>
      </c>
      <c r="F43" s="10">
        <f t="shared" si="2"/>
        <v>3149.5</v>
      </c>
      <c r="G43" s="10">
        <f t="shared" si="3"/>
        <v>-5.9730093198595569E-5</v>
      </c>
      <c r="H43" s="10"/>
      <c r="I43" s="10"/>
      <c r="J43" s="10">
        <f t="shared" si="8"/>
        <v>-5.9730093198595569E-5</v>
      </c>
      <c r="L43" s="10"/>
      <c r="M43" s="10"/>
      <c r="N43" s="10"/>
      <c r="O43" s="10">
        <f t="shared" ca="1" si="4"/>
        <v>-2.1630207397310783E-2</v>
      </c>
      <c r="P43" s="52">
        <f t="shared" si="5"/>
        <v>4.8763632724693175E-2</v>
      </c>
      <c r="Q43" s="12">
        <f t="shared" si="6"/>
        <v>12141.899999999907</v>
      </c>
      <c r="R43" s="10">
        <f t="shared" si="7"/>
        <v>2.3837207568474968E-3</v>
      </c>
      <c r="S43" s="11">
        <v>1</v>
      </c>
      <c r="T43" s="10"/>
      <c r="U43" s="10"/>
    </row>
    <row r="44" spans="1:21" x14ac:dyDescent="0.2">
      <c r="A44" s="33" t="s">
        <v>79</v>
      </c>
      <c r="B44" s="32" t="s">
        <v>69</v>
      </c>
      <c r="C44" s="8">
        <v>28545.490000000224</v>
      </c>
      <c r="D44" s="8"/>
      <c r="E44" s="33">
        <f t="shared" si="1"/>
        <v>4850.4942768393657</v>
      </c>
      <c r="F44" s="10">
        <f t="shared" si="2"/>
        <v>4850.5</v>
      </c>
      <c r="G44" s="10">
        <f t="shared" si="3"/>
        <v>-4.6602697766502388E-3</v>
      </c>
      <c r="H44" s="10"/>
      <c r="I44" s="10"/>
      <c r="J44" s="10">
        <f t="shared" si="8"/>
        <v>-4.6602697766502388E-3</v>
      </c>
      <c r="L44" s="10"/>
      <c r="M44" s="10"/>
      <c r="N44" s="10"/>
      <c r="O44" s="10">
        <f t="shared" ca="1" si="4"/>
        <v>-2.0924833234615661E-2</v>
      </c>
      <c r="P44" s="52">
        <f t="shared" si="5"/>
        <v>4.2004590269158343E-2</v>
      </c>
      <c r="Q44" s="12">
        <f t="shared" si="6"/>
        <v>13526.990000000224</v>
      </c>
      <c r="R44" s="10">
        <f t="shared" si="7"/>
        <v>2.1776091630949022E-3</v>
      </c>
      <c r="S44" s="11">
        <v>1</v>
      </c>
      <c r="T44" s="10"/>
      <c r="U44" s="10"/>
    </row>
    <row r="45" spans="1:21" x14ac:dyDescent="0.2">
      <c r="A45" s="33" t="s">
        <v>79</v>
      </c>
      <c r="B45" s="32" t="s">
        <v>69</v>
      </c>
      <c r="C45" s="8">
        <v>28571.549999999814</v>
      </c>
      <c r="D45" s="8"/>
      <c r="E45" s="33">
        <f t="shared" si="1"/>
        <v>4882.4979103688165</v>
      </c>
      <c r="F45" s="10">
        <f t="shared" si="2"/>
        <v>4882.5</v>
      </c>
      <c r="G45" s="10">
        <f t="shared" si="3"/>
        <v>-1.7015501871355809E-3</v>
      </c>
      <c r="H45" s="10"/>
      <c r="I45" s="10"/>
      <c r="J45" s="10">
        <f t="shared" si="8"/>
        <v>-1.7015501871355809E-3</v>
      </c>
      <c r="L45" s="10"/>
      <c r="M45" s="10"/>
      <c r="N45" s="10"/>
      <c r="O45" s="10">
        <f t="shared" ca="1" si="4"/>
        <v>-2.0911563409097583E-2</v>
      </c>
      <c r="P45" s="52">
        <f t="shared" si="5"/>
        <v>4.1881439530071722E-2</v>
      </c>
      <c r="Q45" s="12">
        <f t="shared" si="6"/>
        <v>13553.049999999814</v>
      </c>
      <c r="R45" s="10">
        <f t="shared" si="7"/>
        <v>1.8994769926901976E-3</v>
      </c>
      <c r="S45" s="11">
        <v>1</v>
      </c>
      <c r="T45" s="10"/>
      <c r="U45" s="10"/>
    </row>
    <row r="46" spans="1:21" x14ac:dyDescent="0.2">
      <c r="A46" s="33" t="s">
        <v>79</v>
      </c>
      <c r="B46" s="32" t="s">
        <v>78</v>
      </c>
      <c r="C46" s="8">
        <v>28596.39000000013</v>
      </c>
      <c r="D46" s="8"/>
      <c r="E46" s="33">
        <f t="shared" si="1"/>
        <v>4913.0032924445723</v>
      </c>
      <c r="F46" s="10">
        <f t="shared" si="2"/>
        <v>4913</v>
      </c>
      <c r="G46" s="10">
        <f t="shared" si="3"/>
        <v>2.6809801274794154E-3</v>
      </c>
      <c r="H46" s="10"/>
      <c r="I46" s="10"/>
      <c r="J46" s="10">
        <f t="shared" si="8"/>
        <v>2.6809801274794154E-3</v>
      </c>
      <c r="L46" s="10"/>
      <c r="M46" s="10"/>
      <c r="N46" s="10"/>
      <c r="O46" s="10">
        <f t="shared" ca="1" si="4"/>
        <v>-2.0898915606650671E-2</v>
      </c>
      <c r="P46" s="52">
        <f t="shared" si="5"/>
        <v>4.1764199098540046E-2</v>
      </c>
      <c r="Q46" s="12">
        <f t="shared" si="6"/>
        <v>13577.89000000013</v>
      </c>
      <c r="R46" s="10">
        <f t="shared" si="7"/>
        <v>1.5274980051398735E-3</v>
      </c>
      <c r="S46" s="11">
        <v>1</v>
      </c>
      <c r="T46" s="10"/>
      <c r="U46" s="10"/>
    </row>
    <row r="47" spans="1:21" x14ac:dyDescent="0.2">
      <c r="A47" s="33" t="s">
        <v>79</v>
      </c>
      <c r="B47" s="32" t="s">
        <v>78</v>
      </c>
      <c r="C47" s="8">
        <v>29639.48</v>
      </c>
      <c r="D47" s="8"/>
      <c r="E47" s="33">
        <f t="shared" si="1"/>
        <v>6193.9960053668819</v>
      </c>
      <c r="F47" s="10">
        <f t="shared" si="2"/>
        <v>6194</v>
      </c>
      <c r="G47" s="10">
        <f t="shared" si="3"/>
        <v>-3.2527600014873315E-3</v>
      </c>
      <c r="H47" s="10"/>
      <c r="I47" s="10"/>
      <c r="J47" s="10">
        <f t="shared" si="8"/>
        <v>-3.2527600014873315E-3</v>
      </c>
      <c r="L47" s="10"/>
      <c r="M47" s="10"/>
      <c r="N47" s="10"/>
      <c r="O47" s="10">
        <f t="shared" ca="1" si="4"/>
        <v>-2.0367707903880268E-2</v>
      </c>
      <c r="P47" s="52">
        <f t="shared" si="5"/>
        <v>3.696138639016177E-2</v>
      </c>
      <c r="Q47" s="12">
        <f t="shared" si="6"/>
        <v>14620.98</v>
      </c>
      <c r="R47" s="10">
        <f t="shared" si="7"/>
        <v>1.6171775700089845E-3</v>
      </c>
      <c r="S47" s="11">
        <v>1</v>
      </c>
      <c r="T47" s="10"/>
      <c r="U47" s="10"/>
    </row>
    <row r="48" spans="1:21" x14ac:dyDescent="0.2">
      <c r="A48" s="33" t="s">
        <v>79</v>
      </c>
      <c r="B48" s="32" t="s">
        <v>69</v>
      </c>
      <c r="C48" s="8">
        <v>30466.39000000013</v>
      </c>
      <c r="D48" s="8"/>
      <c r="E48" s="33">
        <f t="shared" si="1"/>
        <v>7209.5034728365035</v>
      </c>
      <c r="F48" s="10">
        <f t="shared" si="2"/>
        <v>7209.5</v>
      </c>
      <c r="G48" s="10">
        <f t="shared" si="3"/>
        <v>2.827870128385257E-3</v>
      </c>
      <c r="H48" s="10"/>
      <c r="I48" s="10"/>
      <c r="J48" s="10">
        <f t="shared" si="8"/>
        <v>2.827870128385257E-3</v>
      </c>
      <c r="L48" s="10"/>
      <c r="M48" s="10"/>
      <c r="N48" s="10"/>
      <c r="O48" s="10">
        <f t="shared" ca="1" si="4"/>
        <v>-1.9946598284705137E-2</v>
      </c>
      <c r="P48" s="52">
        <f t="shared" si="5"/>
        <v>3.3322363882906006E-2</v>
      </c>
      <c r="Q48" s="12">
        <f t="shared" si="6"/>
        <v>15447.89000000013</v>
      </c>
      <c r="R48" s="10">
        <f t="shared" si="7"/>
        <v>9.2991414934450497E-4</v>
      </c>
      <c r="S48" s="11">
        <v>1</v>
      </c>
      <c r="T48" s="10"/>
      <c r="U48" s="10"/>
    </row>
    <row r="49" spans="1:21" x14ac:dyDescent="0.2">
      <c r="A49" s="33" t="s">
        <v>79</v>
      </c>
      <c r="B49" s="32" t="s">
        <v>78</v>
      </c>
      <c r="C49" s="8">
        <v>32605.910000000149</v>
      </c>
      <c r="D49" s="8"/>
      <c r="E49" s="33">
        <f t="shared" si="1"/>
        <v>9836.9944171959614</v>
      </c>
      <c r="F49" s="10">
        <f t="shared" si="2"/>
        <v>9837</v>
      </c>
      <c r="G49" s="10">
        <f t="shared" si="3"/>
        <v>-4.5459798529918771E-3</v>
      </c>
      <c r="H49" s="10"/>
      <c r="I49" s="10"/>
      <c r="J49" s="10">
        <f t="shared" si="8"/>
        <v>-4.5459798529918771E-3</v>
      </c>
      <c r="L49" s="10"/>
      <c r="M49" s="10"/>
      <c r="N49" s="10"/>
      <c r="O49" s="10">
        <f t="shared" ca="1" si="4"/>
        <v>-1.8857021205057022E-2</v>
      </c>
      <c r="P49" s="52">
        <f t="shared" si="5"/>
        <v>2.4597797766020692E-2</v>
      </c>
      <c r="Q49" s="12">
        <f t="shared" si="6"/>
        <v>17587.410000000149</v>
      </c>
      <c r="R49" s="10">
        <f t="shared" si="7"/>
        <v>8.4935977390645796E-4</v>
      </c>
      <c r="S49" s="11">
        <v>1</v>
      </c>
      <c r="T49" s="10"/>
      <c r="U49" s="10"/>
    </row>
    <row r="50" spans="1:21" x14ac:dyDescent="0.2">
      <c r="A50" s="33" t="s">
        <v>79</v>
      </c>
      <c r="B50" s="32" t="s">
        <v>78</v>
      </c>
      <c r="C50" s="8">
        <v>32695.830000000075</v>
      </c>
      <c r="D50" s="8"/>
      <c r="E50" s="33">
        <f t="shared" si="1"/>
        <v>9947.4229178487276</v>
      </c>
      <c r="F50" s="10">
        <f t="shared" si="2"/>
        <v>9947.5</v>
      </c>
      <c r="G50" s="10">
        <f t="shared" si="3"/>
        <v>-6.2766649927652907E-2</v>
      </c>
      <c r="H50" s="10"/>
      <c r="I50" s="10"/>
      <c r="J50" s="10">
        <f t="shared" si="8"/>
        <v>-6.2766649927652907E-2</v>
      </c>
      <c r="L50" s="10"/>
      <c r="M50" s="10"/>
      <c r="N50" s="10"/>
      <c r="O50" s="10">
        <f t="shared" ca="1" si="4"/>
        <v>-1.8811198838814921E-2</v>
      </c>
      <c r="P50" s="52">
        <f t="shared" si="5"/>
        <v>2.4252726241440526E-2</v>
      </c>
      <c r="Q50" s="12">
        <f t="shared" si="6"/>
        <v>17677.330000000075</v>
      </c>
      <c r="R50" s="10">
        <f t="shared" si="7"/>
        <v>7.5723718288581857E-3</v>
      </c>
      <c r="S50" s="11">
        <v>1</v>
      </c>
      <c r="T50" s="10"/>
      <c r="U50" s="10"/>
    </row>
    <row r="51" spans="1:21" x14ac:dyDescent="0.2">
      <c r="A51" s="33" t="s">
        <v>30</v>
      </c>
      <c r="B51" s="32" t="s">
        <v>69</v>
      </c>
      <c r="C51" s="8">
        <v>40252.44</v>
      </c>
      <c r="D51" s="8"/>
      <c r="E51" s="33">
        <f t="shared" si="1"/>
        <v>19227.506462314668</v>
      </c>
      <c r="F51" s="10">
        <f t="shared" si="2"/>
        <v>19227.5</v>
      </c>
      <c r="G51" s="10">
        <f t="shared" si="3"/>
        <v>5.2621499999077059E-3</v>
      </c>
      <c r="H51" s="10"/>
      <c r="I51" s="10">
        <f t="shared" ref="I51:I56" si="9">+G51</f>
        <v>5.2621499999077059E-3</v>
      </c>
      <c r="K51" s="10"/>
      <c r="L51" s="10"/>
      <c r="M51" s="10"/>
      <c r="N51" s="10"/>
      <c r="O51" s="10">
        <f t="shared" ca="1" si="4"/>
        <v>-1.4962949438573443E-2</v>
      </c>
      <c r="P51" s="52">
        <f t="shared" si="5"/>
        <v>1.5640820960089175E-3</v>
      </c>
      <c r="Q51" s="12">
        <f t="shared" si="6"/>
        <v>25233.940000000002</v>
      </c>
      <c r="R51" s="10">
        <f t="shared" si="7"/>
        <v>1.3675706221846379E-5</v>
      </c>
      <c r="S51" s="11">
        <v>0.1</v>
      </c>
      <c r="T51" s="10">
        <f t="shared" ref="T51:T82" si="10">+S51*R51</f>
        <v>1.3675706221846379E-6</v>
      </c>
      <c r="U51" s="10"/>
    </row>
    <row r="52" spans="1:21" x14ac:dyDescent="0.2">
      <c r="A52" s="33" t="s">
        <v>33</v>
      </c>
      <c r="B52" s="32"/>
      <c r="C52" s="8">
        <v>40259.355000000003</v>
      </c>
      <c r="D52" s="8"/>
      <c r="E52" s="33">
        <f t="shared" si="1"/>
        <v>19235.998600682266</v>
      </c>
      <c r="F52" s="10">
        <f t="shared" si="2"/>
        <v>19236</v>
      </c>
      <c r="G52" s="10">
        <f t="shared" si="3"/>
        <v>-1.1394399989512749E-3</v>
      </c>
      <c r="H52" s="10"/>
      <c r="I52" s="10">
        <f t="shared" si="9"/>
        <v>-1.1394399989512749E-3</v>
      </c>
      <c r="K52" s="10"/>
      <c r="L52" s="10"/>
      <c r="M52" s="10"/>
      <c r="N52" s="10"/>
      <c r="O52" s="10">
        <f t="shared" ca="1" si="4"/>
        <v>-1.4959424641170204E-2</v>
      </c>
      <c r="P52" s="52">
        <f t="shared" si="5"/>
        <v>1.5490002197005547E-3</v>
      </c>
      <c r="Q52" s="12">
        <f t="shared" si="6"/>
        <v>25240.855000000003</v>
      </c>
      <c r="R52" s="10">
        <f t="shared" si="7"/>
        <v>7.2277108092646969E-6</v>
      </c>
      <c r="S52" s="11">
        <v>0.1</v>
      </c>
      <c r="T52" s="10">
        <f t="shared" si="10"/>
        <v>7.2277108092646972E-7</v>
      </c>
      <c r="U52" s="10"/>
    </row>
    <row r="53" spans="1:21" x14ac:dyDescent="0.2">
      <c r="A53" s="33" t="s">
        <v>33</v>
      </c>
      <c r="B53" s="32" t="s">
        <v>69</v>
      </c>
      <c r="C53" s="8">
        <v>40274.421999999999</v>
      </c>
      <c r="D53" s="8"/>
      <c r="E53" s="33">
        <f t="shared" ref="E53:E84" si="11">+(C53-C$7)/C$8</f>
        <v>19254.502006146413</v>
      </c>
      <c r="F53" s="10">
        <f t="shared" ref="F53:F84" si="12">ROUND(2*E53,0)/2</f>
        <v>19254.5</v>
      </c>
      <c r="G53" s="10">
        <f t="shared" si="3"/>
        <v>1.6335699983756058E-3</v>
      </c>
      <c r="H53" s="10"/>
      <c r="I53" s="10">
        <f t="shared" si="9"/>
        <v>1.6335699983756058E-3</v>
      </c>
      <c r="K53" s="10"/>
      <c r="L53" s="10"/>
      <c r="M53" s="10"/>
      <c r="N53" s="10"/>
      <c r="O53" s="10">
        <f t="shared" ref="O53:O84" ca="1" si="13">+C$11+C$12*F53</f>
        <v>-1.4951753023292567E-2</v>
      </c>
      <c r="P53" s="52">
        <f t="shared" ref="P53:P84" si="14">+D$11+D$12*F53+D$13*F53^2</f>
        <v>1.5162110195769893E-3</v>
      </c>
      <c r="Q53" s="12">
        <f t="shared" ref="Q53:Q84" si="15">+C53-15018.5</f>
        <v>25255.921999999999</v>
      </c>
      <c r="R53" s="10">
        <f t="shared" si="7"/>
        <v>1.3773129904654119E-8</v>
      </c>
      <c r="S53" s="11">
        <v>0.1</v>
      </c>
      <c r="T53" s="10">
        <f t="shared" si="10"/>
        <v>1.3773129904654119E-9</v>
      </c>
      <c r="U53" s="10"/>
    </row>
    <row r="54" spans="1:21" x14ac:dyDescent="0.2">
      <c r="A54" s="33" t="s">
        <v>33</v>
      </c>
      <c r="B54" s="32" t="s">
        <v>69</v>
      </c>
      <c r="C54" s="8">
        <v>40283.379999999997</v>
      </c>
      <c r="D54" s="8"/>
      <c r="E54" s="33">
        <f t="shared" si="11"/>
        <v>19265.503101662962</v>
      </c>
      <c r="F54" s="10">
        <f t="shared" si="12"/>
        <v>19265.5</v>
      </c>
      <c r="G54" s="10">
        <f t="shared" si="3"/>
        <v>2.5256299923057668E-3</v>
      </c>
      <c r="H54" s="10"/>
      <c r="I54" s="10">
        <f t="shared" si="9"/>
        <v>2.5256299923057668E-3</v>
      </c>
      <c r="K54" s="10"/>
      <c r="L54" s="10"/>
      <c r="M54" s="10"/>
      <c r="N54" s="10"/>
      <c r="O54" s="10">
        <f t="shared" ca="1" si="13"/>
        <v>-1.4947191520770731E-2</v>
      </c>
      <c r="P54" s="52">
        <f t="shared" si="14"/>
        <v>1.4967381648388449E-3</v>
      </c>
      <c r="Q54" s="12">
        <f t="shared" si="15"/>
        <v>25264.879999999997</v>
      </c>
      <c r="R54" s="10">
        <f t="shared" si="7"/>
        <v>1.0586183926282222E-6</v>
      </c>
      <c r="S54" s="11">
        <v>0.1</v>
      </c>
      <c r="T54" s="10">
        <f t="shared" si="10"/>
        <v>1.0586183926282222E-7</v>
      </c>
      <c r="U54" s="10"/>
    </row>
    <row r="55" spans="1:21" x14ac:dyDescent="0.2">
      <c r="A55" s="33" t="s">
        <v>33</v>
      </c>
      <c r="B55" s="32"/>
      <c r="C55" s="8">
        <v>40316.357000000004</v>
      </c>
      <c r="D55" s="8"/>
      <c r="E55" s="33">
        <f t="shared" si="11"/>
        <v>19306.001329710449</v>
      </c>
      <c r="F55" s="10">
        <f t="shared" si="12"/>
        <v>19306</v>
      </c>
      <c r="G55" s="10">
        <f t="shared" si="3"/>
        <v>1.0827600053744391E-3</v>
      </c>
      <c r="H55" s="10"/>
      <c r="I55" s="10">
        <f t="shared" si="9"/>
        <v>1.0827600053744391E-3</v>
      </c>
      <c r="K55" s="10"/>
      <c r="L55" s="10"/>
      <c r="M55" s="10"/>
      <c r="N55" s="10"/>
      <c r="O55" s="10">
        <f t="shared" ca="1" si="13"/>
        <v>-1.4930396897849417E-2</v>
      </c>
      <c r="P55" s="52">
        <f t="shared" si="14"/>
        <v>1.4251932293984464E-3</v>
      </c>
      <c r="Q55" s="12">
        <f t="shared" si="15"/>
        <v>25297.857000000004</v>
      </c>
      <c r="R55" s="10">
        <f t="shared" si="7"/>
        <v>1.1726051291547597E-7</v>
      </c>
      <c r="S55" s="11">
        <v>0.1</v>
      </c>
      <c r="T55" s="10">
        <f t="shared" si="10"/>
        <v>1.1726051291547597E-8</v>
      </c>
      <c r="U55" s="10"/>
    </row>
    <row r="56" spans="1:21" x14ac:dyDescent="0.2">
      <c r="A56" s="33" t="s">
        <v>34</v>
      </c>
      <c r="B56" s="32"/>
      <c r="C56" s="8">
        <v>40316.362000000001</v>
      </c>
      <c r="D56" s="8"/>
      <c r="E56" s="33">
        <f t="shared" si="11"/>
        <v>19306.00747008526</v>
      </c>
      <c r="F56" s="10">
        <f t="shared" si="12"/>
        <v>19306</v>
      </c>
      <c r="G56" s="10">
        <f t="shared" si="3"/>
        <v>6.0827600027550943E-3</v>
      </c>
      <c r="H56" s="10"/>
      <c r="I56" s="10">
        <f t="shared" si="9"/>
        <v>6.0827600027550943E-3</v>
      </c>
      <c r="K56" s="10"/>
      <c r="L56" s="10"/>
      <c r="M56" s="10"/>
      <c r="N56" s="10"/>
      <c r="O56" s="10">
        <f t="shared" ca="1" si="13"/>
        <v>-1.4930396897849417E-2</v>
      </c>
      <c r="P56" s="52">
        <f t="shared" si="14"/>
        <v>1.4251932293984464E-3</v>
      </c>
      <c r="Q56" s="12">
        <f t="shared" si="15"/>
        <v>25297.862000000001</v>
      </c>
      <c r="R56" s="10">
        <f t="shared" si="7"/>
        <v>2.1692928248275857E-5</v>
      </c>
      <c r="S56" s="11">
        <v>0.1</v>
      </c>
      <c r="T56" s="10">
        <f t="shared" si="10"/>
        <v>2.1692928248275859E-6</v>
      </c>
      <c r="U56" s="10"/>
    </row>
    <row r="57" spans="1:21" x14ac:dyDescent="0.2">
      <c r="A57" s="33" t="s">
        <v>34</v>
      </c>
      <c r="B57" s="32" t="s">
        <v>69</v>
      </c>
      <c r="C57" s="8">
        <v>40322.417000000001</v>
      </c>
      <c r="D57" s="8"/>
      <c r="E57" s="33">
        <f t="shared" si="11"/>
        <v>19313.443463984873</v>
      </c>
      <c r="F57" s="10">
        <f t="shared" si="12"/>
        <v>19313.5</v>
      </c>
      <c r="H57" s="10"/>
      <c r="I57" s="10"/>
      <c r="K57" s="10"/>
      <c r="L57" s="10"/>
      <c r="M57" s="10"/>
      <c r="N57" s="10"/>
      <c r="O57" s="10">
        <f t="shared" ca="1" si="13"/>
        <v>-1.4927286782493618E-2</v>
      </c>
      <c r="P57" s="52">
        <f t="shared" si="14"/>
        <v>1.4119701565245453E-3</v>
      </c>
      <c r="Q57" s="12">
        <f t="shared" si="15"/>
        <v>25303.917000000001</v>
      </c>
      <c r="R57" s="10">
        <f>+(P57-U57)^2</f>
        <v>2.2513373916509655E-3</v>
      </c>
      <c r="S57" s="11"/>
      <c r="T57" s="10">
        <f t="shared" si="10"/>
        <v>0</v>
      </c>
      <c r="U57" s="10">
        <f>+C57-(C$7+F57*C$8)</f>
        <v>-4.6036289997573476E-2</v>
      </c>
    </row>
    <row r="58" spans="1:21" x14ac:dyDescent="0.2">
      <c r="A58" s="33" t="s">
        <v>34</v>
      </c>
      <c r="B58" s="32" t="s">
        <v>69</v>
      </c>
      <c r="C58" s="8">
        <v>40353.385999999999</v>
      </c>
      <c r="D58" s="8"/>
      <c r="E58" s="33">
        <f t="shared" si="11"/>
        <v>19351.475717507092</v>
      </c>
      <c r="F58" s="10">
        <f t="shared" si="12"/>
        <v>19351.5</v>
      </c>
      <c r="G58" s="10">
        <f t="shared" ref="G58:G89" si="16">+C58-(C$7+F58*C$8)</f>
        <v>-1.9772810002905317E-2</v>
      </c>
      <c r="H58" s="10"/>
      <c r="I58" s="10">
        <f t="shared" ref="I58:I64" si="17">+G58</f>
        <v>-1.9772810002905317E-2</v>
      </c>
      <c r="K58" s="10"/>
      <c r="L58" s="10"/>
      <c r="M58" s="10"/>
      <c r="N58" s="10"/>
      <c r="O58" s="10">
        <f t="shared" ca="1" si="13"/>
        <v>-1.4911528864690906E-2</v>
      </c>
      <c r="P58" s="52">
        <f t="shared" si="14"/>
        <v>1.3450980745303154E-3</v>
      </c>
      <c r="Q58" s="12">
        <f t="shared" si="15"/>
        <v>25334.885999999999</v>
      </c>
      <c r="R58" s="10">
        <f t="shared" ref="R58:R89" si="18">+(P58-G58)^2</f>
        <v>4.459660415670211E-4</v>
      </c>
      <c r="S58" s="11">
        <v>0.1</v>
      </c>
      <c r="T58" s="10">
        <f t="shared" si="10"/>
        <v>4.4596604156702115E-5</v>
      </c>
      <c r="U58" s="10"/>
    </row>
    <row r="59" spans="1:21" x14ac:dyDescent="0.2">
      <c r="A59" s="33" t="s">
        <v>34</v>
      </c>
      <c r="B59" s="32" t="s">
        <v>69</v>
      </c>
      <c r="C59" s="8">
        <v>40353.410000000003</v>
      </c>
      <c r="D59" s="8"/>
      <c r="E59" s="33">
        <f t="shared" si="11"/>
        <v>19351.505191306205</v>
      </c>
      <c r="F59" s="10">
        <f t="shared" si="12"/>
        <v>19351.5</v>
      </c>
      <c r="G59" s="10">
        <f t="shared" si="16"/>
        <v>4.2271900019841269E-3</v>
      </c>
      <c r="H59" s="10"/>
      <c r="I59" s="10">
        <f t="shared" si="17"/>
        <v>4.2271900019841269E-3</v>
      </c>
      <c r="K59" s="10"/>
      <c r="L59" s="10"/>
      <c r="M59" s="10"/>
      <c r="N59" s="10"/>
      <c r="O59" s="10">
        <f t="shared" ca="1" si="13"/>
        <v>-1.4911528864690906E-2</v>
      </c>
      <c r="P59" s="52">
        <f t="shared" si="14"/>
        <v>1.3450980745303154E-3</v>
      </c>
      <c r="Q59" s="12">
        <f t="shared" si="15"/>
        <v>25334.910000000003</v>
      </c>
      <c r="R59" s="10">
        <f t="shared" si="18"/>
        <v>8.3064538782944267E-6</v>
      </c>
      <c r="S59" s="11">
        <v>0.1</v>
      </c>
      <c r="T59" s="10">
        <f t="shared" si="10"/>
        <v>8.3064538782944276E-7</v>
      </c>
      <c r="U59" s="10"/>
    </row>
    <row r="60" spans="1:21" x14ac:dyDescent="0.2">
      <c r="A60" s="33" t="s">
        <v>35</v>
      </c>
      <c r="B60" s="32"/>
      <c r="C60" s="8">
        <v>40561.459000000003</v>
      </c>
      <c r="D60" s="8"/>
      <c r="E60" s="33">
        <f t="shared" si="11"/>
        <v>19607.004959236878</v>
      </c>
      <c r="F60" s="10">
        <f t="shared" si="12"/>
        <v>19607</v>
      </c>
      <c r="G60" s="10">
        <f t="shared" si="16"/>
        <v>4.0382200022577308E-3</v>
      </c>
      <c r="H60" s="10"/>
      <c r="I60" s="10">
        <f t="shared" si="17"/>
        <v>4.0382200022577308E-3</v>
      </c>
      <c r="K60" s="10"/>
      <c r="L60" s="10"/>
      <c r="M60" s="10"/>
      <c r="N60" s="10"/>
      <c r="O60" s="10">
        <f t="shared" ca="1" si="13"/>
        <v>-1.4805577601570034E-2</v>
      </c>
      <c r="P60" s="52">
        <f t="shared" si="14"/>
        <v>9.0088496261033976E-4</v>
      </c>
      <c r="Q60" s="12">
        <f t="shared" si="15"/>
        <v>25542.959000000003</v>
      </c>
      <c r="R60" s="10">
        <f t="shared" si="18"/>
        <v>9.8428711509992973E-6</v>
      </c>
      <c r="S60" s="11">
        <v>0.1</v>
      </c>
      <c r="T60" s="10">
        <f t="shared" si="10"/>
        <v>9.8428711509992977E-7</v>
      </c>
      <c r="U60" s="10"/>
    </row>
    <row r="61" spans="1:21" x14ac:dyDescent="0.2">
      <c r="A61" s="33" t="s">
        <v>36</v>
      </c>
      <c r="B61" s="32" t="s">
        <v>69</v>
      </c>
      <c r="C61" s="8">
        <v>40589.561999999998</v>
      </c>
      <c r="D61" s="8"/>
      <c r="E61" s="33">
        <f t="shared" si="11"/>
        <v>19641.517549915778</v>
      </c>
      <c r="F61" s="10">
        <f t="shared" si="12"/>
        <v>19641.5</v>
      </c>
      <c r="G61" s="10">
        <f t="shared" si="16"/>
        <v>1.4290589999291115E-2</v>
      </c>
      <c r="H61" s="10"/>
      <c r="I61" s="10">
        <f t="shared" si="17"/>
        <v>1.4290589999291115E-2</v>
      </c>
      <c r="K61" s="10"/>
      <c r="L61" s="10"/>
      <c r="M61" s="10"/>
      <c r="N61" s="10"/>
      <c r="O61" s="10">
        <f t="shared" ca="1" si="13"/>
        <v>-1.479127107093336E-2</v>
      </c>
      <c r="P61" s="52">
        <f t="shared" si="14"/>
        <v>8.4162543740268214E-4</v>
      </c>
      <c r="Q61" s="12">
        <f t="shared" si="15"/>
        <v>25571.061999999998</v>
      </c>
      <c r="R61" s="10">
        <f t="shared" si="18"/>
        <v>1.8087464778693092E-4</v>
      </c>
      <c r="S61" s="11">
        <v>0.1</v>
      </c>
      <c r="T61" s="10">
        <f t="shared" si="10"/>
        <v>1.8087464778693093E-5</v>
      </c>
      <c r="U61" s="10"/>
    </row>
    <row r="62" spans="1:21" x14ac:dyDescent="0.2">
      <c r="A62" s="33" t="s">
        <v>37</v>
      </c>
      <c r="B62" s="32"/>
      <c r="C62" s="8">
        <v>40658.353999999999</v>
      </c>
      <c r="D62" s="8"/>
      <c r="E62" s="33">
        <f t="shared" si="11"/>
        <v>19725.999282755096</v>
      </c>
      <c r="F62" s="10">
        <f t="shared" si="12"/>
        <v>19726</v>
      </c>
      <c r="G62" s="10">
        <f t="shared" si="16"/>
        <v>-5.8404000446898863E-4</v>
      </c>
      <c r="H62" s="10"/>
      <c r="I62" s="10">
        <f t="shared" si="17"/>
        <v>-5.8404000446898863E-4</v>
      </c>
      <c r="K62" s="10"/>
      <c r="L62" s="10"/>
      <c r="M62" s="10"/>
      <c r="N62" s="10"/>
      <c r="O62" s="10">
        <f t="shared" ca="1" si="13"/>
        <v>-1.4756230437924695E-2</v>
      </c>
      <c r="P62" s="52">
        <f t="shared" si="14"/>
        <v>6.972084724677502E-4</v>
      </c>
      <c r="Q62" s="12">
        <f t="shared" si="15"/>
        <v>25639.853999999999</v>
      </c>
      <c r="R62" s="10">
        <f t="shared" si="18"/>
        <v>1.641597659652713E-6</v>
      </c>
      <c r="S62" s="11">
        <v>0.1</v>
      </c>
      <c r="T62" s="10">
        <f t="shared" si="10"/>
        <v>1.6415976596527131E-7</v>
      </c>
      <c r="U62" s="10"/>
    </row>
    <row r="63" spans="1:21" x14ac:dyDescent="0.2">
      <c r="A63" s="33" t="s">
        <v>38</v>
      </c>
      <c r="B63" s="32"/>
      <c r="C63" s="8">
        <v>40854.580999999998</v>
      </c>
      <c r="D63" s="8"/>
      <c r="E63" s="33">
        <f t="shared" si="11"/>
        <v>19966.980748475828</v>
      </c>
      <c r="F63" s="10">
        <f t="shared" si="12"/>
        <v>19967</v>
      </c>
      <c r="G63" s="10">
        <f t="shared" si="16"/>
        <v>-1.5676180002628826E-2</v>
      </c>
      <c r="H63" s="10"/>
      <c r="I63" s="10">
        <f t="shared" si="17"/>
        <v>-1.5676180002628826E-2</v>
      </c>
      <c r="K63" s="10"/>
      <c r="L63" s="10"/>
      <c r="M63" s="10"/>
      <c r="N63" s="10"/>
      <c r="O63" s="10">
        <f t="shared" ca="1" si="13"/>
        <v>-1.46562920644917E-2</v>
      </c>
      <c r="P63" s="52">
        <f t="shared" si="14"/>
        <v>2.9098419872102335E-4</v>
      </c>
      <c r="Q63" s="12">
        <f t="shared" si="15"/>
        <v>25836.080999999998</v>
      </c>
      <c r="R63" s="10">
        <f t="shared" si="18"/>
        <v>2.5495033263286818E-4</v>
      </c>
      <c r="S63" s="11">
        <v>0.1</v>
      </c>
      <c r="T63" s="10">
        <f t="shared" si="10"/>
        <v>2.5495033263286818E-5</v>
      </c>
      <c r="U63" s="10"/>
    </row>
    <row r="64" spans="1:21" x14ac:dyDescent="0.2">
      <c r="A64" s="33" t="s">
        <v>39</v>
      </c>
      <c r="B64" s="32"/>
      <c r="C64" s="8">
        <v>40938.47</v>
      </c>
      <c r="D64" s="8"/>
      <c r="E64" s="33">
        <f t="shared" si="11"/>
        <v>20070.002729028183</v>
      </c>
      <c r="F64" s="10">
        <f t="shared" si="12"/>
        <v>20070</v>
      </c>
      <c r="G64" s="10">
        <f t="shared" si="16"/>
        <v>2.2221999970497563E-3</v>
      </c>
      <c r="H64" s="10"/>
      <c r="I64" s="10">
        <f t="shared" si="17"/>
        <v>2.2221999970497563E-3</v>
      </c>
      <c r="K64" s="10"/>
      <c r="L64" s="10"/>
      <c r="M64" s="10"/>
      <c r="N64" s="10"/>
      <c r="O64" s="10">
        <f t="shared" ca="1" si="13"/>
        <v>-1.4613579813605398E-2</v>
      </c>
      <c r="P64" s="52">
        <f t="shared" si="14"/>
        <v>1.199275943029425E-4</v>
      </c>
      <c r="Q64" s="12">
        <f t="shared" si="15"/>
        <v>25919.97</v>
      </c>
      <c r="R64" s="10">
        <f t="shared" si="18"/>
        <v>4.4195492553508616E-6</v>
      </c>
      <c r="S64" s="11">
        <v>0.1</v>
      </c>
      <c r="T64" s="10">
        <f t="shared" si="10"/>
        <v>4.4195492553508621E-7</v>
      </c>
      <c r="U64" s="10"/>
    </row>
    <row r="65" spans="1:22" x14ac:dyDescent="0.2">
      <c r="A65" s="33" t="s">
        <v>79</v>
      </c>
      <c r="B65" s="32" t="s">
        <v>69</v>
      </c>
      <c r="C65" s="8">
        <v>40969</v>
      </c>
      <c r="D65" s="8"/>
      <c r="E65" s="33">
        <f t="shared" si="11"/>
        <v>20107.495857641745</v>
      </c>
      <c r="F65" s="10">
        <f t="shared" si="12"/>
        <v>20107.5</v>
      </c>
      <c r="G65" s="10">
        <f t="shared" si="16"/>
        <v>-3.3730499999364838E-3</v>
      </c>
      <c r="H65" s="10"/>
      <c r="I65" s="10"/>
      <c r="J65" s="10">
        <f>+G65</f>
        <v>-3.3730499999364838E-3</v>
      </c>
      <c r="L65" s="10"/>
      <c r="M65" s="10"/>
      <c r="N65" s="10"/>
      <c r="O65" s="10">
        <f t="shared" ca="1" si="13"/>
        <v>-1.4598029236826406E-2</v>
      </c>
      <c r="P65" s="52">
        <f t="shared" si="14"/>
        <v>5.8030067769807708E-5</v>
      </c>
      <c r="Q65" s="12">
        <f t="shared" si="15"/>
        <v>25950.5</v>
      </c>
      <c r="R65" s="10">
        <f t="shared" si="18"/>
        <v>1.1772310431011411E-5</v>
      </c>
      <c r="S65" s="11">
        <v>1</v>
      </c>
      <c r="T65" s="10">
        <f t="shared" si="10"/>
        <v>1.1772310431011411E-5</v>
      </c>
      <c r="U65" s="10"/>
      <c r="V65" t="e">
        <v>#REF!</v>
      </c>
    </row>
    <row r="66" spans="1:22" x14ac:dyDescent="0.2">
      <c r="A66" s="33" t="s">
        <v>79</v>
      </c>
      <c r="B66" s="32" t="s">
        <v>69</v>
      </c>
      <c r="C66" s="8">
        <v>40969.819999999832</v>
      </c>
      <c r="D66" s="8"/>
      <c r="E66" s="33">
        <f t="shared" si="11"/>
        <v>20108.502879111016</v>
      </c>
      <c r="F66" s="10">
        <f t="shared" si="12"/>
        <v>20108.5</v>
      </c>
      <c r="G66" s="10">
        <f t="shared" si="16"/>
        <v>2.3444098333129659E-3</v>
      </c>
      <c r="H66" s="10"/>
      <c r="I66" s="10"/>
      <c r="J66" s="10">
        <f>+G66</f>
        <v>2.3444098333129659E-3</v>
      </c>
      <c r="L66" s="10"/>
      <c r="M66" s="10"/>
      <c r="N66" s="10"/>
      <c r="O66" s="10">
        <f t="shared" ca="1" si="13"/>
        <v>-1.4597614554778966E-2</v>
      </c>
      <c r="P66" s="52">
        <f t="shared" si="14"/>
        <v>5.6382246467583108E-5</v>
      </c>
      <c r="Q66" s="12">
        <f t="shared" si="15"/>
        <v>25951.319999999832</v>
      </c>
      <c r="R66" s="10">
        <f t="shared" si="18"/>
        <v>5.2350702381655059E-6</v>
      </c>
      <c r="S66" s="11">
        <v>1</v>
      </c>
      <c r="T66" s="10">
        <f t="shared" si="10"/>
        <v>5.2350702381655059E-6</v>
      </c>
      <c r="U66" s="10"/>
      <c r="V66" t="e">
        <v>#REF!</v>
      </c>
    </row>
    <row r="67" spans="1:22" x14ac:dyDescent="0.2">
      <c r="A67" s="33" t="s">
        <v>79</v>
      </c>
      <c r="B67" s="32" t="s">
        <v>69</v>
      </c>
      <c r="C67" s="8">
        <v>40970.629999999888</v>
      </c>
      <c r="D67" s="8"/>
      <c r="E67" s="33">
        <f t="shared" si="11"/>
        <v>20109.497619830934</v>
      </c>
      <c r="F67" s="10">
        <f t="shared" si="12"/>
        <v>20109.5</v>
      </c>
      <c r="G67" s="10">
        <f t="shared" si="16"/>
        <v>-1.9381301099201664E-3</v>
      </c>
      <c r="H67" s="10"/>
      <c r="I67" s="10"/>
      <c r="J67" s="10">
        <f>+G67</f>
        <v>-1.9381301099201664E-3</v>
      </c>
      <c r="L67" s="10"/>
      <c r="M67" s="10"/>
      <c r="N67" s="10"/>
      <c r="O67" s="10">
        <f t="shared" ca="1" si="13"/>
        <v>-1.4597199872731526E-2</v>
      </c>
      <c r="P67" s="52">
        <f t="shared" si="14"/>
        <v>5.4734569550067558E-5</v>
      </c>
      <c r="Q67" s="12">
        <f t="shared" si="15"/>
        <v>25952.129999999888</v>
      </c>
      <c r="R67" s="10">
        <f t="shared" si="18"/>
        <v>3.9715096306799985E-6</v>
      </c>
      <c r="S67" s="11">
        <v>1</v>
      </c>
      <c r="T67" s="10">
        <f t="shared" si="10"/>
        <v>3.9715096306799985E-6</v>
      </c>
      <c r="U67" s="10"/>
      <c r="V67" t="e">
        <v>#REF!</v>
      </c>
    </row>
    <row r="68" spans="1:22" x14ac:dyDescent="0.2">
      <c r="A68" s="33" t="s">
        <v>79</v>
      </c>
      <c r="B68" s="32" t="s">
        <v>78</v>
      </c>
      <c r="C68" s="8">
        <v>40971.85999999987</v>
      </c>
      <c r="D68" s="8"/>
      <c r="E68" s="33">
        <f t="shared" si="11"/>
        <v>20111.008152035127</v>
      </c>
      <c r="F68" s="10">
        <f t="shared" si="12"/>
        <v>20111</v>
      </c>
      <c r="G68" s="10">
        <f t="shared" si="16"/>
        <v>6.6380598727846518E-3</v>
      </c>
      <c r="H68" s="10"/>
      <c r="I68" s="10"/>
      <c r="J68" s="10">
        <f>+G68</f>
        <v>6.6380598727846518E-3</v>
      </c>
      <c r="L68" s="10"/>
      <c r="M68" s="10"/>
      <c r="N68" s="10"/>
      <c r="O68" s="10">
        <f t="shared" ca="1" si="13"/>
        <v>-1.4596577849660366E-2</v>
      </c>
      <c r="P68" s="52">
        <f t="shared" si="14"/>
        <v>5.226332489507643E-5</v>
      </c>
      <c r="Q68" s="12">
        <f t="shared" si="15"/>
        <v>25953.35999999987</v>
      </c>
      <c r="R68" s="10">
        <f t="shared" si="18"/>
        <v>4.3372716170194252E-5</v>
      </c>
      <c r="S68" s="11">
        <v>1</v>
      </c>
      <c r="T68" s="10">
        <f t="shared" si="10"/>
        <v>4.3372716170194252E-5</v>
      </c>
      <c r="U68" s="10"/>
      <c r="V68" t="e">
        <v>#REF!</v>
      </c>
    </row>
    <row r="69" spans="1:22" x14ac:dyDescent="0.2">
      <c r="A69" s="33" t="s">
        <v>40</v>
      </c>
      <c r="B69" s="32" t="s">
        <v>69</v>
      </c>
      <c r="C69" s="8">
        <v>41024.381000000001</v>
      </c>
      <c r="D69" s="8"/>
      <c r="E69" s="33">
        <f t="shared" si="11"/>
        <v>20175.507877155269</v>
      </c>
      <c r="F69" s="10">
        <f t="shared" si="12"/>
        <v>20175.5</v>
      </c>
      <c r="G69" s="10">
        <f t="shared" si="16"/>
        <v>6.4142300034291111E-3</v>
      </c>
      <c r="H69" s="10"/>
      <c r="I69" s="10">
        <f t="shared" ref="I69:I82" si="19">+G69</f>
        <v>6.4142300034291111E-3</v>
      </c>
      <c r="K69" s="10"/>
      <c r="L69" s="10"/>
      <c r="M69" s="10"/>
      <c r="N69" s="10"/>
      <c r="O69" s="10">
        <f t="shared" ca="1" si="13"/>
        <v>-1.4569830857600498E-2</v>
      </c>
      <c r="P69" s="52">
        <f t="shared" si="14"/>
        <v>-5.3692872450786244E-5</v>
      </c>
      <c r="Q69" s="12">
        <f t="shared" si="15"/>
        <v>26005.881000000001</v>
      </c>
      <c r="R69" s="10">
        <f t="shared" si="18"/>
        <v>4.1834026328330479E-5</v>
      </c>
      <c r="S69" s="11">
        <v>0.1</v>
      </c>
      <c r="T69" s="10">
        <f t="shared" si="10"/>
        <v>4.1834026328330483E-6</v>
      </c>
      <c r="U69" s="10"/>
    </row>
    <row r="70" spans="1:22" x14ac:dyDescent="0.2">
      <c r="A70" s="33" t="s">
        <v>42</v>
      </c>
      <c r="B70" s="32" t="s">
        <v>69</v>
      </c>
      <c r="C70" s="8">
        <v>41401.392</v>
      </c>
      <c r="D70" s="8"/>
      <c r="E70" s="33">
        <f t="shared" si="11"/>
        <v>20638.505646946574</v>
      </c>
      <c r="F70" s="10">
        <f t="shared" si="12"/>
        <v>20638.5</v>
      </c>
      <c r="G70" s="10">
        <f t="shared" si="16"/>
        <v>4.5982099982211366E-3</v>
      </c>
      <c r="H70" s="10"/>
      <c r="I70" s="10">
        <f t="shared" si="19"/>
        <v>4.5982099982211366E-3</v>
      </c>
      <c r="K70" s="10"/>
      <c r="L70" s="10"/>
      <c r="M70" s="10"/>
      <c r="N70" s="10"/>
      <c r="O70" s="10">
        <f t="shared" ca="1" si="13"/>
        <v>-1.4377833069635864E-2</v>
      </c>
      <c r="P70" s="52">
        <f t="shared" si="14"/>
        <v>-7.9664595166895752E-4</v>
      </c>
      <c r="Q70" s="12">
        <f t="shared" si="15"/>
        <v>26382.892</v>
      </c>
      <c r="R70" s="10">
        <f t="shared" si="18"/>
        <v>2.9104470720064548E-5</v>
      </c>
      <c r="S70" s="11">
        <v>0.1</v>
      </c>
      <c r="T70" s="10">
        <f t="shared" si="10"/>
        <v>2.910447072006455E-6</v>
      </c>
      <c r="U70" s="10"/>
    </row>
    <row r="71" spans="1:22" x14ac:dyDescent="0.2">
      <c r="A71" s="33" t="s">
        <v>42</v>
      </c>
      <c r="B71" s="32" t="s">
        <v>69</v>
      </c>
      <c r="C71" s="8">
        <v>41410.339999999997</v>
      </c>
      <c r="D71" s="8"/>
      <c r="E71" s="33">
        <f t="shared" si="11"/>
        <v>20649.494461713493</v>
      </c>
      <c r="F71" s="10">
        <f t="shared" si="12"/>
        <v>20649.5</v>
      </c>
      <c r="G71" s="10">
        <f t="shared" si="16"/>
        <v>-4.5097300026100129E-3</v>
      </c>
      <c r="H71" s="10"/>
      <c r="I71" s="10">
        <f t="shared" si="19"/>
        <v>-4.5097300026100129E-3</v>
      </c>
      <c r="K71" s="10"/>
      <c r="L71" s="10"/>
      <c r="M71" s="10"/>
      <c r="N71" s="10"/>
      <c r="O71" s="10">
        <f t="shared" ca="1" si="13"/>
        <v>-1.4373271567114026E-2</v>
      </c>
      <c r="P71" s="52">
        <f t="shared" si="14"/>
        <v>-8.1392069384498417E-4</v>
      </c>
      <c r="Q71" s="12">
        <f t="shared" si="15"/>
        <v>26391.839999999997</v>
      </c>
      <c r="R71" s="10">
        <f t="shared" si="18"/>
        <v>1.3659006446754239E-5</v>
      </c>
      <c r="S71" s="11">
        <v>0.1</v>
      </c>
      <c r="T71" s="10">
        <f t="shared" si="10"/>
        <v>1.365900644675424E-6</v>
      </c>
      <c r="U71" s="10"/>
    </row>
    <row r="72" spans="1:22" x14ac:dyDescent="0.2">
      <c r="A72" s="33" t="s">
        <v>42</v>
      </c>
      <c r="B72" s="32"/>
      <c r="C72" s="8">
        <v>41416.457999999999</v>
      </c>
      <c r="D72" s="8"/>
      <c r="E72" s="33">
        <f t="shared" si="11"/>
        <v>20657.00782433576</v>
      </c>
      <c r="F72" s="10">
        <f t="shared" si="12"/>
        <v>20657</v>
      </c>
      <c r="G72" s="10">
        <f t="shared" si="16"/>
        <v>6.3712199989822693E-3</v>
      </c>
      <c r="H72" s="10"/>
      <c r="I72" s="10">
        <f t="shared" si="19"/>
        <v>6.3712199989822693E-3</v>
      </c>
      <c r="K72" s="10"/>
      <c r="L72" s="10"/>
      <c r="M72" s="10"/>
      <c r="N72" s="10"/>
      <c r="O72" s="10">
        <f t="shared" ca="1" si="13"/>
        <v>-1.4370161451758227E-2</v>
      </c>
      <c r="P72" s="52">
        <f t="shared" si="14"/>
        <v>-8.2568891045876544E-4</v>
      </c>
      <c r="Q72" s="12">
        <f t="shared" si="15"/>
        <v>26397.957999999999</v>
      </c>
      <c r="R72" s="10">
        <f t="shared" si="18"/>
        <v>5.1795497850791741E-5</v>
      </c>
      <c r="S72" s="11">
        <v>0.1</v>
      </c>
      <c r="T72" s="10">
        <f t="shared" si="10"/>
        <v>5.1795497850791745E-6</v>
      </c>
      <c r="U72" s="10"/>
    </row>
    <row r="73" spans="1:22" x14ac:dyDescent="0.2">
      <c r="A73" s="33" t="s">
        <v>42</v>
      </c>
      <c r="B73" s="32"/>
      <c r="C73" s="8">
        <v>41434.366000000002</v>
      </c>
      <c r="D73" s="8"/>
      <c r="E73" s="33">
        <f t="shared" si="11"/>
        <v>20679.000190769166</v>
      </c>
      <c r="F73" s="10">
        <f t="shared" si="12"/>
        <v>20679</v>
      </c>
      <c r="G73" s="10">
        <f t="shared" si="16"/>
        <v>1.5533999976469204E-4</v>
      </c>
      <c r="H73" s="10"/>
      <c r="I73" s="10">
        <f t="shared" si="19"/>
        <v>1.5533999976469204E-4</v>
      </c>
      <c r="K73" s="10"/>
      <c r="L73" s="10"/>
      <c r="M73" s="10"/>
      <c r="N73" s="10"/>
      <c r="O73" s="10">
        <f t="shared" ca="1" si="13"/>
        <v>-1.4361038446714552E-2</v>
      </c>
      <c r="P73" s="52">
        <f t="shared" si="14"/>
        <v>-8.6016215969307239E-4</v>
      </c>
      <c r="Q73" s="12">
        <f t="shared" si="15"/>
        <v>26415.866000000002</v>
      </c>
      <c r="R73" s="10">
        <f t="shared" si="18"/>
        <v>1.0312446358633828E-6</v>
      </c>
      <c r="S73" s="11">
        <v>0.1</v>
      </c>
      <c r="T73" s="10">
        <f t="shared" si="10"/>
        <v>1.0312446358633828E-7</v>
      </c>
      <c r="U73" s="10"/>
    </row>
    <row r="74" spans="1:22" x14ac:dyDescent="0.2">
      <c r="A74" s="33" t="s">
        <v>42</v>
      </c>
      <c r="B74" s="32" t="s">
        <v>69</v>
      </c>
      <c r="C74" s="8">
        <v>41436.387999999999</v>
      </c>
      <c r="D74" s="8"/>
      <c r="E74" s="33">
        <f t="shared" si="11"/>
        <v>20681.483358343896</v>
      </c>
      <c r="F74" s="10">
        <f t="shared" si="12"/>
        <v>20681.5</v>
      </c>
      <c r="G74" s="10">
        <f t="shared" si="16"/>
        <v>-1.3551010000810493E-2</v>
      </c>
      <c r="H74" s="10"/>
      <c r="I74" s="10">
        <f t="shared" si="19"/>
        <v>-1.3551010000810493E-2</v>
      </c>
      <c r="K74" s="10"/>
      <c r="L74" s="10"/>
      <c r="M74" s="10"/>
      <c r="N74" s="10"/>
      <c r="O74" s="10">
        <f t="shared" ca="1" si="13"/>
        <v>-1.4360001741595952E-2</v>
      </c>
      <c r="P74" s="52">
        <f t="shared" si="14"/>
        <v>-8.6407515259757234E-4</v>
      </c>
      <c r="Q74" s="12">
        <f t="shared" si="15"/>
        <v>26417.887999999999</v>
      </c>
      <c r="R74" s="10">
        <f t="shared" si="18"/>
        <v>1.609583158427994E-4</v>
      </c>
      <c r="S74" s="11">
        <v>0.1</v>
      </c>
      <c r="T74" s="10">
        <f t="shared" si="10"/>
        <v>1.609583158427994E-5</v>
      </c>
      <c r="U74" s="10"/>
    </row>
    <row r="75" spans="1:22" x14ac:dyDescent="0.2">
      <c r="A75" s="33" t="s">
        <v>43</v>
      </c>
      <c r="B75" s="32"/>
      <c r="C75" s="8">
        <v>41719.35</v>
      </c>
      <c r="D75" s="8"/>
      <c r="E75" s="33">
        <f t="shared" si="11"/>
        <v>21028.981905961042</v>
      </c>
      <c r="F75" s="10">
        <f t="shared" si="12"/>
        <v>21029</v>
      </c>
      <c r="G75" s="10">
        <f t="shared" si="16"/>
        <v>-1.4733659998455551E-2</v>
      </c>
      <c r="H75" s="10"/>
      <c r="I75" s="10">
        <f t="shared" si="19"/>
        <v>-1.4733659998455551E-2</v>
      </c>
      <c r="K75" s="10"/>
      <c r="L75" s="10"/>
      <c r="M75" s="10"/>
      <c r="N75" s="10"/>
      <c r="O75" s="10">
        <f t="shared" ca="1" si="13"/>
        <v>-1.4215899730110617E-2</v>
      </c>
      <c r="P75" s="52">
        <f t="shared" si="14"/>
        <v>-1.3992007721966224E-3</v>
      </c>
      <c r="Q75" s="12">
        <f t="shared" si="15"/>
        <v>26700.85</v>
      </c>
      <c r="R75" s="10">
        <f t="shared" si="18"/>
        <v>1.7780780285676185E-4</v>
      </c>
      <c r="S75" s="11">
        <v>0.1</v>
      </c>
      <c r="T75" s="10">
        <f t="shared" si="10"/>
        <v>1.7780780285676186E-5</v>
      </c>
      <c r="U75" s="10"/>
    </row>
    <row r="76" spans="1:22" x14ac:dyDescent="0.2">
      <c r="A76" s="33" t="s">
        <v>44</v>
      </c>
      <c r="B76" s="32"/>
      <c r="C76" s="8">
        <v>41789.387999999999</v>
      </c>
      <c r="D76" s="8"/>
      <c r="E76" s="33">
        <f t="shared" si="11"/>
        <v>21114.993820203978</v>
      </c>
      <c r="F76" s="10">
        <f t="shared" si="12"/>
        <v>21115</v>
      </c>
      <c r="G76" s="10">
        <f t="shared" si="16"/>
        <v>-5.0321000016992912E-3</v>
      </c>
      <c r="H76" s="10"/>
      <c r="I76" s="10">
        <f t="shared" si="19"/>
        <v>-5.0321000016992912E-3</v>
      </c>
      <c r="K76" s="10"/>
      <c r="L76" s="10"/>
      <c r="M76" s="10"/>
      <c r="N76" s="10"/>
      <c r="O76" s="10">
        <f t="shared" ca="1" si="13"/>
        <v>-1.4180237074030792E-2</v>
      </c>
      <c r="P76" s="52">
        <f t="shared" si="14"/>
        <v>-1.5289433356210497E-3</v>
      </c>
      <c r="Q76" s="12">
        <f t="shared" si="15"/>
        <v>26770.887999999999</v>
      </c>
      <c r="R76" s="10">
        <f t="shared" si="18"/>
        <v>1.227210662708842E-5</v>
      </c>
      <c r="S76" s="11">
        <v>0.1</v>
      </c>
      <c r="T76" s="10">
        <f t="shared" si="10"/>
        <v>1.2272106627088421E-6</v>
      </c>
      <c r="U76" s="10"/>
    </row>
    <row r="77" spans="1:22" x14ac:dyDescent="0.2">
      <c r="A77" s="33" t="s">
        <v>45</v>
      </c>
      <c r="B77" s="32"/>
      <c r="C77" s="8">
        <v>42035.326000000001</v>
      </c>
      <c r="D77" s="8"/>
      <c r="E77" s="33">
        <f t="shared" si="11"/>
        <v>21417.024120399288</v>
      </c>
      <c r="F77" s="10">
        <f t="shared" si="12"/>
        <v>21417</v>
      </c>
      <c r="G77" s="10">
        <f t="shared" si="16"/>
        <v>1.9640819999040104E-2</v>
      </c>
      <c r="H77" s="10"/>
      <c r="I77" s="10">
        <f t="shared" si="19"/>
        <v>1.9640819999040104E-2</v>
      </c>
      <c r="K77" s="10"/>
      <c r="L77" s="10"/>
      <c r="M77" s="10"/>
      <c r="N77" s="10"/>
      <c r="O77" s="10">
        <f t="shared" ca="1" si="13"/>
        <v>-1.4055003095703969E-2</v>
      </c>
      <c r="P77" s="52">
        <f t="shared" si="14"/>
        <v>-1.9760917316873072E-3</v>
      </c>
      <c r="Q77" s="12">
        <f t="shared" si="15"/>
        <v>27016.826000000001</v>
      </c>
      <c r="R77" s="10">
        <f t="shared" si="18"/>
        <v>4.6729087277406036E-4</v>
      </c>
      <c r="S77" s="11">
        <v>0.1</v>
      </c>
      <c r="T77" s="10">
        <f t="shared" si="10"/>
        <v>4.6729087277406039E-5</v>
      </c>
      <c r="U77" s="10"/>
    </row>
    <row r="78" spans="1:22" x14ac:dyDescent="0.2">
      <c r="A78" s="33" t="s">
        <v>46</v>
      </c>
      <c r="B78" s="32"/>
      <c r="C78" s="8">
        <v>42403.357000000004</v>
      </c>
      <c r="D78" s="8"/>
      <c r="E78" s="33">
        <f t="shared" si="11"/>
        <v>21868.993777024865</v>
      </c>
      <c r="F78" s="10">
        <f t="shared" si="12"/>
        <v>21869</v>
      </c>
      <c r="G78" s="10">
        <f t="shared" si="16"/>
        <v>-5.0672599973040633E-3</v>
      </c>
      <c r="H78" s="10"/>
      <c r="I78" s="10">
        <f t="shared" si="19"/>
        <v>-5.0672599973040633E-3</v>
      </c>
      <c r="K78" s="10"/>
      <c r="L78" s="10"/>
      <c r="M78" s="10"/>
      <c r="N78" s="10"/>
      <c r="O78" s="10">
        <f t="shared" ca="1" si="13"/>
        <v>-1.3867566810261172E-2</v>
      </c>
      <c r="P78" s="52">
        <f t="shared" si="14"/>
        <v>-2.6207299727787486E-3</v>
      </c>
      <c r="Q78" s="12">
        <f t="shared" si="15"/>
        <v>27384.857000000004</v>
      </c>
      <c r="R78" s="10">
        <f t="shared" si="18"/>
        <v>5.9855091609038366E-6</v>
      </c>
      <c r="S78" s="11">
        <v>0.1</v>
      </c>
      <c r="T78" s="10">
        <f t="shared" si="10"/>
        <v>5.9855091609038372E-7</v>
      </c>
      <c r="U78" s="10"/>
    </row>
    <row r="79" spans="1:22" x14ac:dyDescent="0.2">
      <c r="A79" s="33" t="s">
        <v>47</v>
      </c>
      <c r="B79" s="32"/>
      <c r="C79" s="8">
        <v>42416.398999999998</v>
      </c>
      <c r="D79" s="8"/>
      <c r="E79" s="33">
        <f t="shared" si="11"/>
        <v>21885.010330689391</v>
      </c>
      <c r="F79" s="10">
        <f t="shared" si="12"/>
        <v>21885</v>
      </c>
      <c r="G79" s="10">
        <f t="shared" si="16"/>
        <v>8.412099996348843E-3</v>
      </c>
      <c r="H79" s="10"/>
      <c r="I79" s="10">
        <f t="shared" si="19"/>
        <v>8.412099996348843E-3</v>
      </c>
      <c r="K79" s="10"/>
      <c r="L79" s="10"/>
      <c r="M79" s="10"/>
      <c r="N79" s="10"/>
      <c r="O79" s="10">
        <f t="shared" ca="1" si="13"/>
        <v>-1.3860931897502135E-2</v>
      </c>
      <c r="P79" s="52">
        <f t="shared" si="14"/>
        <v>-2.6430084492711781E-3</v>
      </c>
      <c r="Q79" s="12">
        <f t="shared" si="15"/>
        <v>27397.898999999998</v>
      </c>
      <c r="R79" s="10">
        <f t="shared" si="18"/>
        <v>1.2221542274441912E-4</v>
      </c>
      <c r="S79" s="11">
        <v>0.1</v>
      </c>
      <c r="T79" s="10">
        <f t="shared" si="10"/>
        <v>1.2221542274441914E-5</v>
      </c>
      <c r="U79" s="10"/>
    </row>
    <row r="80" spans="1:22" x14ac:dyDescent="0.2">
      <c r="A80" s="33" t="s">
        <v>48</v>
      </c>
      <c r="B80" s="32"/>
      <c r="C80" s="8">
        <v>42464.428999999996</v>
      </c>
      <c r="D80" s="8"/>
      <c r="E80" s="33">
        <f t="shared" si="11"/>
        <v>21943.994771151541</v>
      </c>
      <c r="F80" s="10">
        <f t="shared" si="12"/>
        <v>21944</v>
      </c>
      <c r="G80" s="10">
        <f t="shared" si="16"/>
        <v>-4.2577600033837371E-3</v>
      </c>
      <c r="H80" s="10"/>
      <c r="I80" s="10">
        <f t="shared" si="19"/>
        <v>-4.2577600033837371E-3</v>
      </c>
      <c r="K80" s="10"/>
      <c r="L80" s="10"/>
      <c r="M80" s="10"/>
      <c r="N80" s="10"/>
      <c r="O80" s="10">
        <f t="shared" ca="1" si="13"/>
        <v>-1.3836465656703186E-2</v>
      </c>
      <c r="P80" s="52">
        <f t="shared" si="14"/>
        <v>-2.7248408802042975E-3</v>
      </c>
      <c r="Q80" s="12">
        <f t="shared" si="15"/>
        <v>27445.928999999996</v>
      </c>
      <c r="R80" s="10">
        <f t="shared" si="18"/>
        <v>2.3498410382092217E-6</v>
      </c>
      <c r="S80" s="11">
        <v>0.1</v>
      </c>
      <c r="T80" s="10">
        <f t="shared" si="10"/>
        <v>2.3498410382092219E-7</v>
      </c>
      <c r="U80" s="10"/>
    </row>
    <row r="81" spans="1:22" x14ac:dyDescent="0.2">
      <c r="A81" s="33" t="s">
        <v>48</v>
      </c>
      <c r="B81" s="32" t="s">
        <v>69</v>
      </c>
      <c r="C81" s="8">
        <v>42467.281000000003</v>
      </c>
      <c r="D81" s="8"/>
      <c r="E81" s="33">
        <f t="shared" si="11"/>
        <v>21947.497240945388</v>
      </c>
      <c r="F81" s="10">
        <f t="shared" si="12"/>
        <v>21947.5</v>
      </c>
      <c r="G81" s="10">
        <f t="shared" si="16"/>
        <v>-2.2466499940492213E-3</v>
      </c>
      <c r="H81" s="10"/>
      <c r="I81" s="10">
        <f t="shared" si="19"/>
        <v>-2.2466499940492213E-3</v>
      </c>
      <c r="K81" s="10"/>
      <c r="L81" s="10"/>
      <c r="M81" s="10"/>
      <c r="N81" s="10"/>
      <c r="O81" s="10">
        <f t="shared" ca="1" si="13"/>
        <v>-1.3835014269537147E-2</v>
      </c>
      <c r="P81" s="52">
        <f t="shared" si="14"/>
        <v>-2.7296795543703192E-3</v>
      </c>
      <c r="Q81" s="12">
        <f t="shared" si="15"/>
        <v>27448.781000000003</v>
      </c>
      <c r="R81" s="10">
        <f t="shared" si="18"/>
        <v>2.3331755614399319E-7</v>
      </c>
      <c r="S81" s="11">
        <v>0.1</v>
      </c>
      <c r="T81" s="10">
        <f t="shared" si="10"/>
        <v>2.333175561439932E-8</v>
      </c>
      <c r="U81" s="10"/>
    </row>
    <row r="82" spans="1:22" x14ac:dyDescent="0.2">
      <c r="A82" s="33" t="s">
        <v>48</v>
      </c>
      <c r="B82" s="32"/>
      <c r="C82" s="8">
        <v>42469.3</v>
      </c>
      <c r="D82" s="8"/>
      <c r="E82" s="33">
        <f t="shared" si="11"/>
        <v>21949.976724295233</v>
      </c>
      <c r="F82" s="10">
        <f t="shared" si="12"/>
        <v>21950</v>
      </c>
      <c r="G82" s="10">
        <f t="shared" si="16"/>
        <v>-1.8952999998873565E-2</v>
      </c>
      <c r="H82" s="10"/>
      <c r="I82" s="10">
        <f t="shared" si="19"/>
        <v>-1.8952999998873565E-2</v>
      </c>
      <c r="K82" s="10"/>
      <c r="L82" s="10"/>
      <c r="M82" s="10"/>
      <c r="N82" s="10"/>
      <c r="O82" s="10">
        <f t="shared" ca="1" si="13"/>
        <v>-1.3833977564418547E-2</v>
      </c>
      <c r="P82" s="52">
        <f t="shared" si="14"/>
        <v>-2.7331346673180046E-3</v>
      </c>
      <c r="Q82" s="12">
        <f t="shared" si="15"/>
        <v>27450.800000000003</v>
      </c>
      <c r="R82" s="10">
        <f t="shared" si="18"/>
        <v>2.63084031373798E-4</v>
      </c>
      <c r="S82" s="11">
        <v>0.1</v>
      </c>
      <c r="T82" s="10">
        <f t="shared" si="10"/>
        <v>2.6308403137379801E-5</v>
      </c>
      <c r="U82" s="10"/>
    </row>
    <row r="83" spans="1:22" x14ac:dyDescent="0.2">
      <c r="A83" s="34" t="s">
        <v>96</v>
      </c>
      <c r="B83" s="32" t="s">
        <v>69</v>
      </c>
      <c r="C83" s="34">
        <v>42829.633999999998</v>
      </c>
      <c r="D83" s="34">
        <v>2E-3</v>
      </c>
      <c r="E83" s="33">
        <f t="shared" si="11"/>
        <v>22392.493887932309</v>
      </c>
      <c r="F83" s="10">
        <f t="shared" si="12"/>
        <v>22392.5</v>
      </c>
      <c r="G83" s="10">
        <f t="shared" si="16"/>
        <v>-4.9769500037655234E-3</v>
      </c>
      <c r="H83" s="10"/>
      <c r="I83" s="10"/>
      <c r="J83" s="10">
        <f>+G83</f>
        <v>-4.9769500037655234E-3</v>
      </c>
      <c r="L83" s="10"/>
      <c r="M83" s="10"/>
      <c r="N83" s="10"/>
      <c r="O83" s="10">
        <f t="shared" ca="1" si="13"/>
        <v>-1.3650480758426429E-2</v>
      </c>
      <c r="P83" s="52">
        <f t="shared" si="14"/>
        <v>-3.3304740836540975E-3</v>
      </c>
      <c r="Q83" s="12">
        <f t="shared" si="15"/>
        <v>27811.133999999998</v>
      </c>
      <c r="R83" s="10">
        <f t="shared" si="18"/>
        <v>2.7108829555067665E-6</v>
      </c>
      <c r="S83" s="11">
        <v>1</v>
      </c>
      <c r="T83" s="10">
        <f t="shared" ref="T83:T114" si="20">+S83*R83</f>
        <v>2.7108829555067665E-6</v>
      </c>
      <c r="U83" s="10"/>
      <c r="V83" t="e">
        <v>#REF!</v>
      </c>
    </row>
    <row r="84" spans="1:22" x14ac:dyDescent="0.2">
      <c r="A84" s="33" t="s">
        <v>49</v>
      </c>
      <c r="B84" s="32"/>
      <c r="C84" s="8">
        <v>43131.328000000001</v>
      </c>
      <c r="D84" s="8"/>
      <c r="E84" s="33">
        <f t="shared" si="11"/>
        <v>22762.996735752189</v>
      </c>
      <c r="F84" s="10">
        <f t="shared" si="12"/>
        <v>22763</v>
      </c>
      <c r="G84" s="10">
        <f t="shared" si="16"/>
        <v>-2.6580199992167763E-3</v>
      </c>
      <c r="H84" s="10"/>
      <c r="I84" s="10">
        <f>+G84</f>
        <v>-2.6580199992167763E-3</v>
      </c>
      <c r="K84" s="10"/>
      <c r="L84" s="10"/>
      <c r="M84" s="10"/>
      <c r="N84" s="10"/>
      <c r="O84" s="10">
        <f t="shared" ca="1" si="13"/>
        <v>-1.3496841059849978E-2</v>
      </c>
      <c r="P84" s="52">
        <f t="shared" si="14"/>
        <v>-3.8088737639756648E-3</v>
      </c>
      <c r="Q84" s="12">
        <f t="shared" si="15"/>
        <v>28112.828000000001</v>
      </c>
      <c r="R84" s="10">
        <f t="shared" si="18"/>
        <v>1.324464387859707E-6</v>
      </c>
      <c r="S84" s="11">
        <v>0.1</v>
      </c>
      <c r="T84" s="10">
        <f t="shared" si="20"/>
        <v>1.3244643878597071E-7</v>
      </c>
      <c r="U84" s="10"/>
    </row>
    <row r="85" spans="1:22" x14ac:dyDescent="0.2">
      <c r="A85" s="33" t="s">
        <v>50</v>
      </c>
      <c r="B85" s="32" t="s">
        <v>69</v>
      </c>
      <c r="C85" s="8">
        <v>43510.362999999998</v>
      </c>
      <c r="D85" s="8"/>
      <c r="E85" s="33">
        <f t="shared" ref="E85:E116" si="21">+(C85-C$7)/C$8</f>
        <v>23228.480129268148</v>
      </c>
      <c r="F85" s="10">
        <f t="shared" ref="F85:F116" si="22">ROUND(2*E85,0)/2</f>
        <v>23228.5</v>
      </c>
      <c r="G85" s="10">
        <f t="shared" si="16"/>
        <v>-1.6180390004592482E-2</v>
      </c>
      <c r="H85" s="10"/>
      <c r="I85" s="10">
        <f>+G85</f>
        <v>-1.6180390004592482E-2</v>
      </c>
      <c r="K85" s="10"/>
      <c r="L85" s="10"/>
      <c r="M85" s="10"/>
      <c r="N85" s="10"/>
      <c r="O85" s="10">
        <f t="shared" ref="O85:O116" ca="1" si="23">+C$11+C$12*F85</f>
        <v>-1.3303806566766744E-2</v>
      </c>
      <c r="P85" s="52">
        <f t="shared" ref="P85:P116" si="24">+D$11+D$12*F85+D$13*F85^2</f>
        <v>-4.381845799868396E-3</v>
      </c>
      <c r="Q85" s="12">
        <f t="shared" ref="Q85:Q116" si="25">+C85-15018.5</f>
        <v>28491.862999999998</v>
      </c>
      <c r="R85" s="10">
        <f t="shared" si="18"/>
        <v>1.3920564535082832E-4</v>
      </c>
      <c r="S85" s="11">
        <v>0.1</v>
      </c>
      <c r="T85" s="10">
        <f t="shared" si="20"/>
        <v>1.3920564535082834E-5</v>
      </c>
      <c r="U85" s="10"/>
    </row>
    <row r="86" spans="1:22" x14ac:dyDescent="0.2">
      <c r="A86" s="33" t="s">
        <v>79</v>
      </c>
      <c r="B86" s="32" t="s">
        <v>78</v>
      </c>
      <c r="C86" s="8">
        <v>43949.680000000168</v>
      </c>
      <c r="D86" s="8"/>
      <c r="E86" s="33">
        <f t="shared" si="21"/>
        <v>23767.994337690412</v>
      </c>
      <c r="F86" s="10">
        <f t="shared" si="22"/>
        <v>23768</v>
      </c>
      <c r="G86" s="10">
        <f t="shared" si="16"/>
        <v>-4.6107198286335915E-3</v>
      </c>
      <c r="H86" s="10"/>
      <c r="I86" s="10"/>
      <c r="J86" s="10">
        <f>+G86</f>
        <v>-4.6107198286335915E-3</v>
      </c>
      <c r="L86" s="10"/>
      <c r="M86" s="10"/>
      <c r="N86" s="10"/>
      <c r="O86" s="10">
        <f t="shared" ca="1" si="23"/>
        <v>-1.3080085602172964E-2</v>
      </c>
      <c r="P86" s="52">
        <f t="shared" si="24"/>
        <v>-5.0067600320710046E-3</v>
      </c>
      <c r="Q86" s="12">
        <f t="shared" si="25"/>
        <v>28931.180000000168</v>
      </c>
      <c r="R86" s="10">
        <f t="shared" si="18"/>
        <v>1.568478427387475E-7</v>
      </c>
      <c r="S86" s="11">
        <v>1</v>
      </c>
      <c r="T86" s="10">
        <f t="shared" si="20"/>
        <v>1.568478427387475E-7</v>
      </c>
      <c r="U86" s="10"/>
      <c r="V86" t="e">
        <v>#REF!</v>
      </c>
    </row>
    <row r="87" spans="1:22" x14ac:dyDescent="0.2">
      <c r="A87" s="33" t="s">
        <v>79</v>
      </c>
      <c r="B87" s="32" t="s">
        <v>69</v>
      </c>
      <c r="C87" s="8">
        <v>43960.669999999925</v>
      </c>
      <c r="D87" s="8"/>
      <c r="E87" s="33">
        <f t="shared" si="21"/>
        <v>23781.490881531026</v>
      </c>
      <c r="F87" s="10">
        <f t="shared" si="22"/>
        <v>23781.5</v>
      </c>
      <c r="G87" s="10">
        <f t="shared" si="16"/>
        <v>-7.4250100733479485E-3</v>
      </c>
      <c r="H87" s="10"/>
      <c r="I87" s="10"/>
      <c r="J87" s="10">
        <f>+G87</f>
        <v>-7.4250100733479485E-3</v>
      </c>
      <c r="L87" s="10"/>
      <c r="M87" s="10"/>
      <c r="N87" s="10"/>
      <c r="O87" s="10">
        <f t="shared" ca="1" si="23"/>
        <v>-1.3074487394532527E-2</v>
      </c>
      <c r="P87" s="52">
        <f t="shared" si="24"/>
        <v>-5.0218584149279988E-3</v>
      </c>
      <c r="Q87" s="12">
        <f t="shared" si="25"/>
        <v>28942.169999999925</v>
      </c>
      <c r="R87" s="10">
        <f t="shared" si="18"/>
        <v>5.7751378933665545E-6</v>
      </c>
      <c r="S87" s="11">
        <v>1</v>
      </c>
      <c r="T87" s="10">
        <f t="shared" si="20"/>
        <v>5.7751378933665545E-6</v>
      </c>
      <c r="U87" s="10"/>
      <c r="V87" t="e">
        <v>#REF!</v>
      </c>
    </row>
    <row r="88" spans="1:22" x14ac:dyDescent="0.2">
      <c r="A88" s="33" t="s">
        <v>79</v>
      </c>
      <c r="B88" s="32" t="s">
        <v>69</v>
      </c>
      <c r="C88" s="8">
        <v>43969.629999999888</v>
      </c>
      <c r="D88" s="8"/>
      <c r="E88" s="33">
        <f t="shared" si="21"/>
        <v>23792.494433197458</v>
      </c>
      <c r="F88" s="10">
        <f t="shared" si="22"/>
        <v>23792.5</v>
      </c>
      <c r="G88" s="10">
        <f t="shared" si="16"/>
        <v>-4.5329501153901219E-3</v>
      </c>
      <c r="H88" s="10"/>
      <c r="I88" s="10"/>
      <c r="J88" s="10">
        <f>+G88</f>
        <v>-4.5329501153901219E-3</v>
      </c>
      <c r="L88" s="10"/>
      <c r="M88" s="10"/>
      <c r="N88" s="10"/>
      <c r="O88" s="10">
        <f t="shared" ca="1" si="23"/>
        <v>-1.3069925892010689E-2</v>
      </c>
      <c r="P88" s="52">
        <f t="shared" si="24"/>
        <v>-5.0341413451222769E-3</v>
      </c>
      <c r="Q88" s="12">
        <f t="shared" si="25"/>
        <v>28951.129999999888</v>
      </c>
      <c r="R88" s="10">
        <f t="shared" si="18"/>
        <v>2.5119264876042974E-7</v>
      </c>
      <c r="S88" s="11">
        <v>1</v>
      </c>
      <c r="T88" s="10">
        <f t="shared" si="20"/>
        <v>2.5119264876042974E-7</v>
      </c>
      <c r="U88" s="10"/>
      <c r="V88" t="e">
        <v>#REF!</v>
      </c>
    </row>
    <row r="89" spans="1:22" x14ac:dyDescent="0.2">
      <c r="A89" s="33" t="s">
        <v>51</v>
      </c>
      <c r="B89" s="32" t="s">
        <v>69</v>
      </c>
      <c r="C89" s="8">
        <v>44295.343999999997</v>
      </c>
      <c r="D89" s="8"/>
      <c r="E89" s="33">
        <f t="shared" si="21"/>
        <v>24192.495641623354</v>
      </c>
      <c r="F89" s="10">
        <f t="shared" si="22"/>
        <v>24192.5</v>
      </c>
      <c r="G89" s="10">
        <f t="shared" si="16"/>
        <v>-3.5489500005496666E-3</v>
      </c>
      <c r="H89" s="10"/>
      <c r="I89" s="10">
        <f>+G89</f>
        <v>-3.5489500005496666E-3</v>
      </c>
      <c r="K89" s="10"/>
      <c r="L89" s="10"/>
      <c r="M89" s="10"/>
      <c r="N89" s="10"/>
      <c r="O89" s="10">
        <f t="shared" ca="1" si="23"/>
        <v>-1.2904053073034763E-2</v>
      </c>
      <c r="P89" s="52">
        <f t="shared" si="24"/>
        <v>-5.4689249304447421E-3</v>
      </c>
      <c r="Q89" s="12">
        <f t="shared" si="25"/>
        <v>29276.843999999997</v>
      </c>
      <c r="R89" s="10">
        <f t="shared" si="18"/>
        <v>3.6863037314256E-6</v>
      </c>
      <c r="S89" s="11">
        <v>0.1</v>
      </c>
      <c r="T89" s="10">
        <f t="shared" si="20"/>
        <v>3.6863037314256E-7</v>
      </c>
      <c r="U89" s="10"/>
    </row>
    <row r="90" spans="1:22" x14ac:dyDescent="0.2">
      <c r="A90" s="33" t="s">
        <v>52</v>
      </c>
      <c r="B90" s="32" t="s">
        <v>69</v>
      </c>
      <c r="C90" s="8">
        <v>44303.495000000003</v>
      </c>
      <c r="D90" s="8"/>
      <c r="E90" s="33">
        <f t="shared" si="21"/>
        <v>24202.505680644954</v>
      </c>
      <c r="F90" s="10">
        <f t="shared" si="22"/>
        <v>24202.5</v>
      </c>
      <c r="G90" s="10">
        <f t="shared" ref="G90:G121" si="26">+C90-(C$7+F90*C$8)</f>
        <v>4.6256499990704469E-3</v>
      </c>
      <c r="H90" s="10"/>
      <c r="I90" s="10">
        <f>+G90</f>
        <v>4.6256499990704469E-3</v>
      </c>
      <c r="K90" s="10"/>
      <c r="L90" s="10"/>
      <c r="M90" s="10"/>
      <c r="N90" s="10"/>
      <c r="O90" s="10">
        <f t="shared" ca="1" si="23"/>
        <v>-1.2899906252560364E-2</v>
      </c>
      <c r="P90" s="52">
        <f t="shared" si="24"/>
        <v>-5.4794985314577105E-3</v>
      </c>
      <c r="Q90" s="12">
        <f t="shared" si="25"/>
        <v>29284.995000000003</v>
      </c>
      <c r="R90" s="10">
        <f t="shared" ref="R90:R121" si="27">+(P90-G90)^2</f>
        <v>1.0211402682403538E-4</v>
      </c>
      <c r="S90" s="11">
        <v>0.1</v>
      </c>
      <c r="T90" s="10">
        <f t="shared" si="20"/>
        <v>1.0211402682403538E-5</v>
      </c>
      <c r="U90" s="10"/>
    </row>
    <row r="91" spans="1:22" x14ac:dyDescent="0.2">
      <c r="A91" s="33" t="s">
        <v>52</v>
      </c>
      <c r="B91" s="32" t="s">
        <v>69</v>
      </c>
      <c r="C91" s="8">
        <v>44343.387999999999</v>
      </c>
      <c r="D91" s="8"/>
      <c r="E91" s="33">
        <f t="shared" si="21"/>
        <v>24251.497275134989</v>
      </c>
      <c r="F91" s="10">
        <f t="shared" si="22"/>
        <v>24251.5</v>
      </c>
      <c r="G91" s="10">
        <f t="shared" si="26"/>
        <v>-2.2188100047060288E-3</v>
      </c>
      <c r="H91" s="10"/>
      <c r="I91" s="10">
        <f>+G91</f>
        <v>-2.2188100047060288E-3</v>
      </c>
      <c r="K91" s="10"/>
      <c r="L91" s="10"/>
      <c r="M91" s="10"/>
      <c r="N91" s="10"/>
      <c r="O91" s="10">
        <f t="shared" ca="1" si="23"/>
        <v>-1.2879586832235813E-2</v>
      </c>
      <c r="P91" s="52">
        <f t="shared" si="24"/>
        <v>-5.5311004683478923E-3</v>
      </c>
      <c r="Q91" s="12">
        <f t="shared" si="25"/>
        <v>29324.887999999999</v>
      </c>
      <c r="R91" s="10">
        <f t="shared" si="27"/>
        <v>1.0971268115532831E-5</v>
      </c>
      <c r="S91" s="11">
        <v>0.1</v>
      </c>
      <c r="T91" s="10">
        <f t="shared" si="20"/>
        <v>1.0971268115532832E-6</v>
      </c>
      <c r="U91" s="10"/>
    </row>
    <row r="92" spans="1:22" x14ac:dyDescent="0.2">
      <c r="A92" s="33" t="s">
        <v>53</v>
      </c>
      <c r="B92" s="32" t="s">
        <v>69</v>
      </c>
      <c r="C92" s="8">
        <v>44637.341</v>
      </c>
      <c r="D92" s="8"/>
      <c r="E92" s="33">
        <f t="shared" si="21"/>
        <v>24612.493594668013</v>
      </c>
      <c r="F92" s="10">
        <f t="shared" si="22"/>
        <v>24612.5</v>
      </c>
      <c r="G92" s="10">
        <f t="shared" si="26"/>
        <v>-5.2157500031171367E-3</v>
      </c>
      <c r="H92" s="10"/>
      <c r="I92" s="10">
        <f>+G92</f>
        <v>-5.2157500031171367E-3</v>
      </c>
      <c r="K92" s="10"/>
      <c r="L92" s="10"/>
      <c r="M92" s="10"/>
      <c r="N92" s="10"/>
      <c r="O92" s="10">
        <f t="shared" ca="1" si="23"/>
        <v>-1.2729886613110041E-2</v>
      </c>
      <c r="P92" s="52">
        <f t="shared" si="24"/>
        <v>-5.9005846509452425E-3</v>
      </c>
      <c r="Q92" s="12">
        <f t="shared" si="25"/>
        <v>29618.841</v>
      </c>
      <c r="R92" s="10">
        <f t="shared" si="27"/>
        <v>4.6899849486584578E-7</v>
      </c>
      <c r="S92" s="11">
        <v>0.1</v>
      </c>
      <c r="T92" s="10">
        <f t="shared" si="20"/>
        <v>4.6899849486584579E-8</v>
      </c>
      <c r="U92" s="10"/>
    </row>
    <row r="93" spans="1:22" x14ac:dyDescent="0.2">
      <c r="A93" s="33" t="s">
        <v>79</v>
      </c>
      <c r="B93" s="32" t="s">
        <v>69</v>
      </c>
      <c r="C93" s="8">
        <v>46017.549999999814</v>
      </c>
      <c r="D93" s="8"/>
      <c r="E93" s="33">
        <f t="shared" si="21"/>
        <v>26307.493710966482</v>
      </c>
      <c r="F93" s="10">
        <f t="shared" si="22"/>
        <v>26307.5</v>
      </c>
      <c r="G93" s="10">
        <f t="shared" si="26"/>
        <v>-5.1210501842433587E-3</v>
      </c>
      <c r="H93" s="10"/>
      <c r="I93" s="10"/>
      <c r="J93" s="10">
        <f>+G93</f>
        <v>-5.1210501842433587E-3</v>
      </c>
      <c r="L93" s="10"/>
      <c r="M93" s="10"/>
      <c r="N93" s="10"/>
      <c r="O93" s="10">
        <f t="shared" ca="1" si="23"/>
        <v>-1.2027000542699555E-2</v>
      </c>
      <c r="P93" s="52">
        <f t="shared" si="24"/>
        <v>-7.3838358042443361E-3</v>
      </c>
      <c r="Q93" s="12">
        <f t="shared" si="25"/>
        <v>30999.049999999814</v>
      </c>
      <c r="R93" s="10">
        <f t="shared" si="27"/>
        <v>5.1201987620832075E-6</v>
      </c>
      <c r="S93" s="11">
        <v>1</v>
      </c>
      <c r="T93" s="10">
        <f t="shared" si="20"/>
        <v>5.1201987620832075E-6</v>
      </c>
      <c r="U93" s="10"/>
      <c r="V93" t="e">
        <v>#REF!</v>
      </c>
    </row>
    <row r="94" spans="1:22" x14ac:dyDescent="0.2">
      <c r="A94" s="33" t="s">
        <v>79</v>
      </c>
      <c r="B94" s="32" t="s">
        <v>78</v>
      </c>
      <c r="C94" s="8">
        <v>46019.580000000075</v>
      </c>
      <c r="D94" s="8"/>
      <c r="E94" s="33">
        <f t="shared" si="21"/>
        <v>26309.98670314124</v>
      </c>
      <c r="F94" s="10">
        <f t="shared" si="22"/>
        <v>26310</v>
      </c>
      <c r="G94" s="10">
        <f t="shared" si="26"/>
        <v>-1.0827399928530212E-2</v>
      </c>
      <c r="H94" s="10"/>
      <c r="I94" s="10"/>
      <c r="J94" s="10">
        <f>+G94</f>
        <v>-1.0827399928530212E-2</v>
      </c>
      <c r="L94" s="10"/>
      <c r="M94" s="10"/>
      <c r="N94" s="10"/>
      <c r="O94" s="10">
        <f t="shared" ca="1" si="23"/>
        <v>-1.2025963837580955E-2</v>
      </c>
      <c r="P94" s="52">
        <f t="shared" si="24"/>
        <v>-7.3857171240412633E-3</v>
      </c>
      <c r="Q94" s="12">
        <f t="shared" si="25"/>
        <v>31001.080000000075</v>
      </c>
      <c r="R94" s="10">
        <f t="shared" si="27"/>
        <v>1.1845180526714917E-5</v>
      </c>
      <c r="S94" s="11">
        <v>1</v>
      </c>
      <c r="T94" s="10">
        <f t="shared" si="20"/>
        <v>1.1845180526714917E-5</v>
      </c>
      <c r="U94" s="10"/>
      <c r="V94" t="e">
        <v>#REF!</v>
      </c>
    </row>
    <row r="95" spans="1:22" x14ac:dyDescent="0.2">
      <c r="A95" s="33" t="s">
        <v>54</v>
      </c>
      <c r="B95" s="32"/>
      <c r="C95" s="8">
        <v>46121.377</v>
      </c>
      <c r="D95" s="8"/>
      <c r="E95" s="33">
        <f t="shared" si="21"/>
        <v>26435.001050126899</v>
      </c>
      <c r="F95" s="10">
        <f t="shared" si="22"/>
        <v>26435</v>
      </c>
      <c r="G95" s="10">
        <f t="shared" si="26"/>
        <v>8.5509999917121604E-4</v>
      </c>
      <c r="H95" s="10"/>
      <c r="I95" s="10">
        <f t="shared" ref="I95:I109" si="28">+G95</f>
        <v>8.5509999917121604E-4</v>
      </c>
      <c r="K95" s="10"/>
      <c r="L95" s="10"/>
      <c r="M95" s="10"/>
      <c r="N95" s="10"/>
      <c r="O95" s="10">
        <f t="shared" ca="1" si="23"/>
        <v>-1.1974128581650978E-2</v>
      </c>
      <c r="P95" s="52">
        <f t="shared" si="24"/>
        <v>-7.478632548367406E-3</v>
      </c>
      <c r="Q95" s="12">
        <f t="shared" si="25"/>
        <v>31102.877</v>
      </c>
      <c r="R95" s="10">
        <f t="shared" si="27"/>
        <v>6.9451098173904576E-5</v>
      </c>
      <c r="S95" s="11">
        <v>0.1</v>
      </c>
      <c r="T95" s="10">
        <f t="shared" si="20"/>
        <v>6.9451098173904578E-6</v>
      </c>
      <c r="U95" s="10"/>
    </row>
    <row r="96" spans="1:22" x14ac:dyDescent="0.2">
      <c r="A96" s="33" t="s">
        <v>56</v>
      </c>
      <c r="B96" s="32"/>
      <c r="C96" s="8">
        <v>46827.355000000003</v>
      </c>
      <c r="D96" s="8"/>
      <c r="E96" s="33">
        <f t="shared" si="21"/>
        <v>27301.994956197883</v>
      </c>
      <c r="F96" s="10">
        <f t="shared" si="22"/>
        <v>27302</v>
      </c>
      <c r="G96" s="10">
        <f t="shared" si="26"/>
        <v>-4.107079999812413E-3</v>
      </c>
      <c r="H96" s="10"/>
      <c r="I96" s="10">
        <f t="shared" si="28"/>
        <v>-4.107079999812413E-3</v>
      </c>
      <c r="J96" s="10"/>
      <c r="K96" s="10"/>
      <c r="L96" s="10"/>
      <c r="M96" s="10"/>
      <c r="N96" s="10"/>
      <c r="O96" s="10">
        <f t="shared" ca="1" si="23"/>
        <v>-1.161459924652066E-2</v>
      </c>
      <c r="P96" s="52">
        <f t="shared" si="24"/>
        <v>-8.0610038933095554E-3</v>
      </c>
      <c r="Q96" s="12">
        <f t="shared" si="25"/>
        <v>31808.855000000003</v>
      </c>
      <c r="R96" s="10">
        <f t="shared" si="27"/>
        <v>1.5633514155567603E-5</v>
      </c>
      <c r="S96" s="11">
        <v>0.1</v>
      </c>
      <c r="T96" s="10">
        <f t="shared" si="20"/>
        <v>1.5633514155567605E-6</v>
      </c>
      <c r="U96" s="10"/>
    </row>
    <row r="97" spans="1:22" x14ac:dyDescent="0.2">
      <c r="A97" s="33" t="s">
        <v>56</v>
      </c>
      <c r="B97" s="32" t="s">
        <v>69</v>
      </c>
      <c r="C97" s="8">
        <v>46860.332999999999</v>
      </c>
      <c r="D97" s="8"/>
      <c r="E97" s="33">
        <f t="shared" si="21"/>
        <v>27342.49441232032</v>
      </c>
      <c r="F97" s="10">
        <f t="shared" si="22"/>
        <v>27342.5</v>
      </c>
      <c r="G97" s="10">
        <f t="shared" si="26"/>
        <v>-4.5499499974539503E-3</v>
      </c>
      <c r="H97" s="10"/>
      <c r="I97" s="10">
        <f t="shared" si="28"/>
        <v>-4.5499499974539503E-3</v>
      </c>
      <c r="J97" s="10"/>
      <c r="K97" s="10"/>
      <c r="L97" s="10"/>
      <c r="M97" s="10"/>
      <c r="N97" s="10"/>
      <c r="O97" s="10">
        <f t="shared" ca="1" si="23"/>
        <v>-1.1597804623599346E-2</v>
      </c>
      <c r="P97" s="52">
        <f t="shared" si="24"/>
        <v>-8.0855547516334655E-3</v>
      </c>
      <c r="Q97" s="12">
        <f t="shared" si="25"/>
        <v>31841.832999999999</v>
      </c>
      <c r="R97" s="10">
        <f t="shared" si="27"/>
        <v>1.2500500977776791E-5</v>
      </c>
      <c r="S97" s="11">
        <v>0.1</v>
      </c>
      <c r="T97" s="10">
        <f t="shared" si="20"/>
        <v>1.2500500977776792E-6</v>
      </c>
      <c r="U97" s="10"/>
    </row>
    <row r="98" spans="1:22" x14ac:dyDescent="0.2">
      <c r="A98" s="33" t="s">
        <v>58</v>
      </c>
      <c r="B98" s="32"/>
      <c r="C98" s="8">
        <v>47182.38</v>
      </c>
      <c r="D98" s="8"/>
      <c r="E98" s="33">
        <f t="shared" si="21"/>
        <v>27737.992269857579</v>
      </c>
      <c r="F98" s="10">
        <f t="shared" si="22"/>
        <v>27738</v>
      </c>
      <c r="G98" s="10">
        <f t="shared" si="26"/>
        <v>-6.2945200043031946E-3</v>
      </c>
      <c r="H98" s="10"/>
      <c r="I98" s="10">
        <f t="shared" si="28"/>
        <v>-6.2945200043031946E-3</v>
      </c>
      <c r="J98" s="10"/>
      <c r="K98" s="10"/>
      <c r="L98" s="10"/>
      <c r="M98" s="10"/>
      <c r="N98" s="10"/>
      <c r="O98" s="10">
        <f t="shared" ca="1" si="23"/>
        <v>-1.1433797873836899E-2</v>
      </c>
      <c r="P98" s="52">
        <f t="shared" si="24"/>
        <v>-8.3128557877394788E-3</v>
      </c>
      <c r="Q98" s="12">
        <f t="shared" si="25"/>
        <v>32163.879999999997</v>
      </c>
      <c r="R98" s="10">
        <f t="shared" si="27"/>
        <v>4.073679334699359E-6</v>
      </c>
      <c r="S98" s="11">
        <v>0.1</v>
      </c>
      <c r="T98" s="10">
        <f t="shared" si="20"/>
        <v>4.0736793346993594E-7</v>
      </c>
      <c r="U98" s="10"/>
    </row>
    <row r="99" spans="1:22" x14ac:dyDescent="0.2">
      <c r="A99" s="33" t="s">
        <v>60</v>
      </c>
      <c r="B99" s="32"/>
      <c r="C99" s="8">
        <v>47208.43</v>
      </c>
      <c r="D99" s="8"/>
      <c r="E99" s="33">
        <f t="shared" si="21"/>
        <v>27769.983622637908</v>
      </c>
      <c r="F99" s="10">
        <f t="shared" si="22"/>
        <v>27770</v>
      </c>
      <c r="G99" s="10">
        <f t="shared" si="26"/>
        <v>-1.3335800002096221E-2</v>
      </c>
      <c r="H99" s="10"/>
      <c r="I99" s="10">
        <f t="shared" si="28"/>
        <v>-1.3335800002096221E-2</v>
      </c>
      <c r="K99" s="10"/>
      <c r="L99" s="10"/>
      <c r="M99" s="10"/>
      <c r="N99" s="10"/>
      <c r="O99" s="10">
        <f t="shared" ca="1" si="23"/>
        <v>-1.1420528048318826E-2</v>
      </c>
      <c r="P99" s="52">
        <f t="shared" si="24"/>
        <v>-8.3302591778707941E-3</v>
      </c>
      <c r="Q99" s="12">
        <f t="shared" si="25"/>
        <v>32189.93</v>
      </c>
      <c r="R99" s="10">
        <f t="shared" si="27"/>
        <v>2.5055438942987365E-5</v>
      </c>
      <c r="S99" s="11">
        <v>0.1</v>
      </c>
      <c r="T99" s="10">
        <f t="shared" si="20"/>
        <v>2.5055438942987368E-6</v>
      </c>
      <c r="U99" s="10"/>
    </row>
    <row r="100" spans="1:22" x14ac:dyDescent="0.2">
      <c r="A100" s="33" t="s">
        <v>61</v>
      </c>
      <c r="B100" s="32" t="s">
        <v>69</v>
      </c>
      <c r="C100" s="8">
        <v>47592.368000000002</v>
      </c>
      <c r="D100" s="8"/>
      <c r="E100" s="33">
        <f t="shared" si="21"/>
        <v>28241.488267696372</v>
      </c>
      <c r="F100" s="10">
        <f t="shared" si="22"/>
        <v>28241.5</v>
      </c>
      <c r="G100" s="10">
        <f t="shared" si="26"/>
        <v>-9.5534099964424968E-3</v>
      </c>
      <c r="H100" s="10"/>
      <c r="I100" s="10">
        <f t="shared" si="28"/>
        <v>-9.5534099964424968E-3</v>
      </c>
      <c r="J100" s="10"/>
      <c r="K100" s="10"/>
      <c r="L100" s="10"/>
      <c r="M100" s="10"/>
      <c r="N100" s="10"/>
      <c r="O100" s="10">
        <f t="shared" ca="1" si="23"/>
        <v>-1.1225005462950953E-2</v>
      </c>
      <c r="P100" s="52">
        <f t="shared" si="24"/>
        <v>-8.5695487732614303E-3</v>
      </c>
      <c r="Q100" s="12">
        <f t="shared" si="25"/>
        <v>32573.868000000002</v>
      </c>
      <c r="R100" s="10">
        <f t="shared" si="27"/>
        <v>9.6798290647934433E-7</v>
      </c>
      <c r="S100" s="11">
        <v>0.1</v>
      </c>
      <c r="T100" s="10">
        <f t="shared" si="20"/>
        <v>9.6798290647934436E-8</v>
      </c>
      <c r="U100" s="10"/>
    </row>
    <row r="101" spans="1:22" x14ac:dyDescent="0.2">
      <c r="A101" s="33" t="s">
        <v>62</v>
      </c>
      <c r="B101" s="32"/>
      <c r="C101" s="8">
        <v>48344.355000000003</v>
      </c>
      <c r="D101" s="8"/>
      <c r="E101" s="33">
        <f t="shared" si="21"/>
        <v>29164.984674729734</v>
      </c>
      <c r="F101" s="10">
        <f t="shared" si="22"/>
        <v>29165</v>
      </c>
      <c r="G101" s="10">
        <f t="shared" si="26"/>
        <v>-1.2479099998017773E-2</v>
      </c>
      <c r="H101" s="10"/>
      <c r="I101" s="10">
        <f t="shared" si="28"/>
        <v>-1.2479099998017773E-2</v>
      </c>
      <c r="J101" s="10"/>
      <c r="K101" s="10"/>
      <c r="L101" s="10"/>
      <c r="M101" s="10"/>
      <c r="N101" s="10"/>
      <c r="O101" s="10">
        <f t="shared" ca="1" si="23"/>
        <v>-1.0842046592140284E-2</v>
      </c>
      <c r="P101" s="52">
        <f t="shared" si="24"/>
        <v>-8.9452274392303396E-3</v>
      </c>
      <c r="Q101" s="12">
        <f t="shared" si="25"/>
        <v>33325.855000000003</v>
      </c>
      <c r="R101" s="10">
        <f t="shared" si="27"/>
        <v>1.2488255261750842E-5</v>
      </c>
      <c r="S101" s="11">
        <v>0.1</v>
      </c>
      <c r="T101" s="10">
        <f t="shared" si="20"/>
        <v>1.2488255261750843E-6</v>
      </c>
      <c r="U101" s="10"/>
    </row>
    <row r="102" spans="1:22" x14ac:dyDescent="0.2">
      <c r="A102" s="33" t="s">
        <v>62</v>
      </c>
      <c r="B102" s="32"/>
      <c r="C102" s="8">
        <v>48357.375999999997</v>
      </c>
      <c r="D102" s="8"/>
      <c r="E102" s="33">
        <f t="shared" si="21"/>
        <v>29180.975438820038</v>
      </c>
      <c r="F102" s="10">
        <f t="shared" si="22"/>
        <v>29181</v>
      </c>
      <c r="G102" s="10">
        <f t="shared" si="26"/>
        <v>-1.9999740005005151E-2</v>
      </c>
      <c r="H102" s="10"/>
      <c r="I102" s="10">
        <f t="shared" si="28"/>
        <v>-1.9999740005005151E-2</v>
      </c>
      <c r="J102" s="10"/>
      <c r="K102" s="10"/>
      <c r="L102" s="10"/>
      <c r="M102" s="10"/>
      <c r="N102" s="10"/>
      <c r="O102" s="10">
        <f t="shared" ca="1" si="23"/>
        <v>-1.0835411679381247E-2</v>
      </c>
      <c r="P102" s="52">
        <f t="shared" si="24"/>
        <v>-8.9506510242322451E-3</v>
      </c>
      <c r="Q102" s="12">
        <f t="shared" si="25"/>
        <v>33338.875999999997</v>
      </c>
      <c r="R102" s="10">
        <f t="shared" si="27"/>
        <v>1.2208236730503724E-4</v>
      </c>
      <c r="S102" s="11">
        <v>0.1</v>
      </c>
      <c r="T102" s="10">
        <f t="shared" si="20"/>
        <v>1.2208236730503726E-5</v>
      </c>
      <c r="U102" s="10"/>
    </row>
    <row r="103" spans="1:22" x14ac:dyDescent="0.2">
      <c r="A103" s="33" t="s">
        <v>63</v>
      </c>
      <c r="B103" s="32" t="s">
        <v>69</v>
      </c>
      <c r="C103" s="8">
        <v>48618.362999999998</v>
      </c>
      <c r="D103" s="8"/>
      <c r="E103" s="33">
        <f t="shared" si="21"/>
        <v>29501.487039130174</v>
      </c>
      <c r="F103" s="10">
        <f t="shared" si="22"/>
        <v>29501.5</v>
      </c>
      <c r="G103" s="10">
        <f t="shared" si="26"/>
        <v>-1.055381000333E-2</v>
      </c>
      <c r="H103" s="10"/>
      <c r="I103" s="10">
        <f t="shared" si="28"/>
        <v>-1.055381000333E-2</v>
      </c>
      <c r="J103" s="10"/>
      <c r="K103" s="10"/>
      <c r="L103" s="10"/>
      <c r="M103" s="10"/>
      <c r="N103" s="10"/>
      <c r="O103" s="10">
        <f t="shared" ca="1" si="23"/>
        <v>-1.0702506083176787E-2</v>
      </c>
      <c r="P103" s="52">
        <f t="shared" si="24"/>
        <v>-9.0515063930828726E-3</v>
      </c>
      <c r="Q103" s="12">
        <f t="shared" si="25"/>
        <v>33599.862999999998</v>
      </c>
      <c r="R103" s="10">
        <f t="shared" si="27"/>
        <v>2.2569161373615521E-6</v>
      </c>
      <c r="S103" s="11">
        <v>0.1</v>
      </c>
      <c r="T103" s="10">
        <f t="shared" si="20"/>
        <v>2.2569161373615523E-7</v>
      </c>
      <c r="U103" s="10"/>
    </row>
    <row r="104" spans="1:22" x14ac:dyDescent="0.2">
      <c r="A104" s="33" t="s">
        <v>63</v>
      </c>
      <c r="B104" s="32"/>
      <c r="C104" s="8">
        <v>48686.353000000003</v>
      </c>
      <c r="D104" s="8"/>
      <c r="E104" s="33">
        <f t="shared" si="21"/>
        <v>29584.98385584935</v>
      </c>
      <c r="F104" s="10">
        <f t="shared" si="22"/>
        <v>29585</v>
      </c>
      <c r="G104" s="10">
        <f t="shared" si="26"/>
        <v>-1.3145899996743537E-2</v>
      </c>
      <c r="H104" s="10"/>
      <c r="I104" s="10">
        <f t="shared" si="28"/>
        <v>-1.3145899996743537E-2</v>
      </c>
      <c r="J104" s="10"/>
      <c r="K104" s="10"/>
      <c r="L104" s="10"/>
      <c r="M104" s="10"/>
      <c r="N104" s="10"/>
      <c r="O104" s="10">
        <f t="shared" ca="1" si="23"/>
        <v>-1.0667880132215563E-2</v>
      </c>
      <c r="P104" s="52">
        <f t="shared" si="24"/>
        <v>-9.0753469481992532E-3</v>
      </c>
      <c r="Q104" s="12">
        <f t="shared" si="25"/>
        <v>33667.853000000003</v>
      </c>
      <c r="R104" s="10">
        <f t="shared" si="27"/>
        <v>1.6569402121013168E-5</v>
      </c>
      <c r="S104" s="11">
        <v>0.1</v>
      </c>
      <c r="T104" s="10">
        <f t="shared" si="20"/>
        <v>1.6569402121013169E-6</v>
      </c>
      <c r="U104" s="10"/>
    </row>
    <row r="105" spans="1:22" x14ac:dyDescent="0.2">
      <c r="A105" s="33" t="s">
        <v>63</v>
      </c>
      <c r="B105" s="32"/>
      <c r="C105" s="8">
        <v>48743.353000000003</v>
      </c>
      <c r="D105" s="8"/>
      <c r="E105" s="33">
        <f t="shared" si="21"/>
        <v>29654.984128727607</v>
      </c>
      <c r="F105" s="10">
        <f t="shared" si="22"/>
        <v>29655</v>
      </c>
      <c r="G105" s="10">
        <f t="shared" si="26"/>
        <v>-1.2923700000101235E-2</v>
      </c>
      <c r="H105" s="10"/>
      <c r="I105" s="10">
        <f t="shared" si="28"/>
        <v>-1.2923700000101235E-2</v>
      </c>
      <c r="J105" s="10"/>
      <c r="K105" s="10"/>
      <c r="L105" s="10"/>
      <c r="M105" s="10"/>
      <c r="N105" s="10"/>
      <c r="O105" s="10">
        <f t="shared" ca="1" si="23"/>
        <v>-1.0638852388894775E-2</v>
      </c>
      <c r="P105" s="52">
        <f t="shared" si="24"/>
        <v>-9.0945573355470932E-3</v>
      </c>
      <c r="Q105" s="12">
        <f t="shared" si="25"/>
        <v>33724.853000000003</v>
      </c>
      <c r="R105" s="10">
        <f t="shared" si="27"/>
        <v>1.4662333545508792E-5</v>
      </c>
      <c r="S105" s="11">
        <v>0.1</v>
      </c>
      <c r="T105" s="10">
        <f t="shared" si="20"/>
        <v>1.4662333545508792E-6</v>
      </c>
      <c r="U105" s="10"/>
    </row>
    <row r="106" spans="1:22" x14ac:dyDescent="0.2">
      <c r="A106" s="33" t="s">
        <v>64</v>
      </c>
      <c r="B106" s="32" t="s">
        <v>69</v>
      </c>
      <c r="C106" s="8">
        <v>50113.381999999998</v>
      </c>
      <c r="D106" s="8"/>
      <c r="E106" s="33">
        <f t="shared" si="21"/>
        <v>31337.482441905235</v>
      </c>
      <c r="F106" s="10">
        <f t="shared" si="22"/>
        <v>31337.5</v>
      </c>
      <c r="G106" s="10">
        <f t="shared" si="26"/>
        <v>-1.4297250003437512E-2</v>
      </c>
      <c r="H106" s="10"/>
      <c r="I106" s="10">
        <f t="shared" si="28"/>
        <v>-1.4297250003437512E-2</v>
      </c>
      <c r="J106" s="10"/>
      <c r="K106" s="10"/>
      <c r="L106" s="10"/>
      <c r="M106" s="10"/>
      <c r="N106" s="10"/>
      <c r="O106" s="10">
        <f t="shared" ca="1" si="23"/>
        <v>-9.9411498440772871E-3</v>
      </c>
      <c r="P106" s="52">
        <f t="shared" si="24"/>
        <v>-9.3434277182724568E-3</v>
      </c>
      <c r="Q106" s="12">
        <f t="shared" si="25"/>
        <v>35094.881999999998</v>
      </c>
      <c r="R106" s="10">
        <f t="shared" si="27"/>
        <v>2.4540355232997927E-5</v>
      </c>
      <c r="S106" s="11">
        <v>0.1</v>
      </c>
      <c r="T106" s="10">
        <f t="shared" si="20"/>
        <v>2.4540355232997928E-6</v>
      </c>
      <c r="U106" s="10"/>
    </row>
    <row r="107" spans="1:22" x14ac:dyDescent="0.2">
      <c r="A107" s="33" t="s">
        <v>64</v>
      </c>
      <c r="B107" s="32"/>
      <c r="C107" s="8">
        <v>50146.368000000002</v>
      </c>
      <c r="D107" s="8"/>
      <c r="E107" s="33">
        <f t="shared" si="21"/>
        <v>31377.991722627383</v>
      </c>
      <c r="F107" s="10">
        <f t="shared" si="22"/>
        <v>31378</v>
      </c>
      <c r="G107" s="10">
        <f t="shared" si="26"/>
        <v>-6.7401199994492345E-3</v>
      </c>
      <c r="H107" s="10"/>
      <c r="I107" s="10">
        <f t="shared" si="28"/>
        <v>-6.7401199994492345E-3</v>
      </c>
      <c r="J107" s="10"/>
      <c r="K107" s="10"/>
      <c r="L107" s="10"/>
      <c r="M107" s="10"/>
      <c r="N107" s="10"/>
      <c r="O107" s="10">
        <f t="shared" ca="1" si="23"/>
        <v>-9.9243552211559748E-3</v>
      </c>
      <c r="P107" s="52">
        <f t="shared" si="24"/>
        <v>-9.3443806672821594E-3</v>
      </c>
      <c r="Q107" s="12">
        <f t="shared" si="25"/>
        <v>35127.868000000002</v>
      </c>
      <c r="R107" s="10">
        <f t="shared" si="27"/>
        <v>6.7821736260215924E-6</v>
      </c>
      <c r="S107" s="11">
        <v>0.1</v>
      </c>
      <c r="T107" s="10">
        <f t="shared" si="20"/>
        <v>6.7821736260215933E-7</v>
      </c>
      <c r="U107" s="10"/>
    </row>
    <row r="108" spans="1:22" x14ac:dyDescent="0.2">
      <c r="A108" s="33" t="s">
        <v>64</v>
      </c>
      <c r="B108" s="32" t="s">
        <v>69</v>
      </c>
      <c r="C108" s="8">
        <v>50170.383000000002</v>
      </c>
      <c r="D108" s="8"/>
      <c r="E108" s="33">
        <f t="shared" si="21"/>
        <v>31407.48394285846</v>
      </c>
      <c r="F108" s="10">
        <f t="shared" si="22"/>
        <v>31407.5</v>
      </c>
      <c r="G108" s="10">
        <f t="shared" si="26"/>
        <v>-1.3075049995677546E-2</v>
      </c>
      <c r="H108" s="10"/>
      <c r="I108" s="10">
        <f t="shared" si="28"/>
        <v>-1.3075049995677546E-2</v>
      </c>
      <c r="J108" s="10"/>
      <c r="K108" s="10"/>
      <c r="L108" s="10"/>
      <c r="M108" s="10"/>
      <c r="N108" s="10"/>
      <c r="O108" s="10">
        <f t="shared" ca="1" si="23"/>
        <v>-9.9121221007564993E-3</v>
      </c>
      <c r="P108" s="52">
        <f t="shared" si="24"/>
        <v>-9.3449257134396446E-3</v>
      </c>
      <c r="Q108" s="12">
        <f t="shared" si="25"/>
        <v>35151.883000000002</v>
      </c>
      <c r="R108" s="10">
        <f t="shared" si="27"/>
        <v>1.3913827160940816E-5</v>
      </c>
      <c r="S108" s="11">
        <v>0.1</v>
      </c>
      <c r="T108" s="10">
        <f t="shared" si="20"/>
        <v>1.3913827160940818E-6</v>
      </c>
      <c r="U108" s="10"/>
    </row>
    <row r="109" spans="1:22" x14ac:dyDescent="0.2">
      <c r="A109" s="33" t="s">
        <v>64</v>
      </c>
      <c r="B109" s="32" t="s">
        <v>69</v>
      </c>
      <c r="C109" s="8">
        <v>50192.370999999999</v>
      </c>
      <c r="D109" s="8"/>
      <c r="E109" s="33">
        <f t="shared" si="21"/>
        <v>31434.486855139985</v>
      </c>
      <c r="F109" s="10">
        <f t="shared" si="22"/>
        <v>31434.5</v>
      </c>
      <c r="G109" s="10">
        <f t="shared" si="26"/>
        <v>-1.0703630003263243E-2</v>
      </c>
      <c r="H109" s="10"/>
      <c r="I109" s="10">
        <f t="shared" si="28"/>
        <v>-1.0703630003263243E-2</v>
      </c>
      <c r="J109" s="10"/>
      <c r="K109" s="10"/>
      <c r="L109" s="10"/>
      <c r="M109" s="10"/>
      <c r="N109" s="10"/>
      <c r="O109" s="10">
        <f t="shared" ca="1" si="23"/>
        <v>-9.9009256854756238E-3</v>
      </c>
      <c r="P109" s="52">
        <f t="shared" si="24"/>
        <v>-9.3453144398204513E-3</v>
      </c>
      <c r="Q109" s="12">
        <f t="shared" si="25"/>
        <v>35173.870999999999</v>
      </c>
      <c r="R109" s="10">
        <f t="shared" si="27"/>
        <v>1.8450211698909075E-6</v>
      </c>
      <c r="S109" s="11">
        <v>0.1</v>
      </c>
      <c r="T109" s="10">
        <f t="shared" si="20"/>
        <v>1.8450211698909077E-7</v>
      </c>
      <c r="U109" s="10"/>
    </row>
    <row r="110" spans="1:22" x14ac:dyDescent="0.2">
      <c r="A110" s="33" t="s">
        <v>66</v>
      </c>
      <c r="B110" s="32"/>
      <c r="C110" s="8">
        <v>50896.319900000002</v>
      </c>
      <c r="D110" s="8">
        <v>1E-4</v>
      </c>
      <c r="E110" s="33">
        <f t="shared" si="21"/>
        <v>32298.988874303999</v>
      </c>
      <c r="F110" s="10">
        <f t="shared" si="22"/>
        <v>32299</v>
      </c>
      <c r="G110" s="10">
        <f t="shared" si="26"/>
        <v>-9.0594600042095408E-3</v>
      </c>
      <c r="H110" s="10"/>
      <c r="I110" s="10"/>
      <c r="J110" s="10">
        <f t="shared" ref="J110:J120" si="29">+G110</f>
        <v>-9.0594600042095408E-3</v>
      </c>
      <c r="L110" s="10"/>
      <c r="M110" s="10"/>
      <c r="N110" s="10"/>
      <c r="O110" s="10">
        <f t="shared" ca="1" si="23"/>
        <v>-9.5424330554639055E-3</v>
      </c>
      <c r="P110" s="52">
        <f t="shared" si="24"/>
        <v>-9.3021221149624245E-3</v>
      </c>
      <c r="Q110" s="12">
        <f t="shared" si="25"/>
        <v>35877.819900000002</v>
      </c>
      <c r="R110" s="10">
        <f t="shared" si="27"/>
        <v>5.8884899995044787E-8</v>
      </c>
      <c r="S110" s="11">
        <v>1</v>
      </c>
      <c r="T110" s="10">
        <f t="shared" si="20"/>
        <v>5.8884899995044787E-8</v>
      </c>
      <c r="U110" s="10"/>
      <c r="V110" t="e">
        <v>#REF!</v>
      </c>
    </row>
    <row r="111" spans="1:22" x14ac:dyDescent="0.2">
      <c r="A111" s="33" t="s">
        <v>66</v>
      </c>
      <c r="B111" s="32"/>
      <c r="C111" s="8">
        <v>51163.404699999999</v>
      </c>
      <c r="D111" s="8">
        <v>2.9999999999999997E-4</v>
      </c>
      <c r="E111" s="33">
        <f t="shared" si="21"/>
        <v>32626.989030122146</v>
      </c>
      <c r="F111" s="10">
        <f t="shared" si="22"/>
        <v>32627</v>
      </c>
      <c r="G111" s="10">
        <f t="shared" si="26"/>
        <v>-8.9325800072401762E-3</v>
      </c>
      <c r="H111" s="10"/>
      <c r="I111" s="10"/>
      <c r="J111" s="10">
        <f t="shared" si="29"/>
        <v>-8.9325800072401762E-3</v>
      </c>
      <c r="L111" s="10"/>
      <c r="M111" s="10"/>
      <c r="N111" s="10"/>
      <c r="O111" s="10">
        <f t="shared" ca="1" si="23"/>
        <v>-9.4064173439036454E-3</v>
      </c>
      <c r="P111" s="52">
        <f t="shared" si="24"/>
        <v>-9.2574971978829218E-3</v>
      </c>
      <c r="Q111" s="12">
        <f t="shared" si="25"/>
        <v>36144.904699999999</v>
      </c>
      <c r="R111" s="10">
        <f t="shared" si="27"/>
        <v>1.0557118077517429E-7</v>
      </c>
      <c r="S111" s="11">
        <v>1</v>
      </c>
      <c r="T111" s="10">
        <f t="shared" si="20"/>
        <v>1.0557118077517429E-7</v>
      </c>
      <c r="U111" s="10"/>
      <c r="V111" t="e">
        <v>#REF!</v>
      </c>
    </row>
    <row r="112" spans="1:22" x14ac:dyDescent="0.2">
      <c r="A112" s="33" t="s">
        <v>66</v>
      </c>
      <c r="B112" s="32" t="s">
        <v>69</v>
      </c>
      <c r="C112" s="8">
        <v>51165.440000000002</v>
      </c>
      <c r="D112" s="8">
        <v>2.9999999999999997E-4</v>
      </c>
      <c r="E112" s="33">
        <f t="shared" si="21"/>
        <v>32629.488531093888</v>
      </c>
      <c r="F112" s="10">
        <f t="shared" si="22"/>
        <v>32629.5</v>
      </c>
      <c r="G112" s="10">
        <f t="shared" si="26"/>
        <v>-9.3389300018316135E-3</v>
      </c>
      <c r="H112" s="10"/>
      <c r="I112" s="10"/>
      <c r="J112" s="10">
        <f t="shared" si="29"/>
        <v>-9.3389300018316135E-3</v>
      </c>
      <c r="L112" s="10"/>
      <c r="M112" s="10"/>
      <c r="N112" s="10"/>
      <c r="O112" s="10">
        <f t="shared" ca="1" si="23"/>
        <v>-9.4053806387850453E-3</v>
      </c>
      <c r="P112" s="52">
        <f t="shared" si="24"/>
        <v>-9.2570974200155975E-3</v>
      </c>
      <c r="Q112" s="12">
        <f t="shared" si="25"/>
        <v>36146.94</v>
      </c>
      <c r="R112" s="10">
        <f t="shared" si="27"/>
        <v>6.6965714466749418E-9</v>
      </c>
      <c r="S112" s="11">
        <v>1</v>
      </c>
      <c r="T112" s="10">
        <f t="shared" si="20"/>
        <v>6.6965714466749418E-9</v>
      </c>
      <c r="U112" s="10"/>
      <c r="V112" t="e">
        <v>#REF!</v>
      </c>
    </row>
    <row r="113" spans="1:22" x14ac:dyDescent="0.2">
      <c r="A113" s="8" t="s">
        <v>80</v>
      </c>
      <c r="B113" s="35"/>
      <c r="C113" s="36">
        <v>51641.389300000003</v>
      </c>
      <c r="D113" s="36">
        <v>2.0999999999999999E-3</v>
      </c>
      <c r="E113" s="33">
        <f t="shared" si="21"/>
        <v>33213.989949974857</v>
      </c>
      <c r="F113" s="10">
        <f t="shared" si="22"/>
        <v>33214</v>
      </c>
      <c r="G113" s="10">
        <f t="shared" si="26"/>
        <v>-8.1835599994519725E-3</v>
      </c>
      <c r="H113" s="10"/>
      <c r="I113" s="10"/>
      <c r="J113" s="10">
        <f t="shared" si="29"/>
        <v>-8.1835599994519725E-3</v>
      </c>
      <c r="L113" s="10"/>
      <c r="M113" s="10"/>
      <c r="N113" s="10"/>
      <c r="O113" s="10">
        <f t="shared" ca="1" si="23"/>
        <v>-9.1629989820564747E-3</v>
      </c>
      <c r="P113" s="52">
        <f t="shared" si="24"/>
        <v>-9.1388600523055197E-3</v>
      </c>
      <c r="Q113" s="12">
        <f t="shared" si="25"/>
        <v>36622.889300000003</v>
      </c>
      <c r="R113" s="10">
        <f t="shared" si="27"/>
        <v>9.1259819098198992E-7</v>
      </c>
      <c r="S113" s="11">
        <v>1</v>
      </c>
      <c r="T113" s="10">
        <f t="shared" si="20"/>
        <v>9.1259819098198992E-7</v>
      </c>
      <c r="U113" s="10"/>
      <c r="V113" t="e">
        <v>#REF!</v>
      </c>
    </row>
    <row r="114" spans="1:22" x14ac:dyDescent="0.2">
      <c r="A114" s="8" t="s">
        <v>80</v>
      </c>
      <c r="B114" s="32" t="s">
        <v>69</v>
      </c>
      <c r="C114" s="36">
        <v>51924.352400000003</v>
      </c>
      <c r="D114" s="37"/>
      <c r="E114" s="33">
        <f t="shared" si="21"/>
        <v>33561.489848474463</v>
      </c>
      <c r="F114" s="10">
        <f t="shared" si="22"/>
        <v>33561.5</v>
      </c>
      <c r="G114" s="10">
        <f t="shared" si="26"/>
        <v>-8.2662100030574948E-3</v>
      </c>
      <c r="H114" s="10"/>
      <c r="I114" s="10"/>
      <c r="J114" s="10">
        <f t="shared" si="29"/>
        <v>-8.2662100030574948E-3</v>
      </c>
      <c r="L114" s="10"/>
      <c r="M114" s="10"/>
      <c r="N114" s="10"/>
      <c r="O114" s="10">
        <f t="shared" ca="1" si="23"/>
        <v>-9.0188969705711393E-3</v>
      </c>
      <c r="P114" s="52">
        <f t="shared" si="24"/>
        <v>-9.0451840182358689E-3</v>
      </c>
      <c r="Q114" s="12">
        <f t="shared" si="25"/>
        <v>36905.852400000003</v>
      </c>
      <c r="R114" s="10">
        <f t="shared" si="27"/>
        <v>6.068005163231179E-7</v>
      </c>
      <c r="S114" s="11">
        <v>1</v>
      </c>
      <c r="T114" s="10">
        <f t="shared" si="20"/>
        <v>6.068005163231179E-7</v>
      </c>
      <c r="U114" s="10"/>
      <c r="V114" t="e">
        <v>#REF!</v>
      </c>
    </row>
    <row r="115" spans="1:22" x14ac:dyDescent="0.2">
      <c r="A115" s="8" t="s">
        <v>80</v>
      </c>
      <c r="B115" s="35"/>
      <c r="C115" s="36">
        <v>51926.388099999996</v>
      </c>
      <c r="D115" s="37"/>
      <c r="E115" s="33">
        <f t="shared" si="21"/>
        <v>33563.989840676179</v>
      </c>
      <c r="F115" s="10">
        <f t="shared" si="22"/>
        <v>33564</v>
      </c>
      <c r="G115" s="10">
        <f t="shared" si="26"/>
        <v>-8.272560007753782E-3</v>
      </c>
      <c r="H115" s="10"/>
      <c r="I115" s="10"/>
      <c r="J115" s="10">
        <f t="shared" si="29"/>
        <v>-8.272560007753782E-3</v>
      </c>
      <c r="L115" s="10"/>
      <c r="M115" s="10"/>
      <c r="N115" s="10"/>
      <c r="O115" s="10">
        <f t="shared" ca="1" si="23"/>
        <v>-9.0178602654525392E-3</v>
      </c>
      <c r="P115" s="52">
        <f t="shared" si="24"/>
        <v>-9.0444469216301587E-3</v>
      </c>
      <c r="Q115" s="12">
        <f t="shared" si="25"/>
        <v>36907.888099999996</v>
      </c>
      <c r="R115" s="10">
        <f t="shared" si="27"/>
        <v>5.9580940781359707E-7</v>
      </c>
      <c r="S115" s="11">
        <v>1</v>
      </c>
      <c r="T115" s="10">
        <f t="shared" ref="T115:T132" si="30">+S115*R115</f>
        <v>5.9580940781359707E-7</v>
      </c>
      <c r="U115" s="10"/>
      <c r="V115" t="e">
        <v>#REF!</v>
      </c>
    </row>
    <row r="116" spans="1:22" x14ac:dyDescent="0.2">
      <c r="A116" s="38" t="s">
        <v>81</v>
      </c>
      <c r="B116" s="35" t="s">
        <v>69</v>
      </c>
      <c r="C116" s="39">
        <v>52620.5625</v>
      </c>
      <c r="D116" s="37"/>
      <c r="E116" s="33">
        <f t="shared" si="21"/>
        <v>34416.488041116536</v>
      </c>
      <c r="F116" s="10">
        <f t="shared" si="22"/>
        <v>34416.5</v>
      </c>
      <c r="G116" s="10">
        <f t="shared" si="26"/>
        <v>-9.7379100043326616E-3</v>
      </c>
      <c r="H116" s="10"/>
      <c r="I116" s="10"/>
      <c r="J116" s="10">
        <f t="shared" si="29"/>
        <v>-9.7379100043326616E-3</v>
      </c>
      <c r="L116" s="10"/>
      <c r="M116" s="10"/>
      <c r="N116" s="10"/>
      <c r="O116" s="10">
        <f t="shared" ca="1" si="23"/>
        <v>-8.6643438200100977E-3</v>
      </c>
      <c r="P116" s="52">
        <f t="shared" si="24"/>
        <v>-8.7404768802156196E-3</v>
      </c>
      <c r="Q116" s="12">
        <f t="shared" si="25"/>
        <v>37602.0625</v>
      </c>
      <c r="R116" s="10">
        <f t="shared" si="27"/>
        <v>9.948728370858824E-7</v>
      </c>
      <c r="S116" s="11">
        <v>1</v>
      </c>
      <c r="T116" s="10">
        <f t="shared" si="30"/>
        <v>9.948728370858824E-7</v>
      </c>
      <c r="U116" s="10"/>
      <c r="V116" t="e">
        <v>#REF!</v>
      </c>
    </row>
    <row r="117" spans="1:22" x14ac:dyDescent="0.2">
      <c r="A117" s="38" t="s">
        <v>81</v>
      </c>
      <c r="B117" s="35" t="s">
        <v>78</v>
      </c>
      <c r="C117" s="39">
        <v>52965.413399999998</v>
      </c>
      <c r="D117" s="37">
        <v>1E-4</v>
      </c>
      <c r="E117" s="33">
        <f t="shared" ref="E117:E132" si="31">+(C117-C$7)/C$8</f>
        <v>34839.990797297454</v>
      </c>
      <c r="F117" s="10">
        <f t="shared" ref="F117:F132" si="32">ROUND(2*E117,0)/2</f>
        <v>34840</v>
      </c>
      <c r="G117" s="10">
        <f t="shared" si="26"/>
        <v>-7.4936000019079074E-3</v>
      </c>
      <c r="H117" s="10"/>
      <c r="I117" s="10"/>
      <c r="J117" s="10">
        <f t="shared" si="29"/>
        <v>-7.4936000019079074E-3</v>
      </c>
      <c r="L117" s="10"/>
      <c r="M117" s="10"/>
      <c r="N117" s="10"/>
      <c r="O117" s="10">
        <f t="shared" ref="O117:O132" ca="1" si="33">+C$11+C$12*F117</f>
        <v>-8.4887259729193362E-3</v>
      </c>
      <c r="P117" s="52">
        <f t="shared" ref="P117:P132" si="34">+D$11+D$12*F117+D$13*F117^2</f>
        <v>-8.5504606747463241E-3</v>
      </c>
      <c r="Q117" s="12">
        <f t="shared" ref="Q117:Q132" si="35">+C117-15018.5</f>
        <v>37946.913399999998</v>
      </c>
      <c r="R117" s="10">
        <f t="shared" si="27"/>
        <v>1.1169544817924707E-6</v>
      </c>
      <c r="S117" s="11">
        <v>1</v>
      </c>
      <c r="T117" s="10">
        <f t="shared" si="30"/>
        <v>1.1169544817924707E-6</v>
      </c>
      <c r="U117" s="10"/>
      <c r="V117" t="e">
        <v>#REF!</v>
      </c>
    </row>
    <row r="118" spans="1:22" x14ac:dyDescent="0.2">
      <c r="A118" s="38" t="s">
        <v>81</v>
      </c>
      <c r="B118" s="35" t="s">
        <v>78</v>
      </c>
      <c r="C118" s="39">
        <v>52978.4421</v>
      </c>
      <c r="D118" s="37">
        <v>1E-4</v>
      </c>
      <c r="E118" s="33">
        <f t="shared" si="31"/>
        <v>34855.991017564986</v>
      </c>
      <c r="F118" s="10">
        <f t="shared" si="32"/>
        <v>34856</v>
      </c>
      <c r="G118" s="10">
        <f t="shared" si="26"/>
        <v>-7.3142399996868335E-3</v>
      </c>
      <c r="H118" s="10"/>
      <c r="I118" s="10"/>
      <c r="J118" s="10">
        <f t="shared" si="29"/>
        <v>-7.3142399996868335E-3</v>
      </c>
      <c r="L118" s="10"/>
      <c r="M118" s="10"/>
      <c r="N118" s="10"/>
      <c r="O118" s="10">
        <f t="shared" ca="1" si="33"/>
        <v>-8.4820910601602992E-3</v>
      </c>
      <c r="P118" s="52">
        <f t="shared" si="34"/>
        <v>-8.5427741296483645E-3</v>
      </c>
      <c r="Q118" s="12">
        <f t="shared" si="35"/>
        <v>37959.9421</v>
      </c>
      <c r="R118" s="10">
        <f t="shared" si="27"/>
        <v>1.5092961084803358E-6</v>
      </c>
      <c r="S118" s="11">
        <v>1</v>
      </c>
      <c r="T118" s="10">
        <f t="shared" si="30"/>
        <v>1.5092961084803358E-6</v>
      </c>
      <c r="U118" s="10"/>
      <c r="V118" t="e">
        <v>#REF!</v>
      </c>
    </row>
    <row r="119" spans="1:22" x14ac:dyDescent="0.2">
      <c r="A119" s="38" t="s">
        <v>81</v>
      </c>
      <c r="B119" s="35" t="s">
        <v>69</v>
      </c>
      <c r="C119" s="39">
        <v>53046.433799999999</v>
      </c>
      <c r="D119" s="37">
        <v>1E-4</v>
      </c>
      <c r="E119" s="33">
        <f t="shared" si="31"/>
        <v>34939.489922011591</v>
      </c>
      <c r="F119" s="10">
        <f t="shared" si="32"/>
        <v>34939.5</v>
      </c>
      <c r="G119" s="10">
        <f t="shared" si="26"/>
        <v>-8.206330006942153E-3</v>
      </c>
      <c r="H119" s="10"/>
      <c r="I119" s="10"/>
      <c r="J119" s="10">
        <f t="shared" si="29"/>
        <v>-8.206330006942153E-3</v>
      </c>
      <c r="L119" s="10"/>
      <c r="M119" s="10"/>
      <c r="N119" s="10"/>
      <c r="O119" s="10">
        <f t="shared" ca="1" si="33"/>
        <v>-8.4474651091990746E-3</v>
      </c>
      <c r="P119" s="52">
        <f t="shared" si="34"/>
        <v>-8.5020601803566936E-3</v>
      </c>
      <c r="Q119" s="12">
        <f t="shared" si="35"/>
        <v>38027.933799999999</v>
      </c>
      <c r="R119" s="10">
        <f t="shared" si="27"/>
        <v>8.7456335467794297E-8</v>
      </c>
      <c r="S119" s="11">
        <v>1</v>
      </c>
      <c r="T119" s="10">
        <f t="shared" si="30"/>
        <v>8.7456335467794297E-8</v>
      </c>
      <c r="U119" s="10"/>
      <c r="V119" t="e">
        <v>#REF!</v>
      </c>
    </row>
    <row r="120" spans="1:22" x14ac:dyDescent="0.2">
      <c r="A120" s="38" t="s">
        <v>81</v>
      </c>
      <c r="B120" s="35" t="s">
        <v>69</v>
      </c>
      <c r="C120" s="39">
        <v>53082.260300000002</v>
      </c>
      <c r="D120" s="37">
        <v>2.0000000000000001E-4</v>
      </c>
      <c r="E120" s="33">
        <f t="shared" si="31"/>
        <v>34983.4875496655</v>
      </c>
      <c r="F120" s="10">
        <f t="shared" si="32"/>
        <v>34983.5</v>
      </c>
      <c r="G120" s="10">
        <f t="shared" si="26"/>
        <v>-1.0138089994143229E-2</v>
      </c>
      <c r="H120" s="10"/>
      <c r="I120" s="10"/>
      <c r="J120" s="10">
        <f t="shared" si="29"/>
        <v>-1.0138089994143229E-2</v>
      </c>
      <c r="L120" s="10"/>
      <c r="M120" s="10"/>
      <c r="N120" s="10"/>
      <c r="O120" s="10">
        <f t="shared" ca="1" si="33"/>
        <v>-8.4292190991117222E-3</v>
      </c>
      <c r="P120" s="52">
        <f t="shared" si="34"/>
        <v>-8.4802011241818243E-3</v>
      </c>
      <c r="Q120" s="12">
        <f t="shared" si="35"/>
        <v>38063.760300000002</v>
      </c>
      <c r="R120" s="10">
        <f t="shared" si="27"/>
        <v>2.7485955051419034E-6</v>
      </c>
      <c r="S120" s="11">
        <v>1</v>
      </c>
      <c r="T120" s="10">
        <f t="shared" si="30"/>
        <v>2.7485955051419034E-6</v>
      </c>
      <c r="U120" s="10"/>
      <c r="V120" t="e">
        <v>#REF!</v>
      </c>
    </row>
    <row r="121" spans="1:22" x14ac:dyDescent="0.2">
      <c r="A121" s="30" t="s">
        <v>92</v>
      </c>
      <c r="B121" s="31" t="s">
        <v>78</v>
      </c>
      <c r="C121" s="30">
        <v>53461.311300000001</v>
      </c>
      <c r="D121" s="30">
        <v>2E-3</v>
      </c>
      <c r="E121" s="33">
        <f t="shared" si="31"/>
        <v>35448.990592380869</v>
      </c>
      <c r="F121" s="10">
        <f t="shared" si="32"/>
        <v>35449</v>
      </c>
      <c r="G121" s="10">
        <f t="shared" si="26"/>
        <v>-7.6604600035352632E-3</v>
      </c>
      <c r="H121" s="10"/>
      <c r="I121" s="10"/>
      <c r="J121" s="10"/>
      <c r="K121" s="10">
        <f>+G121</f>
        <v>-7.6604600035352632E-3</v>
      </c>
      <c r="M121" s="10"/>
      <c r="N121" s="10"/>
      <c r="O121" s="10">
        <f t="shared" ca="1" si="33"/>
        <v>-8.2361846060284884E-3</v>
      </c>
      <c r="P121" s="52">
        <f t="shared" si="34"/>
        <v>-8.2318202245660471E-3</v>
      </c>
      <c r="Q121" s="12">
        <f t="shared" si="35"/>
        <v>38442.811300000001</v>
      </c>
      <c r="R121" s="10">
        <f t="shared" si="27"/>
        <v>3.2645250217634621E-7</v>
      </c>
      <c r="S121" s="11">
        <v>1</v>
      </c>
      <c r="T121" s="10">
        <f t="shared" si="30"/>
        <v>3.2645250217634621E-7</v>
      </c>
      <c r="U121" s="10"/>
      <c r="V121" t="s">
        <v>103</v>
      </c>
    </row>
    <row r="122" spans="1:22" x14ac:dyDescent="0.2">
      <c r="A122" s="30" t="s">
        <v>92</v>
      </c>
      <c r="B122" s="31" t="s">
        <v>78</v>
      </c>
      <c r="C122" s="30">
        <v>53744.681369999998</v>
      </c>
      <c r="D122" s="30">
        <v>8.9999999999999998E-4</v>
      </c>
      <c r="E122" s="33">
        <f t="shared" si="31"/>
        <v>35796.990280548074</v>
      </c>
      <c r="F122" s="10">
        <f t="shared" si="32"/>
        <v>35797</v>
      </c>
      <c r="G122" s="10">
        <f t="shared" ref="G122:G132" si="36">+C122-(C$7+F122*C$8)</f>
        <v>-7.9143800030578859E-3</v>
      </c>
      <c r="H122" s="10"/>
      <c r="I122" s="10"/>
      <c r="J122" s="10"/>
      <c r="K122" s="10">
        <f>+G122</f>
        <v>-7.9143800030578859E-3</v>
      </c>
      <c r="M122" s="10"/>
      <c r="N122" s="10"/>
      <c r="O122" s="10">
        <f t="shared" ca="1" si="33"/>
        <v>-8.091875253519433E-3</v>
      </c>
      <c r="P122" s="52">
        <f t="shared" si="34"/>
        <v>-8.0256973170562129E-3</v>
      </c>
      <c r="Q122" s="12">
        <f t="shared" si="35"/>
        <v>38726.181369999998</v>
      </c>
      <c r="R122" s="10">
        <f t="shared" ref="R122:R132" si="37">+(P122-G122)^2</f>
        <v>1.2391544395802129E-8</v>
      </c>
      <c r="S122" s="11">
        <v>1</v>
      </c>
      <c r="T122" s="10">
        <f t="shared" si="30"/>
        <v>1.2391544395802129E-8</v>
      </c>
      <c r="U122" s="10"/>
      <c r="V122" t="s">
        <v>103</v>
      </c>
    </row>
    <row r="123" spans="1:22" x14ac:dyDescent="0.2">
      <c r="A123" s="30" t="s">
        <v>92</v>
      </c>
      <c r="B123" s="31" t="s">
        <v>78</v>
      </c>
      <c r="C123" s="30">
        <v>53744.681369999998</v>
      </c>
      <c r="D123" s="30">
        <v>8.9999999999999998E-4</v>
      </c>
      <c r="E123" s="33">
        <f t="shared" si="31"/>
        <v>35796.990280548074</v>
      </c>
      <c r="F123" s="10">
        <f t="shared" si="32"/>
        <v>35797</v>
      </c>
      <c r="G123" s="10">
        <f t="shared" si="36"/>
        <v>-7.9143800030578859E-3</v>
      </c>
      <c r="H123" s="10"/>
      <c r="I123" s="10"/>
      <c r="J123" s="10"/>
      <c r="K123" s="10">
        <f>+G123</f>
        <v>-7.9143800030578859E-3</v>
      </c>
      <c r="M123" s="10"/>
      <c r="N123" s="10"/>
      <c r="O123" s="10">
        <f t="shared" ca="1" si="33"/>
        <v>-8.091875253519433E-3</v>
      </c>
      <c r="P123" s="52">
        <f t="shared" si="34"/>
        <v>-8.0256973170562129E-3</v>
      </c>
      <c r="Q123" s="12">
        <f t="shared" si="35"/>
        <v>38726.181369999998</v>
      </c>
      <c r="R123" s="10">
        <f t="shared" si="37"/>
        <v>1.2391544395802129E-8</v>
      </c>
      <c r="S123" s="11">
        <v>1</v>
      </c>
      <c r="T123" s="10">
        <f t="shared" si="30"/>
        <v>1.2391544395802129E-8</v>
      </c>
      <c r="U123" s="10"/>
      <c r="V123" t="s">
        <v>103</v>
      </c>
    </row>
    <row r="124" spans="1:22" x14ac:dyDescent="0.2">
      <c r="A124" s="30" t="s">
        <v>92</v>
      </c>
      <c r="B124" s="31" t="s">
        <v>78</v>
      </c>
      <c r="C124" s="30">
        <v>53744.682070000003</v>
      </c>
      <c r="D124" s="30">
        <v>8.0000000000000004E-4</v>
      </c>
      <c r="E124" s="33">
        <f t="shared" si="31"/>
        <v>35796.991140200553</v>
      </c>
      <c r="F124" s="10">
        <f t="shared" si="32"/>
        <v>35797</v>
      </c>
      <c r="G124" s="10">
        <f t="shared" si="36"/>
        <v>-7.2143799989135005E-3</v>
      </c>
      <c r="H124" s="10"/>
      <c r="I124" s="10"/>
      <c r="J124" s="10"/>
      <c r="K124" s="10">
        <f>+G124</f>
        <v>-7.2143799989135005E-3</v>
      </c>
      <c r="M124" s="10"/>
      <c r="N124" s="10"/>
      <c r="O124" s="10">
        <f t="shared" ca="1" si="33"/>
        <v>-8.091875253519433E-3</v>
      </c>
      <c r="P124" s="52">
        <f t="shared" si="34"/>
        <v>-8.0256973170562129E-3</v>
      </c>
      <c r="Q124" s="12">
        <f t="shared" si="35"/>
        <v>38726.182070000003</v>
      </c>
      <c r="R124" s="10">
        <f t="shared" si="37"/>
        <v>6.5823579071828333E-7</v>
      </c>
      <c r="S124" s="11">
        <v>1</v>
      </c>
      <c r="T124" s="10">
        <f t="shared" si="30"/>
        <v>6.5823579071828333E-7</v>
      </c>
      <c r="U124" s="10"/>
      <c r="V124" t="s">
        <v>103</v>
      </c>
    </row>
    <row r="125" spans="1:22" x14ac:dyDescent="0.2">
      <c r="A125" s="30" t="s">
        <v>92</v>
      </c>
      <c r="B125" s="31" t="s">
        <v>78</v>
      </c>
      <c r="C125" s="30">
        <v>53744.682070000003</v>
      </c>
      <c r="D125" s="30">
        <v>8.9999999999999998E-4</v>
      </c>
      <c r="E125" s="33">
        <f t="shared" si="31"/>
        <v>35796.991140200553</v>
      </c>
      <c r="F125" s="10">
        <f t="shared" si="32"/>
        <v>35797</v>
      </c>
      <c r="G125" s="10">
        <f t="shared" si="36"/>
        <v>-7.2143799989135005E-3</v>
      </c>
      <c r="H125" s="10"/>
      <c r="I125" s="10"/>
      <c r="J125" s="10"/>
      <c r="K125" s="10">
        <f>+G125</f>
        <v>-7.2143799989135005E-3</v>
      </c>
      <c r="M125" s="10"/>
      <c r="N125" s="10"/>
      <c r="O125" s="10">
        <f t="shared" ca="1" si="33"/>
        <v>-8.091875253519433E-3</v>
      </c>
      <c r="P125" s="52">
        <f t="shared" si="34"/>
        <v>-8.0256973170562129E-3</v>
      </c>
      <c r="Q125" s="12">
        <f t="shared" si="35"/>
        <v>38726.182070000003</v>
      </c>
      <c r="R125" s="10">
        <f t="shared" si="37"/>
        <v>6.5823579071828333E-7</v>
      </c>
      <c r="S125" s="11">
        <v>1</v>
      </c>
      <c r="T125" s="10">
        <f t="shared" si="30"/>
        <v>6.5823579071828333E-7</v>
      </c>
      <c r="U125" s="10"/>
      <c r="V125" t="s">
        <v>103</v>
      </c>
    </row>
    <row r="126" spans="1:22" x14ac:dyDescent="0.2">
      <c r="A126" s="8" t="s">
        <v>91</v>
      </c>
      <c r="B126" s="32" t="s">
        <v>78</v>
      </c>
      <c r="C126" s="8">
        <v>54500.336900000002</v>
      </c>
      <c r="D126" s="8">
        <v>1E-3</v>
      </c>
      <c r="E126" s="33">
        <f t="shared" si="31"/>
        <v>36724.991917424632</v>
      </c>
      <c r="F126" s="10">
        <f t="shared" si="32"/>
        <v>36725</v>
      </c>
      <c r="G126" s="10">
        <f t="shared" si="36"/>
        <v>-6.5814999979920685E-3</v>
      </c>
      <c r="H126" s="10"/>
      <c r="I126" s="10"/>
      <c r="J126" s="10">
        <f>+G126</f>
        <v>-6.5814999979920685E-3</v>
      </c>
      <c r="L126" s="10"/>
      <c r="M126" s="10"/>
      <c r="N126" s="10"/>
      <c r="O126" s="10">
        <f t="shared" ca="1" si="33"/>
        <v>-7.7070503134952853E-3</v>
      </c>
      <c r="P126" s="52">
        <f t="shared" si="34"/>
        <v>-7.3905512516469068E-3</v>
      </c>
      <c r="Q126" s="12">
        <f t="shared" si="35"/>
        <v>39481.836900000002</v>
      </c>
      <c r="R126" s="10">
        <f t="shared" si="37"/>
        <v>6.5456393104046549E-7</v>
      </c>
      <c r="S126" s="11">
        <v>1</v>
      </c>
      <c r="T126" s="10">
        <f t="shared" si="30"/>
        <v>6.5456393104046549E-7</v>
      </c>
      <c r="U126" s="10"/>
      <c r="V126" t="e">
        <v>#REF!</v>
      </c>
    </row>
    <row r="127" spans="1:22" x14ac:dyDescent="0.2">
      <c r="A127" s="8" t="s">
        <v>91</v>
      </c>
      <c r="B127" s="32" t="s">
        <v>69</v>
      </c>
      <c r="C127" s="8">
        <v>54510.515099999997</v>
      </c>
      <c r="D127" s="8">
        <v>1E-3</v>
      </c>
      <c r="E127" s="33">
        <f t="shared" si="31"/>
        <v>36737.491510010761</v>
      </c>
      <c r="F127" s="10">
        <f t="shared" si="32"/>
        <v>36737.5</v>
      </c>
      <c r="G127" s="10">
        <f t="shared" si="36"/>
        <v>-6.9132499993429519E-3</v>
      </c>
      <c r="H127" s="10"/>
      <c r="I127" s="10"/>
      <c r="J127" s="10">
        <f>+G127</f>
        <v>-6.9132499993429519E-3</v>
      </c>
      <c r="L127" s="10"/>
      <c r="M127" s="10"/>
      <c r="N127" s="10"/>
      <c r="O127" s="10">
        <f t="shared" ca="1" si="33"/>
        <v>-7.7018667879022867E-3</v>
      </c>
      <c r="P127" s="52">
        <f t="shared" si="34"/>
        <v>-7.3811472323818267E-3</v>
      </c>
      <c r="Q127" s="12">
        <f t="shared" si="35"/>
        <v>39492.015099999997</v>
      </c>
      <c r="R127" s="10">
        <f t="shared" si="37"/>
        <v>2.1892782068543507E-7</v>
      </c>
      <c r="S127" s="11">
        <v>1</v>
      </c>
      <c r="T127" s="10">
        <f t="shared" si="30"/>
        <v>2.1892782068543507E-7</v>
      </c>
      <c r="U127" s="10"/>
      <c r="V127" t="e">
        <v>#REF!</v>
      </c>
    </row>
    <row r="128" spans="1:22" x14ac:dyDescent="0.2">
      <c r="A128" s="34" t="s">
        <v>95</v>
      </c>
      <c r="B128" s="40" t="s">
        <v>78</v>
      </c>
      <c r="C128" s="34">
        <v>55627.303379999998</v>
      </c>
      <c r="D128" s="34">
        <v>1E-4</v>
      </c>
      <c r="E128" s="33">
        <f t="shared" si="31"/>
        <v>38108.991235400914</v>
      </c>
      <c r="F128" s="10">
        <f t="shared" si="32"/>
        <v>38109</v>
      </c>
      <c r="G128" s="10">
        <f t="shared" si="36"/>
        <v>-7.1368600038113073E-3</v>
      </c>
      <c r="H128" s="10"/>
      <c r="I128" s="10"/>
      <c r="J128" s="10"/>
      <c r="K128" s="10">
        <f>+G128</f>
        <v>-7.1368600038113073E-3</v>
      </c>
      <c r="M128" s="10"/>
      <c r="N128" s="10"/>
      <c r="O128" s="10">
        <f t="shared" ca="1" si="33"/>
        <v>-7.1331303598385805E-3</v>
      </c>
      <c r="P128" s="52">
        <f t="shared" si="34"/>
        <v>-6.2123059032113126E-3</v>
      </c>
      <c r="Q128" s="12">
        <f t="shared" si="35"/>
        <v>40608.803379999998</v>
      </c>
      <c r="R128" s="10">
        <f t="shared" si="37"/>
        <v>8.5480028493626504E-7</v>
      </c>
      <c r="S128" s="11">
        <v>1</v>
      </c>
      <c r="T128" s="10">
        <f t="shared" si="30"/>
        <v>8.5480028493626504E-7</v>
      </c>
      <c r="U128" s="10"/>
      <c r="V128" t="s">
        <v>103</v>
      </c>
    </row>
    <row r="129" spans="1:22" x14ac:dyDescent="0.2">
      <c r="A129" s="38" t="s">
        <v>95</v>
      </c>
      <c r="B129" s="32" t="s">
        <v>78</v>
      </c>
      <c r="C129" s="8">
        <v>55627.303679999997</v>
      </c>
      <c r="D129" s="8">
        <v>1E-4</v>
      </c>
      <c r="E129" s="33">
        <f t="shared" si="31"/>
        <v>38108.991603823408</v>
      </c>
      <c r="F129" s="10">
        <f t="shared" si="32"/>
        <v>38109</v>
      </c>
      <c r="G129" s="10">
        <f t="shared" si="36"/>
        <v>-6.8368600041139871E-3</v>
      </c>
      <c r="H129" s="10"/>
      <c r="I129" s="10"/>
      <c r="J129" s="10"/>
      <c r="K129" s="10">
        <f>+G129</f>
        <v>-6.8368600041139871E-3</v>
      </c>
      <c r="M129" s="10"/>
      <c r="N129" s="10"/>
      <c r="O129" s="10">
        <f t="shared" ca="1" si="33"/>
        <v>-7.1331303598385805E-3</v>
      </c>
      <c r="P129" s="52">
        <f t="shared" si="34"/>
        <v>-6.2123059032113126E-3</v>
      </c>
      <c r="Q129" s="12">
        <f t="shared" si="35"/>
        <v>40608.803679999997</v>
      </c>
      <c r="R129" s="10">
        <f t="shared" si="37"/>
        <v>3.900678249543481E-7</v>
      </c>
      <c r="S129" s="11">
        <v>1</v>
      </c>
      <c r="T129" s="10">
        <f t="shared" si="30"/>
        <v>3.900678249543481E-7</v>
      </c>
      <c r="U129" s="10"/>
      <c r="V129" t="s">
        <v>103</v>
      </c>
    </row>
    <row r="130" spans="1:22" x14ac:dyDescent="0.2">
      <c r="A130" s="38" t="s">
        <v>95</v>
      </c>
      <c r="B130" s="32" t="s">
        <v>78</v>
      </c>
      <c r="C130" s="8">
        <v>55627.303780000002</v>
      </c>
      <c r="D130" s="8">
        <v>2.0000000000000001E-4</v>
      </c>
      <c r="E130" s="33">
        <f t="shared" si="31"/>
        <v>38108.991726630906</v>
      </c>
      <c r="F130" s="10">
        <f t="shared" si="32"/>
        <v>38109</v>
      </c>
      <c r="G130" s="10">
        <f t="shared" si="36"/>
        <v>-6.736859999364242E-3</v>
      </c>
      <c r="H130" s="10"/>
      <c r="I130" s="10"/>
      <c r="J130" s="10"/>
      <c r="K130" s="10">
        <f>+G130</f>
        <v>-6.736859999364242E-3</v>
      </c>
      <c r="M130" s="10"/>
      <c r="N130" s="10"/>
      <c r="O130" s="10">
        <f t="shared" ca="1" si="33"/>
        <v>-7.1331303598385805E-3</v>
      </c>
      <c r="P130" s="52">
        <f t="shared" si="34"/>
        <v>-6.2123059032113126E-3</v>
      </c>
      <c r="Q130" s="12">
        <f t="shared" si="35"/>
        <v>40608.803780000002</v>
      </c>
      <c r="R130" s="10">
        <f t="shared" si="37"/>
        <v>2.7515699979081664E-7</v>
      </c>
      <c r="S130" s="11">
        <v>1</v>
      </c>
      <c r="T130" s="10">
        <f t="shared" si="30"/>
        <v>2.7515699979081664E-7</v>
      </c>
      <c r="U130" s="10"/>
      <c r="V130" t="s">
        <v>103</v>
      </c>
    </row>
    <row r="131" spans="1:22" x14ac:dyDescent="0.2">
      <c r="A131" s="34" t="s">
        <v>97</v>
      </c>
      <c r="B131" s="40" t="s">
        <v>78</v>
      </c>
      <c r="C131" s="34">
        <v>55627.304499999998</v>
      </c>
      <c r="D131" s="34">
        <v>3.5000000000000001E-3</v>
      </c>
      <c r="E131" s="33">
        <f t="shared" si="31"/>
        <v>38108.992610844878</v>
      </c>
      <c r="F131" s="10">
        <f t="shared" si="32"/>
        <v>38109</v>
      </c>
      <c r="G131" s="10">
        <f t="shared" si="36"/>
        <v>-6.0168600030010566E-3</v>
      </c>
      <c r="H131" s="10"/>
      <c r="I131" s="10"/>
      <c r="J131" s="10">
        <f>+G131</f>
        <v>-6.0168600030010566E-3</v>
      </c>
      <c r="L131" s="10"/>
      <c r="M131" s="10"/>
      <c r="N131" s="10"/>
      <c r="O131" s="10">
        <f t="shared" ca="1" si="33"/>
        <v>-7.1331303598385805E-3</v>
      </c>
      <c r="P131" s="52">
        <f t="shared" si="34"/>
        <v>-6.2123059032113126E-3</v>
      </c>
      <c r="Q131" s="12">
        <f t="shared" si="35"/>
        <v>40608.804499999998</v>
      </c>
      <c r="R131" s="10">
        <f t="shared" si="37"/>
        <v>3.8199099908997343E-8</v>
      </c>
      <c r="S131" s="11">
        <v>1</v>
      </c>
      <c r="T131" s="10">
        <f t="shared" si="30"/>
        <v>3.8199099908997343E-8</v>
      </c>
      <c r="U131" s="10"/>
      <c r="V131" t="e">
        <v>#REF!</v>
      </c>
    </row>
    <row r="132" spans="1:22" x14ac:dyDescent="0.2">
      <c r="A132" s="41" t="s">
        <v>98</v>
      </c>
      <c r="B132" s="42" t="s">
        <v>78</v>
      </c>
      <c r="C132" s="41">
        <v>56630.500290000004</v>
      </c>
      <c r="D132" s="41">
        <v>1.2E-4</v>
      </c>
      <c r="E132" s="33">
        <f t="shared" si="31"/>
        <v>39340.992243306609</v>
      </c>
      <c r="F132" s="10">
        <f t="shared" si="32"/>
        <v>39341</v>
      </c>
      <c r="G132" s="10">
        <f t="shared" si="36"/>
        <v>-6.31613999576075E-3</v>
      </c>
      <c r="H132" s="10"/>
      <c r="I132" s="10"/>
      <c r="J132" s="10"/>
      <c r="K132" s="10">
        <f>+G132</f>
        <v>-6.31613999576075E-3</v>
      </c>
      <c r="L132" s="10"/>
      <c r="M132" s="10"/>
      <c r="N132" s="10"/>
      <c r="O132" s="10">
        <f t="shared" ca="1" si="33"/>
        <v>-6.622242077392728E-3</v>
      </c>
      <c r="P132" s="52">
        <f t="shared" si="34"/>
        <v>-4.9307936436933791E-3</v>
      </c>
      <c r="Q132" s="12">
        <f t="shared" si="35"/>
        <v>41612.000290000004</v>
      </c>
      <c r="R132" s="10">
        <f t="shared" si="37"/>
        <v>1.9191845151863718E-6</v>
      </c>
      <c r="S132" s="11">
        <v>1</v>
      </c>
      <c r="T132" s="10">
        <f t="shared" si="30"/>
        <v>1.9191845151863718E-6</v>
      </c>
      <c r="U132" s="10"/>
      <c r="V132" t="e">
        <v>#REF!</v>
      </c>
    </row>
    <row r="133" spans="1:22" x14ac:dyDescent="0.2">
      <c r="A133" s="54" t="s">
        <v>641</v>
      </c>
      <c r="B133" s="55"/>
      <c r="C133" s="54">
        <v>56725.364000000001</v>
      </c>
      <c r="D133" s="54">
        <v>1E-4</v>
      </c>
      <c r="E133" s="33">
        <f t="shared" ref="E133:E141" si="38">+(C133-C$7)/C$8</f>
        <v>39457.491990433686</v>
      </c>
      <c r="F133" s="10">
        <f t="shared" ref="F133:F141" si="39">ROUND(2*E133,0)/2</f>
        <v>39457.5</v>
      </c>
      <c r="G133" s="10">
        <f t="shared" ref="G133:G141" si="40">+C133-(C$7+F133*C$8)</f>
        <v>-6.5220499964198098E-3</v>
      </c>
      <c r="H133" s="10"/>
      <c r="I133" s="10"/>
      <c r="J133" s="10"/>
      <c r="K133" s="10">
        <f t="shared" ref="K133:K141" si="41">+G133</f>
        <v>-6.5220499964198098E-3</v>
      </c>
      <c r="L133" s="10"/>
      <c r="M133" s="10"/>
      <c r="N133" s="10"/>
      <c r="O133" s="10">
        <f t="shared" ref="O133:O141" ca="1" si="42">+C$11+C$12*F133</f>
        <v>-6.5739316188659913E-3</v>
      </c>
      <c r="P133" s="52">
        <f t="shared" ref="P133:P141" si="43">+D$11+D$12*F133+D$13*F133^2</f>
        <v>-4.7982702451792314E-3</v>
      </c>
      <c r="Q133" s="12">
        <f t="shared" ref="Q133:Q141" si="44">+C133-15018.5</f>
        <v>41706.864000000001</v>
      </c>
      <c r="R133" s="10">
        <f t="shared" ref="R133:R141" si="45">+(P133-G133)^2</f>
        <v>2.9714166307870304E-6</v>
      </c>
      <c r="S133" s="11">
        <v>1</v>
      </c>
      <c r="T133" s="10">
        <f t="shared" ref="T133:T141" si="46">+S133*R133</f>
        <v>2.9714166307870304E-6</v>
      </c>
      <c r="U133" s="10"/>
      <c r="V133" t="e">
        <v>#REF!</v>
      </c>
    </row>
    <row r="134" spans="1:22" x14ac:dyDescent="0.2">
      <c r="A134" s="54" t="s">
        <v>641</v>
      </c>
      <c r="B134" s="55"/>
      <c r="C134" s="54">
        <v>56731.470500000003</v>
      </c>
      <c r="D134" s="54">
        <v>1E-4</v>
      </c>
      <c r="E134" s="33">
        <f t="shared" si="38"/>
        <v>39464.991230193882</v>
      </c>
      <c r="F134" s="10">
        <f t="shared" si="39"/>
        <v>39465</v>
      </c>
      <c r="G134" s="10">
        <f t="shared" si="40"/>
        <v>-7.1411000026273541E-3</v>
      </c>
      <c r="H134" s="10"/>
      <c r="I134" s="10"/>
      <c r="J134" s="10"/>
      <c r="K134" s="10">
        <f t="shared" si="41"/>
        <v>-7.1411000026273541E-3</v>
      </c>
      <c r="L134" s="10"/>
      <c r="M134" s="10"/>
      <c r="N134" s="10"/>
      <c r="O134" s="10">
        <f t="shared" ca="1" si="42"/>
        <v>-6.5708215035101929E-3</v>
      </c>
      <c r="P134" s="52">
        <f t="shared" si="43"/>
        <v>-4.7896715570365511E-3</v>
      </c>
      <c r="Q134" s="12">
        <f t="shared" si="44"/>
        <v>41712.970500000003</v>
      </c>
      <c r="R134" s="10">
        <f t="shared" si="45"/>
        <v>5.5292157347335797E-6</v>
      </c>
      <c r="S134" s="11">
        <v>1</v>
      </c>
      <c r="T134" s="10">
        <f t="shared" si="46"/>
        <v>5.5292157347335797E-6</v>
      </c>
      <c r="U134" s="10"/>
      <c r="V134" t="e">
        <v>#REF!</v>
      </c>
    </row>
    <row r="135" spans="1:22" x14ac:dyDescent="0.2">
      <c r="A135" s="78" t="s">
        <v>108</v>
      </c>
      <c r="B135" s="79" t="s">
        <v>78</v>
      </c>
      <c r="C135" s="78">
        <v>56764.449099999998</v>
      </c>
      <c r="D135" s="78">
        <v>3.5000000000000001E-3</v>
      </c>
      <c r="E135" s="33">
        <f t="shared" si="38"/>
        <v>39505.4914231613</v>
      </c>
      <c r="F135" s="10">
        <f t="shared" si="39"/>
        <v>39505.5</v>
      </c>
      <c r="G135" s="10">
        <f t="shared" si="40"/>
        <v>-6.9839700008742511E-3</v>
      </c>
      <c r="H135" s="10"/>
      <c r="I135" s="10"/>
      <c r="J135" s="10"/>
      <c r="K135" s="10">
        <f t="shared" si="41"/>
        <v>-6.9839700008742511E-3</v>
      </c>
      <c r="L135" s="10"/>
      <c r="M135" s="10"/>
      <c r="N135" s="10"/>
      <c r="O135" s="10">
        <f t="shared" ca="1" si="42"/>
        <v>-6.5540268805888806E-3</v>
      </c>
      <c r="P135" s="52">
        <f t="shared" si="43"/>
        <v>-4.7430982991447102E-3</v>
      </c>
      <c r="Q135" s="12">
        <f t="shared" si="44"/>
        <v>41745.949099999998</v>
      </c>
      <c r="R135" s="10">
        <f t="shared" si="45"/>
        <v>5.0215059836122484E-6</v>
      </c>
      <c r="S135" s="11">
        <v>1</v>
      </c>
      <c r="T135" s="10">
        <f t="shared" si="46"/>
        <v>5.0215059836122484E-6</v>
      </c>
      <c r="U135" s="10"/>
      <c r="V135" t="e">
        <v>#REF!</v>
      </c>
    </row>
    <row r="136" spans="1:22" x14ac:dyDescent="0.2">
      <c r="A136" s="81" t="s">
        <v>642</v>
      </c>
      <c r="B136" s="82" t="s">
        <v>78</v>
      </c>
      <c r="C136" s="83">
        <v>57091.382919999996</v>
      </c>
      <c r="D136" s="83">
        <v>1E-4</v>
      </c>
      <c r="E136" s="33">
        <f t="shared" si="38"/>
        <v>39906.990661988151</v>
      </c>
      <c r="F136" s="10">
        <f t="shared" si="39"/>
        <v>39907</v>
      </c>
      <c r="G136" s="10">
        <f t="shared" si="40"/>
        <v>-7.6037800099584274E-3</v>
      </c>
      <c r="H136" s="10"/>
      <c r="I136" s="10"/>
      <c r="J136" s="10"/>
      <c r="K136" s="10">
        <f t="shared" si="41"/>
        <v>-7.6037800099584274E-3</v>
      </c>
      <c r="L136" s="10"/>
      <c r="M136" s="10"/>
      <c r="N136" s="10"/>
      <c r="O136" s="10">
        <f t="shared" ca="1" si="42"/>
        <v>-6.3875320385417926E-3</v>
      </c>
      <c r="P136" s="52">
        <f t="shared" si="43"/>
        <v>-4.2685790993107486E-3</v>
      </c>
      <c r="Q136" s="12">
        <f t="shared" si="44"/>
        <v>42072.882919999996</v>
      </c>
      <c r="R136" s="10">
        <f t="shared" si="45"/>
        <v>1.1123565114385105E-5</v>
      </c>
      <c r="S136" s="11">
        <v>1</v>
      </c>
      <c r="T136" s="10">
        <f t="shared" si="46"/>
        <v>1.1123565114385105E-5</v>
      </c>
      <c r="U136" s="10"/>
      <c r="V136" t="e">
        <v>#REF!</v>
      </c>
    </row>
    <row r="137" spans="1:22" x14ac:dyDescent="0.2">
      <c r="A137" s="80" t="s">
        <v>0</v>
      </c>
      <c r="B137" s="84" t="s">
        <v>78</v>
      </c>
      <c r="C137" s="84">
        <v>57775.381600000001</v>
      </c>
      <c r="D137" s="84">
        <v>1E-4</v>
      </c>
      <c r="E137" s="33">
        <f t="shared" si="38"/>
        <v>40746.992315468291</v>
      </c>
      <c r="F137" s="10">
        <f t="shared" si="39"/>
        <v>40747</v>
      </c>
      <c r="G137" s="10">
        <f t="shared" si="40"/>
        <v>-6.2573800023528747E-3</v>
      </c>
      <c r="H137" s="10"/>
      <c r="I137" s="10"/>
      <c r="J137" s="10"/>
      <c r="K137" s="10">
        <f t="shared" si="41"/>
        <v>-6.2573800023528747E-3</v>
      </c>
      <c r="L137" s="10"/>
      <c r="M137" s="10"/>
      <c r="N137" s="10"/>
      <c r="O137" s="10">
        <f t="shared" ca="1" si="42"/>
        <v>-6.0391991186923497E-3</v>
      </c>
      <c r="P137" s="52">
        <f t="shared" si="43"/>
        <v>-3.2005251472358442E-3</v>
      </c>
      <c r="Q137" s="12">
        <f t="shared" si="44"/>
        <v>42756.881600000001</v>
      </c>
      <c r="R137" s="10">
        <f t="shared" si="45"/>
        <v>9.3443616052525609E-6</v>
      </c>
      <c r="S137" s="11">
        <v>1</v>
      </c>
      <c r="T137" s="10">
        <f t="shared" si="46"/>
        <v>9.3443616052525609E-6</v>
      </c>
      <c r="U137" s="10"/>
      <c r="V137" t="e">
        <v>#REF!</v>
      </c>
    </row>
    <row r="138" spans="1:22" x14ac:dyDescent="0.2">
      <c r="A138" s="85" t="s">
        <v>643</v>
      </c>
      <c r="B138" s="86" t="s">
        <v>78</v>
      </c>
      <c r="C138" s="87">
        <v>57735.48124000011</v>
      </c>
      <c r="D138" s="87">
        <v>2.0000000000000001E-4</v>
      </c>
      <c r="E138" s="33">
        <f t="shared" si="38"/>
        <v>40697.991682346656</v>
      </c>
      <c r="F138" s="10">
        <f t="shared" si="39"/>
        <v>40698</v>
      </c>
      <c r="G138" s="10">
        <f t="shared" si="40"/>
        <v>-6.7729198926826939E-3</v>
      </c>
      <c r="H138" s="10"/>
      <c r="I138" s="10"/>
      <c r="J138" s="10"/>
      <c r="K138" s="10">
        <f t="shared" si="41"/>
        <v>-6.7729198926826939E-3</v>
      </c>
      <c r="L138" s="10"/>
      <c r="M138" s="10"/>
      <c r="N138" s="10"/>
      <c r="O138" s="10">
        <f t="shared" ca="1" si="42"/>
        <v>-6.0595185390169004E-3</v>
      </c>
      <c r="P138" s="52">
        <f t="shared" si="43"/>
        <v>-3.2656263975929661E-3</v>
      </c>
      <c r="Q138" s="12">
        <f t="shared" si="44"/>
        <v>42716.98124000011</v>
      </c>
      <c r="R138" s="10">
        <f t="shared" si="45"/>
        <v>1.2301107660698718E-5</v>
      </c>
      <c r="S138" s="11">
        <v>1</v>
      </c>
      <c r="T138" s="10">
        <f t="shared" si="46"/>
        <v>1.2301107660698718E-5</v>
      </c>
      <c r="U138" s="10"/>
      <c r="V138" t="e">
        <v>#REF!</v>
      </c>
    </row>
    <row r="139" spans="1:22" x14ac:dyDescent="0.2">
      <c r="A139" s="85" t="s">
        <v>643</v>
      </c>
      <c r="B139" s="86" t="s">
        <v>69</v>
      </c>
      <c r="C139" s="87">
        <v>57737.517620000057</v>
      </c>
      <c r="D139" s="87">
        <v>1E-4</v>
      </c>
      <c r="E139" s="33">
        <f t="shared" si="38"/>
        <v>40700.492509639284</v>
      </c>
      <c r="F139" s="10">
        <f t="shared" si="39"/>
        <v>40700.5</v>
      </c>
      <c r="G139" s="10">
        <f t="shared" si="40"/>
        <v>-6.0992699436610565E-3</v>
      </c>
      <c r="H139" s="10"/>
      <c r="I139" s="10"/>
      <c r="J139" s="10"/>
      <c r="K139" s="10">
        <f t="shared" si="41"/>
        <v>-6.0992699436610565E-3</v>
      </c>
      <c r="L139" s="10"/>
      <c r="M139" s="10"/>
      <c r="N139" s="10"/>
      <c r="O139" s="10">
        <f t="shared" ca="1" si="42"/>
        <v>-6.0584818338983021E-3</v>
      </c>
      <c r="P139" s="52">
        <f t="shared" si="43"/>
        <v>-3.262313297588082E-3</v>
      </c>
      <c r="Q139" s="12">
        <f t="shared" si="44"/>
        <v>42719.017620000057</v>
      </c>
      <c r="R139" s="10">
        <f t="shared" si="45"/>
        <v>8.04832301169762E-6</v>
      </c>
      <c r="S139" s="11">
        <v>1</v>
      </c>
      <c r="T139" s="10">
        <f t="shared" si="46"/>
        <v>8.04832301169762E-6</v>
      </c>
      <c r="U139" s="10"/>
      <c r="V139" t="e">
        <v>#REF!</v>
      </c>
    </row>
    <row r="140" spans="1:22" x14ac:dyDescent="0.2">
      <c r="A140" s="85" t="s">
        <v>643</v>
      </c>
      <c r="B140" s="86" t="s">
        <v>69</v>
      </c>
      <c r="C140" s="87">
        <v>57737.517680000048</v>
      </c>
      <c r="D140" s="87">
        <v>1E-4</v>
      </c>
      <c r="E140" s="33">
        <f t="shared" si="38"/>
        <v>40700.492583323772</v>
      </c>
      <c r="F140" s="10">
        <f t="shared" si="39"/>
        <v>40700.5</v>
      </c>
      <c r="G140" s="10">
        <f t="shared" si="40"/>
        <v>-6.0392699524527416E-3</v>
      </c>
      <c r="H140" s="10"/>
      <c r="I140" s="10"/>
      <c r="J140" s="10"/>
      <c r="K140" s="10">
        <f t="shared" si="41"/>
        <v>-6.0392699524527416E-3</v>
      </c>
      <c r="L140" s="10"/>
      <c r="M140" s="10"/>
      <c r="N140" s="10"/>
      <c r="O140" s="10">
        <f t="shared" ca="1" si="42"/>
        <v>-6.0584818338983021E-3</v>
      </c>
      <c r="P140" s="52">
        <f t="shared" si="43"/>
        <v>-3.262313297588082E-3</v>
      </c>
      <c r="Q140" s="12">
        <f t="shared" si="44"/>
        <v>42719.017680000048</v>
      </c>
      <c r="R140" s="10">
        <f t="shared" si="45"/>
        <v>7.7114882629971193E-6</v>
      </c>
      <c r="S140" s="11">
        <v>1</v>
      </c>
      <c r="T140" s="10">
        <f t="shared" si="46"/>
        <v>7.7114882629971193E-6</v>
      </c>
      <c r="U140" s="10"/>
      <c r="V140" t="e">
        <v>#REF!</v>
      </c>
    </row>
    <row r="141" spans="1:22" x14ac:dyDescent="0.2">
      <c r="A141" s="85" t="s">
        <v>643</v>
      </c>
      <c r="B141" s="86" t="s">
        <v>78</v>
      </c>
      <c r="C141" s="87">
        <v>57739.55178999994</v>
      </c>
      <c r="D141" s="87">
        <v>1E-4</v>
      </c>
      <c r="E141" s="33">
        <f t="shared" si="38"/>
        <v>40702.990622886173</v>
      </c>
      <c r="F141" s="10">
        <f t="shared" si="39"/>
        <v>40703</v>
      </c>
      <c r="G141" s="10">
        <f t="shared" si="40"/>
        <v>-7.6356200588634238E-3</v>
      </c>
      <c r="H141" s="10"/>
      <c r="I141" s="10"/>
      <c r="J141" s="10"/>
      <c r="K141" s="10">
        <f t="shared" si="41"/>
        <v>-7.6356200588634238E-3</v>
      </c>
      <c r="L141" s="10"/>
      <c r="M141" s="10"/>
      <c r="N141" s="10"/>
      <c r="O141" s="10">
        <f t="shared" ca="1" si="42"/>
        <v>-6.0574451287797003E-3</v>
      </c>
      <c r="P141" s="52">
        <f t="shared" si="43"/>
        <v>-3.2589992951788521E-3</v>
      </c>
      <c r="Q141" s="12">
        <f t="shared" si="44"/>
        <v>42721.05178999994</v>
      </c>
      <c r="R141" s="10">
        <f t="shared" si="45"/>
        <v>1.9154809309114923E-5</v>
      </c>
      <c r="S141" s="11">
        <v>1</v>
      </c>
      <c r="T141" s="10">
        <f t="shared" si="46"/>
        <v>1.9154809309114923E-5</v>
      </c>
      <c r="U141" s="10"/>
      <c r="V141" t="e">
        <v>#REF!</v>
      </c>
    </row>
    <row r="142" spans="1:22" x14ac:dyDescent="0.2">
      <c r="A142" s="33"/>
      <c r="B142" s="33"/>
      <c r="C142" s="8"/>
      <c r="D142" s="8"/>
      <c r="E142" s="33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</row>
    <row r="143" spans="1:22" x14ac:dyDescent="0.2">
      <c r="A143" s="33"/>
      <c r="B143" s="33"/>
      <c r="C143" s="8"/>
      <c r="D143" s="8"/>
      <c r="E143" s="33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</row>
    <row r="144" spans="1:22" x14ac:dyDescent="0.2">
      <c r="A144" s="33"/>
      <c r="B144" s="33"/>
      <c r="C144" s="8"/>
      <c r="D144" s="8"/>
      <c r="E144" s="33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</row>
    <row r="145" spans="1:21" x14ac:dyDescent="0.2">
      <c r="A145" s="33"/>
      <c r="B145" s="33"/>
      <c r="C145" s="8"/>
      <c r="D145" s="8"/>
      <c r="E145" s="33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</row>
    <row r="146" spans="1:21" x14ac:dyDescent="0.2">
      <c r="A146" s="33"/>
      <c r="B146" s="33"/>
      <c r="C146" s="8"/>
      <c r="D146" s="8"/>
      <c r="E146" s="33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</row>
    <row r="147" spans="1:21" x14ac:dyDescent="0.2">
      <c r="A147" s="33"/>
      <c r="B147" s="33"/>
      <c r="C147" s="8"/>
      <c r="D147" s="8"/>
      <c r="E147" s="33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</row>
    <row r="148" spans="1:21" x14ac:dyDescent="0.2">
      <c r="A148" s="33"/>
      <c r="B148" s="33"/>
      <c r="C148" s="8"/>
      <c r="D148" s="8"/>
      <c r="E148" s="33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</row>
    <row r="149" spans="1:21" x14ac:dyDescent="0.2">
      <c r="A149" s="33"/>
      <c r="B149" s="33"/>
      <c r="C149" s="8"/>
      <c r="D149" s="8"/>
      <c r="E149" s="33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</row>
    <row r="150" spans="1:21" x14ac:dyDescent="0.2">
      <c r="A150" s="33"/>
      <c r="B150" s="33"/>
      <c r="C150" s="8"/>
      <c r="D150" s="8"/>
      <c r="E150" s="33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</row>
    <row r="151" spans="1:21" x14ac:dyDescent="0.2">
      <c r="A151" s="33"/>
      <c r="B151" s="33"/>
      <c r="C151" s="8"/>
      <c r="D151" s="8"/>
      <c r="E151" s="33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</row>
    <row r="152" spans="1:21" x14ac:dyDescent="0.2">
      <c r="A152" s="33"/>
      <c r="B152" s="33"/>
      <c r="C152" s="8"/>
      <c r="D152" s="8"/>
      <c r="E152" s="33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</row>
    <row r="153" spans="1:21" x14ac:dyDescent="0.2">
      <c r="A153" s="33"/>
      <c r="B153" s="33"/>
      <c r="C153" s="8"/>
      <c r="D153" s="8"/>
      <c r="E153" s="33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</row>
    <row r="154" spans="1:21" x14ac:dyDescent="0.2">
      <c r="A154" s="33"/>
      <c r="B154" s="33"/>
      <c r="C154" s="8"/>
      <c r="D154" s="8"/>
      <c r="E154" s="33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</row>
    <row r="155" spans="1:21" x14ac:dyDescent="0.2">
      <c r="A155" s="33"/>
      <c r="B155" s="33"/>
      <c r="C155" s="8"/>
      <c r="D155" s="8"/>
      <c r="E155" s="33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</row>
    <row r="156" spans="1:21" x14ac:dyDescent="0.2">
      <c r="A156" s="33"/>
      <c r="B156" s="33"/>
      <c r="C156" s="8"/>
      <c r="D156" s="8"/>
      <c r="E156" s="33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</row>
    <row r="157" spans="1:21" x14ac:dyDescent="0.2">
      <c r="A157" s="33"/>
      <c r="B157" s="33"/>
      <c r="C157" s="8"/>
      <c r="D157" s="8"/>
      <c r="E157" s="33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</row>
    <row r="158" spans="1:21" x14ac:dyDescent="0.2">
      <c r="A158" s="33"/>
      <c r="B158" s="33"/>
      <c r="C158" s="8"/>
      <c r="D158" s="8"/>
      <c r="E158" s="33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</row>
    <row r="159" spans="1:21" x14ac:dyDescent="0.2">
      <c r="A159" s="33"/>
      <c r="B159" s="33"/>
      <c r="C159" s="8"/>
      <c r="D159" s="8"/>
      <c r="E159" s="33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</row>
    <row r="160" spans="1:21" x14ac:dyDescent="0.2">
      <c r="A160" s="33"/>
      <c r="B160" s="33"/>
      <c r="C160" s="8"/>
      <c r="D160" s="8"/>
      <c r="E160" s="33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</row>
    <row r="161" spans="1:21" x14ac:dyDescent="0.2">
      <c r="A161" s="33"/>
      <c r="B161" s="33"/>
      <c r="C161" s="8"/>
      <c r="D161" s="8"/>
      <c r="E161" s="33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</row>
    <row r="162" spans="1:21" x14ac:dyDescent="0.2">
      <c r="A162" s="33"/>
      <c r="B162" s="33"/>
      <c r="C162" s="8"/>
      <c r="D162" s="8"/>
      <c r="E162" s="33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</row>
    <row r="163" spans="1:21" x14ac:dyDescent="0.2">
      <c r="A163" s="33"/>
      <c r="B163" s="33"/>
      <c r="C163" s="8"/>
      <c r="D163" s="8"/>
      <c r="E163" s="33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</row>
    <row r="164" spans="1:21" x14ac:dyDescent="0.2">
      <c r="A164" s="33"/>
      <c r="B164" s="33"/>
      <c r="C164" s="8"/>
      <c r="D164" s="8"/>
      <c r="E164" s="33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</row>
    <row r="165" spans="1:21" x14ac:dyDescent="0.2">
      <c r="A165" s="33"/>
      <c r="B165" s="33"/>
      <c r="C165" s="8"/>
      <c r="D165" s="8"/>
      <c r="E165" s="33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</row>
    <row r="166" spans="1:21" x14ac:dyDescent="0.2">
      <c r="A166" s="33"/>
      <c r="B166" s="33"/>
      <c r="C166" s="8"/>
      <c r="D166" s="8"/>
      <c r="E166" s="33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</row>
    <row r="167" spans="1:21" x14ac:dyDescent="0.2">
      <c r="A167" s="33"/>
      <c r="B167" s="33"/>
      <c r="C167" s="8"/>
      <c r="D167" s="8"/>
      <c r="E167" s="33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</row>
    <row r="168" spans="1:21" x14ac:dyDescent="0.2">
      <c r="A168" s="33"/>
      <c r="B168" s="33"/>
      <c r="C168" s="8"/>
      <c r="D168" s="8"/>
      <c r="E168" s="33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</row>
    <row r="169" spans="1:21" x14ac:dyDescent="0.2">
      <c r="A169" s="33"/>
      <c r="B169" s="33"/>
      <c r="C169" s="8"/>
      <c r="D169" s="8"/>
      <c r="E169" s="33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</row>
    <row r="170" spans="1:21" x14ac:dyDescent="0.2">
      <c r="A170" s="10"/>
      <c r="B170" s="10"/>
      <c r="C170" s="14"/>
      <c r="D170" s="14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</row>
    <row r="171" spans="1:21" x14ac:dyDescent="0.2">
      <c r="A171" s="10"/>
      <c r="B171" s="10"/>
      <c r="C171" s="14"/>
      <c r="D171" s="14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</row>
    <row r="172" spans="1:21" x14ac:dyDescent="0.2">
      <c r="A172" s="10"/>
      <c r="B172" s="10"/>
      <c r="C172" s="14"/>
      <c r="D172" s="14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</row>
    <row r="173" spans="1:21" x14ac:dyDescent="0.2">
      <c r="A173" s="10"/>
      <c r="B173" s="10"/>
      <c r="C173" s="14"/>
      <c r="D173" s="14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</row>
    <row r="174" spans="1:21" x14ac:dyDescent="0.2">
      <c r="A174" s="10"/>
      <c r="B174" s="10"/>
      <c r="C174" s="14"/>
      <c r="D174" s="14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</row>
    <row r="175" spans="1:21" x14ac:dyDescent="0.2">
      <c r="A175" s="10"/>
      <c r="B175" s="10"/>
      <c r="C175" s="14"/>
      <c r="D175" s="14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</row>
    <row r="176" spans="1:21" x14ac:dyDescent="0.2">
      <c r="A176" s="10"/>
      <c r="B176" s="10"/>
      <c r="C176" s="14"/>
      <c r="D176" s="14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</row>
    <row r="177" spans="1:21" x14ac:dyDescent="0.2">
      <c r="A177" s="10"/>
      <c r="B177" s="10"/>
      <c r="C177" s="14"/>
      <c r="D177" s="14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</row>
    <row r="178" spans="1:21" x14ac:dyDescent="0.2">
      <c r="A178" s="10"/>
      <c r="B178" s="10"/>
      <c r="C178" s="14"/>
      <c r="D178" s="14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</row>
    <row r="179" spans="1:21" x14ac:dyDescent="0.2">
      <c r="A179" s="10"/>
      <c r="B179" s="10"/>
      <c r="C179" s="14"/>
      <c r="D179" s="14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</row>
    <row r="180" spans="1:21" x14ac:dyDescent="0.2">
      <c r="A180" s="10"/>
      <c r="B180" s="10"/>
      <c r="C180" s="14"/>
      <c r="D180" s="14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</row>
    <row r="181" spans="1:21" x14ac:dyDescent="0.2">
      <c r="A181" s="10"/>
      <c r="B181" s="10"/>
      <c r="C181" s="14"/>
      <c r="D181" s="14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</row>
    <row r="182" spans="1:21" x14ac:dyDescent="0.2">
      <c r="A182" s="10"/>
      <c r="B182" s="10"/>
      <c r="C182" s="14"/>
      <c r="D182" s="14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</row>
    <row r="183" spans="1:21" x14ac:dyDescent="0.2">
      <c r="A183" s="10"/>
      <c r="B183" s="10"/>
      <c r="C183" s="14"/>
      <c r="D183" s="14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</row>
    <row r="184" spans="1:21" x14ac:dyDescent="0.2">
      <c r="A184" s="10"/>
      <c r="B184" s="10"/>
      <c r="C184" s="14"/>
      <c r="D184" s="14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</row>
    <row r="185" spans="1:21" x14ac:dyDescent="0.2">
      <c r="A185" s="10"/>
      <c r="B185" s="10"/>
      <c r="C185" s="14"/>
      <c r="D185" s="14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</row>
    <row r="186" spans="1:21" x14ac:dyDescent="0.2">
      <c r="A186" s="10"/>
      <c r="B186" s="10"/>
      <c r="C186" s="14"/>
      <c r="D186" s="14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</row>
    <row r="187" spans="1:21" x14ac:dyDescent="0.2">
      <c r="A187" s="10"/>
      <c r="B187" s="10"/>
      <c r="C187" s="14"/>
      <c r="D187" s="14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</row>
    <row r="188" spans="1:21" x14ac:dyDescent="0.2">
      <c r="A188" s="10"/>
      <c r="B188" s="10"/>
      <c r="C188" s="14"/>
      <c r="D188" s="14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</row>
    <row r="189" spans="1:21" x14ac:dyDescent="0.2">
      <c r="A189" s="10"/>
      <c r="B189" s="10"/>
      <c r="C189" s="14"/>
      <c r="D189" s="14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</row>
    <row r="190" spans="1:21" x14ac:dyDescent="0.2">
      <c r="A190" s="10"/>
      <c r="B190" s="10"/>
      <c r="C190" s="14"/>
      <c r="D190" s="14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</row>
    <row r="191" spans="1:21" x14ac:dyDescent="0.2">
      <c r="A191" s="10"/>
      <c r="B191" s="10"/>
      <c r="C191" s="14"/>
      <c r="D191" s="14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</row>
    <row r="192" spans="1:21" x14ac:dyDescent="0.2">
      <c r="A192" s="10"/>
      <c r="B192" s="10"/>
      <c r="C192" s="14"/>
      <c r="D192" s="14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</row>
    <row r="193" spans="1:21" x14ac:dyDescent="0.2">
      <c r="A193" s="10"/>
      <c r="B193" s="10"/>
      <c r="C193" s="14"/>
      <c r="D193" s="14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</row>
    <row r="194" spans="1:21" x14ac:dyDescent="0.2">
      <c r="A194" s="10"/>
      <c r="B194" s="10"/>
      <c r="C194" s="14"/>
      <c r="D194" s="14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</row>
    <row r="195" spans="1:21" x14ac:dyDescent="0.2">
      <c r="A195" s="10"/>
      <c r="B195" s="10"/>
      <c r="C195" s="14"/>
      <c r="D195" s="14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2">
      <c r="A196" s="10"/>
      <c r="B196" s="10"/>
      <c r="C196" s="14"/>
      <c r="D196" s="14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</row>
    <row r="197" spans="1:21" x14ac:dyDescent="0.2">
      <c r="A197" s="10"/>
      <c r="B197" s="10"/>
      <c r="C197" s="14"/>
      <c r="D197" s="14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</row>
    <row r="198" spans="1:21" x14ac:dyDescent="0.2">
      <c r="A198" s="10"/>
      <c r="B198" s="10"/>
      <c r="C198" s="14"/>
      <c r="D198" s="14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</row>
    <row r="199" spans="1:21" x14ac:dyDescent="0.2">
      <c r="A199" s="10"/>
      <c r="B199" s="10"/>
      <c r="C199" s="14"/>
      <c r="D199" s="14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</row>
    <row r="200" spans="1:21" x14ac:dyDescent="0.2">
      <c r="A200" s="10"/>
      <c r="B200" s="10"/>
      <c r="C200" s="14"/>
      <c r="D200" s="14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</row>
    <row r="201" spans="1:21" x14ac:dyDescent="0.2">
      <c r="A201" s="10"/>
      <c r="B201" s="10"/>
      <c r="C201" s="14"/>
      <c r="D201" s="14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</row>
    <row r="202" spans="1:21" x14ac:dyDescent="0.2">
      <c r="A202" s="10"/>
      <c r="B202" s="10"/>
      <c r="C202" s="14"/>
      <c r="D202" s="14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</row>
    <row r="203" spans="1:21" x14ac:dyDescent="0.2">
      <c r="A203" s="10"/>
      <c r="B203" s="10"/>
      <c r="C203" s="14"/>
      <c r="D203" s="14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</row>
    <row r="204" spans="1:21" x14ac:dyDescent="0.2">
      <c r="A204" s="10"/>
      <c r="B204" s="10"/>
      <c r="C204" s="14"/>
      <c r="D204" s="14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</row>
    <row r="205" spans="1:21" x14ac:dyDescent="0.2">
      <c r="A205" s="10"/>
      <c r="B205" s="10"/>
      <c r="C205" s="14"/>
      <c r="D205" s="14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</row>
    <row r="206" spans="1:21" x14ac:dyDescent="0.2">
      <c r="A206" s="10"/>
      <c r="B206" s="10"/>
      <c r="C206" s="14"/>
      <c r="D206" s="14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</row>
    <row r="207" spans="1:21" x14ac:dyDescent="0.2">
      <c r="A207" s="10"/>
      <c r="B207" s="10"/>
      <c r="C207" s="14"/>
      <c r="D207" s="14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</row>
    <row r="208" spans="1:21" x14ac:dyDescent="0.2">
      <c r="A208" s="10"/>
      <c r="B208" s="10"/>
      <c r="C208" s="14"/>
      <c r="D208" s="14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</row>
    <row r="209" spans="1:21" x14ac:dyDescent="0.2">
      <c r="A209" s="10"/>
      <c r="B209" s="10"/>
      <c r="C209" s="14"/>
      <c r="D209" s="14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</row>
    <row r="210" spans="1:21" x14ac:dyDescent="0.2">
      <c r="A210" s="10"/>
      <c r="B210" s="10"/>
      <c r="C210" s="14"/>
      <c r="D210" s="14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</row>
    <row r="211" spans="1:21" x14ac:dyDescent="0.2">
      <c r="A211" s="10"/>
      <c r="B211" s="10"/>
      <c r="C211" s="14"/>
      <c r="D211" s="14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</row>
    <row r="212" spans="1:21" x14ac:dyDescent="0.2">
      <c r="A212" s="10"/>
      <c r="B212" s="10"/>
      <c r="C212" s="14"/>
      <c r="D212" s="14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</row>
    <row r="213" spans="1:21" x14ac:dyDescent="0.2">
      <c r="A213" s="10"/>
      <c r="B213" s="10"/>
      <c r="C213" s="14"/>
      <c r="D213" s="14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</row>
    <row r="214" spans="1:21" x14ac:dyDescent="0.2">
      <c r="A214" s="10"/>
      <c r="B214" s="10"/>
      <c r="C214" s="14"/>
      <c r="D214" s="14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</row>
    <row r="215" spans="1:21" x14ac:dyDescent="0.2">
      <c r="A215" s="10"/>
      <c r="B215" s="10"/>
      <c r="C215" s="14"/>
      <c r="D215" s="14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</row>
    <row r="216" spans="1:21" x14ac:dyDescent="0.2">
      <c r="A216" s="10"/>
      <c r="B216" s="10"/>
      <c r="C216" s="14"/>
      <c r="D216" s="14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</row>
    <row r="217" spans="1:21" x14ac:dyDescent="0.2">
      <c r="A217" s="10"/>
      <c r="B217" s="10"/>
      <c r="C217" s="14"/>
      <c r="D217" s="14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</row>
    <row r="218" spans="1:21" x14ac:dyDescent="0.2">
      <c r="A218" s="10"/>
      <c r="B218" s="10"/>
      <c r="C218" s="14"/>
      <c r="D218" s="14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</row>
    <row r="219" spans="1:21" x14ac:dyDescent="0.2">
      <c r="A219" s="10"/>
      <c r="B219" s="10"/>
      <c r="C219" s="14"/>
      <c r="D219" s="14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</row>
    <row r="220" spans="1:21" x14ac:dyDescent="0.2">
      <c r="A220" s="10"/>
      <c r="B220" s="10"/>
      <c r="C220" s="14"/>
      <c r="D220" s="14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</row>
    <row r="221" spans="1:21" x14ac:dyDescent="0.2">
      <c r="A221" s="10"/>
      <c r="B221" s="10"/>
      <c r="C221" s="14"/>
      <c r="D221" s="14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</row>
    <row r="222" spans="1:21" x14ac:dyDescent="0.2">
      <c r="A222" s="10"/>
      <c r="B222" s="10"/>
      <c r="C222" s="14"/>
      <c r="D222" s="14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</row>
    <row r="223" spans="1:21" x14ac:dyDescent="0.2">
      <c r="A223" s="10"/>
      <c r="B223" s="10"/>
      <c r="C223" s="14"/>
      <c r="D223" s="14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</row>
    <row r="224" spans="1:21" x14ac:dyDescent="0.2">
      <c r="A224" s="10"/>
      <c r="B224" s="10"/>
      <c r="C224" s="14"/>
      <c r="D224" s="14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</row>
    <row r="225" spans="1:21" x14ac:dyDescent="0.2">
      <c r="A225" s="10"/>
      <c r="B225" s="10"/>
      <c r="C225" s="14"/>
      <c r="D225" s="14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</row>
    <row r="226" spans="1:21" x14ac:dyDescent="0.2">
      <c r="A226" s="10"/>
      <c r="B226" s="10"/>
      <c r="C226" s="14"/>
      <c r="D226" s="14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1" x14ac:dyDescent="0.2">
      <c r="A227" s="10"/>
      <c r="B227" s="10"/>
      <c r="C227" s="14"/>
      <c r="D227" s="14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1" x14ac:dyDescent="0.2">
      <c r="A228" s="10"/>
      <c r="B228" s="10"/>
      <c r="C228" s="14"/>
      <c r="D228" s="14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</row>
    <row r="229" spans="1:21" x14ac:dyDescent="0.2">
      <c r="A229" s="10"/>
      <c r="B229" s="10"/>
      <c r="C229" s="14"/>
      <c r="D229" s="14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</row>
    <row r="230" spans="1:21" x14ac:dyDescent="0.2">
      <c r="A230" s="10"/>
      <c r="B230" s="10"/>
      <c r="C230" s="14"/>
      <c r="D230" s="14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</row>
    <row r="231" spans="1:21" x14ac:dyDescent="0.2">
      <c r="A231" s="10"/>
      <c r="B231" s="10"/>
      <c r="C231" s="14"/>
      <c r="D231" s="14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</row>
    <row r="232" spans="1:21" x14ac:dyDescent="0.2">
      <c r="A232" s="10"/>
      <c r="B232" s="10"/>
      <c r="C232" s="14"/>
      <c r="D232" s="14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</row>
    <row r="233" spans="1:21" x14ac:dyDescent="0.2">
      <c r="A233" s="10"/>
      <c r="B233" s="10"/>
      <c r="C233" s="14"/>
      <c r="D233" s="14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</row>
    <row r="234" spans="1:21" x14ac:dyDescent="0.2">
      <c r="A234" s="10"/>
      <c r="B234" s="10"/>
      <c r="C234" s="14"/>
      <c r="D234" s="14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</row>
    <row r="235" spans="1:21" x14ac:dyDescent="0.2">
      <c r="A235" s="10"/>
      <c r="B235" s="10"/>
      <c r="C235" s="14"/>
      <c r="D235" s="14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</row>
    <row r="236" spans="1:21" x14ac:dyDescent="0.2">
      <c r="A236" s="10"/>
      <c r="B236" s="10"/>
      <c r="C236" s="14"/>
      <c r="D236" s="14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</row>
    <row r="237" spans="1:21" x14ac:dyDescent="0.2">
      <c r="A237" s="10"/>
      <c r="B237" s="10"/>
      <c r="C237" s="14"/>
      <c r="D237" s="14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</row>
    <row r="238" spans="1:21" x14ac:dyDescent="0.2">
      <c r="A238" s="10"/>
      <c r="B238" s="10"/>
      <c r="C238" s="14"/>
      <c r="D238" s="14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</row>
    <row r="239" spans="1:21" x14ac:dyDescent="0.2">
      <c r="A239" s="10"/>
      <c r="B239" s="10"/>
      <c r="C239" s="14"/>
      <c r="D239" s="14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</row>
    <row r="240" spans="1:21" x14ac:dyDescent="0.2">
      <c r="A240" s="10"/>
      <c r="B240" s="10"/>
      <c r="C240" s="14"/>
      <c r="D240" s="14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</row>
    <row r="241" spans="1:21" x14ac:dyDescent="0.2">
      <c r="A241" s="10"/>
      <c r="B241" s="10"/>
      <c r="C241" s="14"/>
      <c r="D241" s="14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</row>
    <row r="242" spans="1:21" x14ac:dyDescent="0.2">
      <c r="A242" s="10"/>
      <c r="B242" s="10"/>
      <c r="C242" s="14"/>
      <c r="D242" s="14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</row>
    <row r="243" spans="1:21" x14ac:dyDescent="0.2">
      <c r="A243" s="10"/>
      <c r="B243" s="10"/>
      <c r="C243" s="14"/>
      <c r="D243" s="14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</row>
    <row r="244" spans="1:21" x14ac:dyDescent="0.2">
      <c r="A244" s="10"/>
      <c r="B244" s="10"/>
      <c r="C244" s="14"/>
      <c r="D244" s="14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</row>
    <row r="245" spans="1:21" x14ac:dyDescent="0.2">
      <c r="A245" s="10"/>
      <c r="B245" s="10"/>
      <c r="C245" s="14"/>
      <c r="D245" s="14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</row>
    <row r="246" spans="1:21" x14ac:dyDescent="0.2">
      <c r="A246" s="10"/>
      <c r="B246" s="10"/>
      <c r="C246" s="14"/>
      <c r="D246" s="14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</row>
    <row r="247" spans="1:21" x14ac:dyDescent="0.2">
      <c r="A247" s="10"/>
      <c r="B247" s="10"/>
      <c r="C247" s="14"/>
      <c r="D247" s="14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</row>
    <row r="248" spans="1:21" x14ac:dyDescent="0.2">
      <c r="A248" s="10"/>
      <c r="B248" s="10"/>
      <c r="C248" s="14"/>
      <c r="D248" s="14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</row>
    <row r="249" spans="1:21" x14ac:dyDescent="0.2">
      <c r="A249" s="10"/>
      <c r="B249" s="10"/>
      <c r="C249" s="14"/>
      <c r="D249" s="14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</row>
    <row r="250" spans="1:21" x14ac:dyDescent="0.2">
      <c r="A250" s="10"/>
      <c r="B250" s="10"/>
      <c r="C250" s="14"/>
      <c r="D250" s="14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</row>
    <row r="251" spans="1:21" x14ac:dyDescent="0.2">
      <c r="A251" s="10"/>
      <c r="B251" s="10"/>
      <c r="C251" s="14"/>
      <c r="D251" s="14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</row>
    <row r="252" spans="1:21" x14ac:dyDescent="0.2">
      <c r="A252" s="10"/>
      <c r="B252" s="10"/>
      <c r="C252" s="14"/>
      <c r="D252" s="14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</row>
    <row r="253" spans="1:21" x14ac:dyDescent="0.2">
      <c r="A253" s="10"/>
      <c r="B253" s="10"/>
      <c r="C253" s="14"/>
      <c r="D253" s="14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</row>
    <row r="254" spans="1:21" x14ac:dyDescent="0.2">
      <c r="A254" s="10"/>
      <c r="B254" s="10"/>
      <c r="C254" s="14"/>
      <c r="D254" s="14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</row>
    <row r="255" spans="1:21" x14ac:dyDescent="0.2">
      <c r="A255" s="10"/>
      <c r="B255" s="10"/>
      <c r="C255" s="14"/>
      <c r="D255" s="14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1" x14ac:dyDescent="0.2">
      <c r="A256" s="10"/>
      <c r="B256" s="10"/>
      <c r="C256" s="14"/>
      <c r="D256" s="14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1:21" x14ac:dyDescent="0.2">
      <c r="A257" s="10"/>
      <c r="B257" s="10"/>
      <c r="C257" s="14"/>
      <c r="D257" s="14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</row>
    <row r="258" spans="1:21" x14ac:dyDescent="0.2">
      <c r="A258" s="10"/>
      <c r="B258" s="10"/>
      <c r="C258" s="14"/>
      <c r="D258" s="14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</row>
    <row r="259" spans="1:21" x14ac:dyDescent="0.2">
      <c r="A259" s="10"/>
      <c r="B259" s="10"/>
      <c r="C259" s="14"/>
      <c r="D259" s="14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</row>
    <row r="260" spans="1:21" x14ac:dyDescent="0.2">
      <c r="A260" s="10"/>
      <c r="B260" s="10"/>
      <c r="C260" s="14"/>
      <c r="D260" s="14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</row>
    <row r="261" spans="1:21" x14ac:dyDescent="0.2">
      <c r="A261" s="10"/>
      <c r="B261" s="10"/>
      <c r="C261" s="14"/>
      <c r="D261" s="14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</row>
    <row r="262" spans="1:21" x14ac:dyDescent="0.2">
      <c r="A262" s="10"/>
      <c r="B262" s="10"/>
      <c r="C262" s="14"/>
      <c r="D262" s="14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</row>
    <row r="263" spans="1:21" x14ac:dyDescent="0.2">
      <c r="A263" s="10"/>
      <c r="B263" s="10"/>
      <c r="C263" s="14"/>
      <c r="D263" s="14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</row>
    <row r="264" spans="1:21" x14ac:dyDescent="0.2">
      <c r="A264" s="10"/>
      <c r="B264" s="10"/>
      <c r="C264" s="14"/>
      <c r="D264" s="14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</row>
    <row r="265" spans="1:21" x14ac:dyDescent="0.2">
      <c r="A265" s="10"/>
      <c r="B265" s="10"/>
      <c r="C265" s="14"/>
      <c r="D265" s="14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</row>
    <row r="266" spans="1:21" x14ac:dyDescent="0.2">
      <c r="A266" s="10"/>
      <c r="B266" s="10"/>
      <c r="C266" s="14"/>
      <c r="D266" s="14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</row>
    <row r="267" spans="1:21" x14ac:dyDescent="0.2">
      <c r="A267" s="10"/>
      <c r="B267" s="10"/>
      <c r="C267" s="14"/>
      <c r="D267" s="14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</row>
    <row r="268" spans="1:21" x14ac:dyDescent="0.2">
      <c r="A268" s="10"/>
      <c r="B268" s="10"/>
      <c r="C268" s="14"/>
      <c r="D268" s="14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</row>
    <row r="269" spans="1:21" x14ac:dyDescent="0.2">
      <c r="A269" s="10"/>
      <c r="B269" s="10"/>
      <c r="C269" s="14"/>
      <c r="D269" s="14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</row>
    <row r="270" spans="1:21" x14ac:dyDescent="0.2">
      <c r="A270" s="10"/>
      <c r="B270" s="10"/>
      <c r="C270" s="14"/>
      <c r="D270" s="14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</row>
    <row r="271" spans="1:21" x14ac:dyDescent="0.2">
      <c r="A271" s="10"/>
      <c r="B271" s="10"/>
      <c r="C271" s="14"/>
      <c r="D271" s="14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</row>
    <row r="272" spans="1:21" x14ac:dyDescent="0.2">
      <c r="A272" s="10"/>
      <c r="B272" s="10"/>
      <c r="C272" s="14"/>
      <c r="D272" s="14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</row>
    <row r="273" spans="1:21" x14ac:dyDescent="0.2">
      <c r="A273" s="10"/>
      <c r="B273" s="10"/>
      <c r="C273" s="14"/>
      <c r="D273" s="14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</row>
    <row r="274" spans="1:21" x14ac:dyDescent="0.2">
      <c r="A274" s="10"/>
      <c r="B274" s="10"/>
      <c r="C274" s="14"/>
      <c r="D274" s="14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</row>
    <row r="275" spans="1:21" x14ac:dyDescent="0.2">
      <c r="A275" s="10"/>
      <c r="B275" s="10"/>
      <c r="C275" s="14"/>
      <c r="D275" s="14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</row>
    <row r="276" spans="1:21" x14ac:dyDescent="0.2">
      <c r="A276" s="10"/>
      <c r="B276" s="10"/>
      <c r="C276" s="14"/>
      <c r="D276" s="14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</row>
    <row r="277" spans="1:21" x14ac:dyDescent="0.2">
      <c r="A277" s="10"/>
      <c r="B277" s="10"/>
      <c r="C277" s="14"/>
      <c r="D277" s="14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</row>
    <row r="278" spans="1:21" x14ac:dyDescent="0.2">
      <c r="A278" s="10"/>
      <c r="B278" s="10"/>
      <c r="C278" s="14"/>
      <c r="D278" s="14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</row>
    <row r="279" spans="1:21" x14ac:dyDescent="0.2">
      <c r="A279" s="10"/>
      <c r="B279" s="10"/>
      <c r="C279" s="14"/>
      <c r="D279" s="14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</row>
    <row r="280" spans="1:21" x14ac:dyDescent="0.2">
      <c r="A280" s="10"/>
      <c r="B280" s="10"/>
      <c r="C280" s="14"/>
      <c r="D280" s="14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</row>
    <row r="281" spans="1:21" x14ac:dyDescent="0.2">
      <c r="A281" s="10"/>
      <c r="B281" s="10"/>
      <c r="C281" s="14"/>
      <c r="D281" s="14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</row>
    <row r="282" spans="1:21" x14ac:dyDescent="0.2">
      <c r="A282" s="10"/>
      <c r="B282" s="10"/>
      <c r="C282" s="14"/>
      <c r="D282" s="14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</row>
    <row r="283" spans="1:21" x14ac:dyDescent="0.2">
      <c r="A283" s="10"/>
      <c r="B283" s="10"/>
      <c r="C283" s="14"/>
      <c r="D283" s="14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</row>
    <row r="284" spans="1:21" x14ac:dyDescent="0.2">
      <c r="A284" s="10"/>
      <c r="B284" s="10"/>
      <c r="C284" s="14"/>
      <c r="D284" s="14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</row>
    <row r="285" spans="1:21" x14ac:dyDescent="0.2">
      <c r="A285" s="10"/>
      <c r="B285" s="10"/>
      <c r="C285" s="14"/>
      <c r="D285" s="14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</row>
    <row r="286" spans="1:21" x14ac:dyDescent="0.2">
      <c r="A286" s="10"/>
      <c r="B286" s="10"/>
      <c r="C286" s="14"/>
      <c r="D286" s="14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</row>
    <row r="287" spans="1:21" x14ac:dyDescent="0.2">
      <c r="A287" s="10"/>
      <c r="B287" s="10"/>
      <c r="C287" s="14"/>
      <c r="D287" s="14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</row>
    <row r="288" spans="1:21" x14ac:dyDescent="0.2">
      <c r="A288" s="10"/>
      <c r="B288" s="10"/>
      <c r="C288" s="14"/>
      <c r="D288" s="14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</row>
    <row r="289" spans="1:21" x14ac:dyDescent="0.2">
      <c r="A289" s="10"/>
      <c r="B289" s="10"/>
      <c r="C289" s="14"/>
      <c r="D289" s="14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</row>
    <row r="290" spans="1:21" x14ac:dyDescent="0.2">
      <c r="A290" s="10"/>
      <c r="B290" s="10"/>
      <c r="C290" s="14"/>
      <c r="D290" s="14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</row>
    <row r="291" spans="1:21" x14ac:dyDescent="0.2">
      <c r="A291" s="10"/>
      <c r="B291" s="10"/>
      <c r="C291" s="14"/>
      <c r="D291" s="14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</row>
    <row r="292" spans="1:21" x14ac:dyDescent="0.2">
      <c r="A292" s="10"/>
      <c r="B292" s="10"/>
      <c r="C292" s="14"/>
      <c r="D292" s="14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</row>
    <row r="293" spans="1:21" x14ac:dyDescent="0.2">
      <c r="A293" s="10"/>
      <c r="B293" s="10"/>
      <c r="C293" s="14"/>
      <c r="D293" s="14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</row>
    <row r="294" spans="1:21" x14ac:dyDescent="0.2">
      <c r="A294" s="10"/>
      <c r="B294" s="10"/>
      <c r="C294" s="14"/>
      <c r="D294" s="14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</row>
    <row r="295" spans="1:21" x14ac:dyDescent="0.2">
      <c r="A295" s="10"/>
      <c r="B295" s="10"/>
      <c r="C295" s="14"/>
      <c r="D295" s="14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</row>
    <row r="296" spans="1:21" x14ac:dyDescent="0.2">
      <c r="A296" s="10"/>
      <c r="B296" s="10"/>
      <c r="C296" s="14"/>
      <c r="D296" s="14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</row>
    <row r="297" spans="1:21" x14ac:dyDescent="0.2">
      <c r="A297" s="10"/>
      <c r="B297" s="10"/>
      <c r="C297" s="14"/>
      <c r="D297" s="14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</row>
    <row r="298" spans="1:21" x14ac:dyDescent="0.2">
      <c r="A298" s="10"/>
      <c r="B298" s="10"/>
      <c r="C298" s="14"/>
      <c r="D298" s="14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</row>
    <row r="299" spans="1:21" x14ac:dyDescent="0.2">
      <c r="A299" s="10"/>
      <c r="B299" s="10"/>
      <c r="C299" s="14"/>
      <c r="D299" s="14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</row>
    <row r="300" spans="1:21" x14ac:dyDescent="0.2">
      <c r="A300" s="10"/>
      <c r="B300" s="10"/>
      <c r="C300" s="14"/>
      <c r="D300" s="14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</row>
    <row r="301" spans="1:21" x14ac:dyDescent="0.2">
      <c r="A301" s="10"/>
      <c r="B301" s="10"/>
      <c r="C301" s="14"/>
      <c r="D301" s="14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</row>
    <row r="302" spans="1:21" x14ac:dyDescent="0.2">
      <c r="A302" s="10"/>
      <c r="B302" s="10"/>
      <c r="C302" s="14"/>
      <c r="D302" s="14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</row>
    <row r="303" spans="1:21" x14ac:dyDescent="0.2">
      <c r="A303" s="10"/>
      <c r="B303" s="10"/>
      <c r="C303" s="14"/>
      <c r="D303" s="14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</row>
    <row r="304" spans="1:21" x14ac:dyDescent="0.2">
      <c r="A304" s="10"/>
      <c r="B304" s="10"/>
      <c r="C304" s="14"/>
      <c r="D304" s="14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</row>
    <row r="305" spans="1:21" x14ac:dyDescent="0.2">
      <c r="A305" s="10"/>
      <c r="B305" s="10"/>
      <c r="C305" s="14"/>
      <c r="D305" s="14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</row>
    <row r="306" spans="1:21" x14ac:dyDescent="0.2">
      <c r="A306" s="10"/>
      <c r="B306" s="10"/>
      <c r="C306" s="14"/>
      <c r="D306" s="14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</row>
    <row r="307" spans="1:21" x14ac:dyDescent="0.2">
      <c r="A307" s="10"/>
      <c r="B307" s="10"/>
      <c r="C307" s="14"/>
      <c r="D307" s="14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</row>
    <row r="308" spans="1:21" x14ac:dyDescent="0.2">
      <c r="A308" s="10"/>
      <c r="B308" s="10"/>
      <c r="C308" s="14"/>
      <c r="D308" s="14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</row>
    <row r="309" spans="1:21" x14ac:dyDescent="0.2">
      <c r="A309" s="10"/>
      <c r="B309" s="10"/>
      <c r="C309" s="14"/>
      <c r="D309" s="14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</row>
    <row r="310" spans="1:21" x14ac:dyDescent="0.2">
      <c r="A310" s="10"/>
      <c r="B310" s="10"/>
      <c r="C310" s="14"/>
      <c r="D310" s="14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</row>
    <row r="311" spans="1:21" x14ac:dyDescent="0.2">
      <c r="A311" s="10"/>
      <c r="B311" s="10"/>
      <c r="C311" s="14"/>
      <c r="D311" s="14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</row>
    <row r="312" spans="1:21" x14ac:dyDescent="0.2">
      <c r="A312" s="10"/>
      <c r="B312" s="10"/>
      <c r="C312" s="14"/>
      <c r="D312" s="14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</row>
    <row r="313" spans="1:21" x14ac:dyDescent="0.2">
      <c r="A313" s="10"/>
      <c r="B313" s="10"/>
      <c r="C313" s="14"/>
      <c r="D313" s="14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</row>
    <row r="314" spans="1:21" x14ac:dyDescent="0.2">
      <c r="A314" s="10"/>
      <c r="B314" s="10"/>
      <c r="C314" s="14"/>
      <c r="D314" s="14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</row>
    <row r="315" spans="1:21" x14ac:dyDescent="0.2">
      <c r="A315" s="10"/>
      <c r="B315" s="10"/>
      <c r="C315" s="14"/>
      <c r="D315" s="14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</row>
    <row r="316" spans="1:21" x14ac:dyDescent="0.2">
      <c r="A316" s="10"/>
      <c r="B316" s="10"/>
      <c r="C316" s="14"/>
      <c r="D316" s="14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</row>
    <row r="317" spans="1:21" x14ac:dyDescent="0.2">
      <c r="A317" s="10"/>
      <c r="B317" s="10"/>
      <c r="C317" s="14"/>
      <c r="D317" s="14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</row>
    <row r="318" spans="1:21" x14ac:dyDescent="0.2">
      <c r="A318" s="10"/>
      <c r="B318" s="10"/>
      <c r="C318" s="14"/>
      <c r="D318" s="14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</row>
    <row r="319" spans="1:21" x14ac:dyDescent="0.2">
      <c r="A319" s="10"/>
      <c r="B319" s="10"/>
      <c r="C319" s="14"/>
      <c r="D319" s="14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</row>
    <row r="320" spans="1:21" x14ac:dyDescent="0.2">
      <c r="A320" s="10"/>
      <c r="B320" s="10"/>
      <c r="C320" s="14"/>
      <c r="D320" s="14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</row>
    <row r="321" spans="1:21" x14ac:dyDescent="0.2">
      <c r="A321" s="10"/>
      <c r="B321" s="10"/>
      <c r="C321" s="14"/>
      <c r="D321" s="14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</row>
    <row r="322" spans="1:21" x14ac:dyDescent="0.2">
      <c r="A322" s="10"/>
      <c r="B322" s="10"/>
      <c r="C322" s="14"/>
      <c r="D322" s="14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</row>
    <row r="323" spans="1:21" x14ac:dyDescent="0.2">
      <c r="A323" s="10"/>
      <c r="B323" s="10"/>
      <c r="C323" s="14"/>
      <c r="D323" s="14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</row>
    <row r="324" spans="1:21" x14ac:dyDescent="0.2">
      <c r="A324" s="10"/>
      <c r="B324" s="10"/>
      <c r="C324" s="14"/>
      <c r="D324" s="14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</row>
    <row r="325" spans="1:21" x14ac:dyDescent="0.2">
      <c r="A325" s="10"/>
      <c r="B325" s="10"/>
      <c r="C325" s="14"/>
      <c r="D325" s="14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</row>
    <row r="326" spans="1:21" x14ac:dyDescent="0.2">
      <c r="A326" s="10"/>
      <c r="B326" s="10"/>
      <c r="C326" s="14"/>
      <c r="D326" s="14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</row>
    <row r="327" spans="1:21" x14ac:dyDescent="0.2">
      <c r="A327" s="10"/>
      <c r="B327" s="10"/>
      <c r="C327" s="14"/>
      <c r="D327" s="14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</row>
    <row r="328" spans="1:21" x14ac:dyDescent="0.2">
      <c r="A328" s="10"/>
      <c r="B328" s="10"/>
      <c r="C328" s="14"/>
      <c r="D328" s="14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</row>
    <row r="329" spans="1:21" x14ac:dyDescent="0.2">
      <c r="A329" s="10"/>
      <c r="B329" s="10"/>
      <c r="C329" s="14"/>
      <c r="D329" s="14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</row>
    <row r="330" spans="1:21" x14ac:dyDescent="0.2">
      <c r="A330" s="10"/>
      <c r="B330" s="10"/>
      <c r="C330" s="14"/>
      <c r="D330" s="14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</row>
    <row r="331" spans="1:21" x14ac:dyDescent="0.2">
      <c r="A331" s="10"/>
      <c r="B331" s="10"/>
      <c r="C331" s="14"/>
      <c r="D331" s="14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</row>
    <row r="332" spans="1:21" x14ac:dyDescent="0.2">
      <c r="A332" s="10"/>
      <c r="B332" s="10"/>
      <c r="C332" s="14"/>
      <c r="D332" s="14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</row>
    <row r="333" spans="1:21" x14ac:dyDescent="0.2">
      <c r="A333" s="10"/>
      <c r="B333" s="10"/>
      <c r="C333" s="14"/>
      <c r="D333" s="14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</row>
    <row r="334" spans="1:21" x14ac:dyDescent="0.2">
      <c r="A334" s="10"/>
      <c r="B334" s="10"/>
      <c r="C334" s="14"/>
      <c r="D334" s="14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</row>
    <row r="335" spans="1:21" x14ac:dyDescent="0.2">
      <c r="A335" s="10"/>
      <c r="B335" s="10"/>
      <c r="C335" s="14"/>
      <c r="D335" s="14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</row>
    <row r="336" spans="1:21" x14ac:dyDescent="0.2">
      <c r="A336" s="10"/>
      <c r="B336" s="10"/>
      <c r="C336" s="14"/>
      <c r="D336" s="14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</row>
    <row r="337" spans="1:21" x14ac:dyDescent="0.2">
      <c r="A337" s="10"/>
      <c r="B337" s="10"/>
      <c r="C337" s="14"/>
      <c r="D337" s="14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</row>
    <row r="338" spans="1:21" x14ac:dyDescent="0.2">
      <c r="A338" s="10"/>
      <c r="B338" s="10"/>
      <c r="C338" s="14"/>
      <c r="D338" s="14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</row>
    <row r="339" spans="1:21" x14ac:dyDescent="0.2">
      <c r="A339" s="10"/>
      <c r="B339" s="10"/>
      <c r="C339" s="14"/>
      <c r="D339" s="14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</row>
    <row r="340" spans="1:21" x14ac:dyDescent="0.2">
      <c r="A340" s="10"/>
      <c r="B340" s="10"/>
      <c r="C340" s="14"/>
      <c r="D340" s="14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</row>
    <row r="341" spans="1:21" x14ac:dyDescent="0.2">
      <c r="A341" s="10"/>
      <c r="B341" s="10"/>
      <c r="C341" s="14"/>
      <c r="D341" s="14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</row>
    <row r="342" spans="1:21" x14ac:dyDescent="0.2">
      <c r="A342" s="10"/>
      <c r="B342" s="10"/>
      <c r="C342" s="14"/>
      <c r="D342" s="14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</row>
    <row r="343" spans="1:21" x14ac:dyDescent="0.2">
      <c r="A343" s="10"/>
      <c r="B343" s="10"/>
      <c r="C343" s="14"/>
      <c r="D343" s="14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</row>
    <row r="344" spans="1:21" x14ac:dyDescent="0.2">
      <c r="A344" s="10"/>
      <c r="B344" s="10"/>
      <c r="C344" s="14"/>
      <c r="D344" s="14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</row>
    <row r="345" spans="1:21" x14ac:dyDescent="0.2">
      <c r="A345" s="10"/>
      <c r="B345" s="10"/>
      <c r="C345" s="14"/>
      <c r="D345" s="14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</row>
    <row r="346" spans="1:21" x14ac:dyDescent="0.2">
      <c r="A346" s="10"/>
      <c r="B346" s="10"/>
      <c r="C346" s="14"/>
      <c r="D346" s="14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</row>
    <row r="347" spans="1:21" x14ac:dyDescent="0.2">
      <c r="A347" s="10"/>
      <c r="B347" s="10"/>
      <c r="C347" s="14"/>
      <c r="D347" s="14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</row>
    <row r="348" spans="1:21" x14ac:dyDescent="0.2">
      <c r="A348" s="10"/>
      <c r="B348" s="10"/>
      <c r="C348" s="14"/>
      <c r="D348" s="14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</row>
    <row r="349" spans="1:21" x14ac:dyDescent="0.2">
      <c r="A349" s="10"/>
      <c r="B349" s="10"/>
      <c r="C349" s="14"/>
      <c r="D349" s="14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</row>
    <row r="350" spans="1:21" x14ac:dyDescent="0.2">
      <c r="A350" s="10"/>
      <c r="B350" s="10"/>
      <c r="C350" s="14"/>
      <c r="D350" s="14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</row>
    <row r="351" spans="1:21" x14ac:dyDescent="0.2">
      <c r="A351" s="10"/>
      <c r="B351" s="10"/>
      <c r="C351" s="14"/>
      <c r="D351" s="14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</row>
    <row r="352" spans="1:21" x14ac:dyDescent="0.2">
      <c r="A352" s="10"/>
      <c r="B352" s="10"/>
      <c r="C352" s="14"/>
      <c r="D352" s="14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</row>
    <row r="353" spans="1:21" x14ac:dyDescent="0.2">
      <c r="A353" s="10"/>
      <c r="B353" s="10"/>
      <c r="C353" s="14"/>
      <c r="D353" s="14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</row>
    <row r="354" spans="1:21" x14ac:dyDescent="0.2">
      <c r="A354" s="10"/>
      <c r="B354" s="10"/>
      <c r="C354" s="14"/>
      <c r="D354" s="14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</row>
    <row r="355" spans="1:21" x14ac:dyDescent="0.2">
      <c r="A355" s="10"/>
      <c r="B355" s="10"/>
      <c r="C355" s="14"/>
      <c r="D355" s="14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</row>
    <row r="356" spans="1:21" x14ac:dyDescent="0.2">
      <c r="A356" s="10"/>
      <c r="B356" s="10"/>
      <c r="C356" s="14"/>
      <c r="D356" s="14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</row>
    <row r="357" spans="1:21" x14ac:dyDescent="0.2">
      <c r="A357" s="10"/>
      <c r="B357" s="10"/>
      <c r="C357" s="14"/>
      <c r="D357" s="14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</row>
    <row r="358" spans="1:21" x14ac:dyDescent="0.2">
      <c r="A358" s="10"/>
      <c r="B358" s="10"/>
      <c r="C358" s="14"/>
      <c r="D358" s="14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</row>
    <row r="359" spans="1:21" x14ac:dyDescent="0.2">
      <c r="A359" s="10"/>
      <c r="B359" s="10"/>
      <c r="C359" s="14"/>
      <c r="D359" s="14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</row>
    <row r="360" spans="1:21" x14ac:dyDescent="0.2">
      <c r="A360" s="10"/>
      <c r="B360" s="10"/>
      <c r="C360" s="14"/>
      <c r="D360" s="14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</row>
    <row r="361" spans="1:21" x14ac:dyDescent="0.2">
      <c r="A361" s="10"/>
      <c r="B361" s="10"/>
      <c r="C361" s="14"/>
      <c r="D361" s="14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</row>
    <row r="362" spans="1:21" x14ac:dyDescent="0.2">
      <c r="A362" s="10"/>
      <c r="B362" s="10"/>
      <c r="C362" s="14"/>
      <c r="D362" s="14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</row>
    <row r="363" spans="1:21" x14ac:dyDescent="0.2">
      <c r="A363" s="10"/>
      <c r="B363" s="10"/>
      <c r="C363" s="14"/>
      <c r="D363" s="14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</row>
    <row r="364" spans="1:21" x14ac:dyDescent="0.2">
      <c r="A364" s="10"/>
      <c r="B364" s="10"/>
      <c r="C364" s="14"/>
      <c r="D364" s="14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</row>
    <row r="365" spans="1:21" x14ac:dyDescent="0.2">
      <c r="A365" s="10"/>
      <c r="B365" s="10"/>
      <c r="C365" s="14"/>
      <c r="D365" s="14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</row>
    <row r="366" spans="1:21" x14ac:dyDescent="0.2">
      <c r="A366" s="10"/>
      <c r="B366" s="10"/>
      <c r="C366" s="14"/>
      <c r="D366" s="14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</row>
    <row r="367" spans="1:21" x14ac:dyDescent="0.2">
      <c r="A367" s="10"/>
      <c r="B367" s="10"/>
      <c r="C367" s="14"/>
      <c r="D367" s="14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</row>
    <row r="368" spans="1:21" x14ac:dyDescent="0.2">
      <c r="A368" s="10"/>
      <c r="B368" s="10"/>
      <c r="C368" s="14"/>
      <c r="D368" s="14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</row>
    <row r="369" spans="1:21" x14ac:dyDescent="0.2">
      <c r="A369" s="10"/>
      <c r="B369" s="10"/>
      <c r="C369" s="14"/>
      <c r="D369" s="14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</row>
    <row r="370" spans="1:21" x14ac:dyDescent="0.2">
      <c r="A370" s="10"/>
      <c r="B370" s="10"/>
      <c r="C370" s="14"/>
      <c r="D370" s="14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</row>
    <row r="371" spans="1:21" x14ac:dyDescent="0.2">
      <c r="A371" s="10"/>
      <c r="B371" s="10"/>
      <c r="C371" s="14"/>
      <c r="D371" s="14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</row>
    <row r="372" spans="1:21" x14ac:dyDescent="0.2">
      <c r="A372" s="10"/>
      <c r="B372" s="10"/>
      <c r="C372" s="14"/>
      <c r="D372" s="14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</row>
    <row r="373" spans="1:2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</row>
    <row r="374" spans="1:2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</row>
    <row r="375" spans="1:2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</row>
    <row r="376" spans="1:2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</row>
    <row r="377" spans="1:2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</row>
    <row r="378" spans="1:2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</row>
    <row r="379" spans="1:2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</row>
    <row r="380" spans="1:2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</row>
    <row r="381" spans="1:2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</row>
    <row r="382" spans="1:2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</row>
    <row r="383" spans="1:2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</row>
    <row r="384" spans="1:2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</row>
    <row r="385" spans="1:2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</row>
    <row r="386" spans="1:2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</row>
    <row r="387" spans="1:2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</row>
    <row r="388" spans="1:2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</row>
    <row r="389" spans="1:2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</row>
    <row r="390" spans="1:2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</row>
    <row r="391" spans="1:2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</row>
    <row r="392" spans="1:2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</row>
    <row r="393" spans="1:2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</row>
    <row r="394" spans="1:2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</row>
    <row r="395" spans="1:2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</row>
    <row r="396" spans="1:2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</row>
    <row r="397" spans="1:2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</row>
    <row r="398" spans="1:2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</row>
    <row r="399" spans="1:2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</row>
    <row r="400" spans="1:2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</row>
    <row r="401" spans="1:2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</row>
    <row r="402" spans="1:2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</row>
    <row r="403" spans="1:2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</row>
    <row r="404" spans="1:2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</row>
    <row r="405" spans="1:2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</row>
    <row r="406" spans="1:2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</row>
    <row r="407" spans="1:2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</row>
    <row r="408" spans="1:2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</row>
    <row r="409" spans="1:2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</row>
    <row r="410" spans="1:2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</row>
    <row r="411" spans="1:2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</row>
    <row r="412" spans="1:2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</row>
    <row r="413" spans="1:2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</row>
    <row r="414" spans="1:2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</row>
    <row r="415" spans="1:2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</row>
    <row r="416" spans="1:2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</row>
    <row r="417" spans="1:2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</row>
    <row r="418" spans="1:2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</row>
    <row r="419" spans="1:2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</row>
    <row r="420" spans="1:2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</row>
    <row r="421" spans="1:2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</row>
    <row r="422" spans="1:2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</row>
    <row r="423" spans="1:2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</row>
    <row r="424" spans="1:2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</row>
    <row r="425" spans="1:2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</row>
    <row r="426" spans="1:2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</row>
    <row r="427" spans="1:2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</row>
    <row r="428" spans="1:2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</row>
  </sheetData>
  <sheetProtection sheet="1"/>
  <protectedRanges>
    <protectedRange sqref="A138:D141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8"/>
  <sheetViews>
    <sheetView topLeftCell="A138" workbookViewId="0">
      <selection activeCell="A67" sqref="A67:D188"/>
    </sheetView>
  </sheetViews>
  <sheetFormatPr defaultRowHeight="12.75" x14ac:dyDescent="0.2"/>
  <cols>
    <col min="1" max="1" width="19.7109375" style="57" customWidth="1"/>
    <col min="2" max="2" width="4.42578125" style="16" customWidth="1"/>
    <col min="3" max="3" width="12.7109375" style="57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57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56" t="s">
        <v>109</v>
      </c>
      <c r="I1" s="58" t="s">
        <v>110</v>
      </c>
      <c r="J1" s="59" t="s">
        <v>103</v>
      </c>
    </row>
    <row r="2" spans="1:16" x14ac:dyDescent="0.2">
      <c r="I2" s="60" t="s">
        <v>111</v>
      </c>
      <c r="J2" s="61" t="s">
        <v>106</v>
      </c>
    </row>
    <row r="3" spans="1:16" x14ac:dyDescent="0.2">
      <c r="A3" s="62" t="s">
        <v>112</v>
      </c>
      <c r="I3" s="60" t="s">
        <v>113</v>
      </c>
      <c r="J3" s="61" t="s">
        <v>104</v>
      </c>
    </row>
    <row r="4" spans="1:16" x14ac:dyDescent="0.2">
      <c r="I4" s="60" t="s">
        <v>114</v>
      </c>
      <c r="J4" s="61" t="s">
        <v>104</v>
      </c>
    </row>
    <row r="5" spans="1:16" ht="13.5" thickBot="1" x14ac:dyDescent="0.25">
      <c r="I5" s="63" t="s">
        <v>115</v>
      </c>
      <c r="J5" s="64" t="s">
        <v>105</v>
      </c>
    </row>
    <row r="10" spans="1:16" ht="13.5" thickBot="1" x14ac:dyDescent="0.25"/>
    <row r="11" spans="1:16" ht="12.75" customHeight="1" thickBot="1" x14ac:dyDescent="0.25">
      <c r="A11" s="57" t="str">
        <f t="shared" ref="A11:A42" si="0">P11</f>
        <v> ORI 111 </v>
      </c>
      <c r="B11" s="44" t="str">
        <f t="shared" ref="B11:B42" si="1">IF(H11=INT(H11),"I","II")</f>
        <v>II</v>
      </c>
      <c r="C11" s="57">
        <f t="shared" ref="C11:C42" si="2">1*G11</f>
        <v>40252.44</v>
      </c>
      <c r="D11" s="16" t="str">
        <f t="shared" ref="D11:D42" si="3">VLOOKUP(F11,I$1:J$5,2,FALSE)</f>
        <v>vis</v>
      </c>
      <c r="E11" s="65">
        <f>VLOOKUP(C11,'Active 1'!C$21:E$972,3,FALSE)</f>
        <v>19227.506462314668</v>
      </c>
      <c r="F11" s="44" t="s">
        <v>115</v>
      </c>
      <c r="G11" s="16" t="str">
        <f t="shared" ref="G11:G42" si="4">MID(I11,3,LEN(I11)-3)</f>
        <v>40252.440</v>
      </c>
      <c r="H11" s="57">
        <f t="shared" ref="H11:H42" si="5">1*K11</f>
        <v>19227.5</v>
      </c>
      <c r="I11" s="66" t="s">
        <v>330</v>
      </c>
      <c r="J11" s="67" t="s">
        <v>331</v>
      </c>
      <c r="K11" s="66">
        <v>19227.5</v>
      </c>
      <c r="L11" s="66" t="s">
        <v>274</v>
      </c>
      <c r="M11" s="67" t="s">
        <v>189</v>
      </c>
      <c r="N11" s="67"/>
      <c r="O11" s="68" t="s">
        <v>332</v>
      </c>
      <c r="P11" s="68" t="s">
        <v>333</v>
      </c>
    </row>
    <row r="12" spans="1:16" ht="12.75" customHeight="1" thickBot="1" x14ac:dyDescent="0.25">
      <c r="A12" s="57" t="str">
        <f t="shared" si="0"/>
        <v> ORI 112 </v>
      </c>
      <c r="B12" s="44" t="str">
        <f t="shared" si="1"/>
        <v>I</v>
      </c>
      <c r="C12" s="57">
        <f t="shared" si="2"/>
        <v>40259.355000000003</v>
      </c>
      <c r="D12" s="16" t="str">
        <f t="shared" si="3"/>
        <v>vis</v>
      </c>
      <c r="E12" s="65">
        <f>VLOOKUP(C12,'Active 1'!C$21:E$972,3,FALSE)</f>
        <v>19235.998600682266</v>
      </c>
      <c r="F12" s="44" t="s">
        <v>115</v>
      </c>
      <c r="G12" s="16" t="str">
        <f t="shared" si="4"/>
        <v>40259.355</v>
      </c>
      <c r="H12" s="57">
        <f t="shared" si="5"/>
        <v>19236</v>
      </c>
      <c r="I12" s="66" t="s">
        <v>334</v>
      </c>
      <c r="J12" s="67" t="s">
        <v>335</v>
      </c>
      <c r="K12" s="66">
        <v>19236</v>
      </c>
      <c r="L12" s="66" t="s">
        <v>221</v>
      </c>
      <c r="M12" s="67" t="s">
        <v>189</v>
      </c>
      <c r="N12" s="67"/>
      <c r="O12" s="68" t="s">
        <v>336</v>
      </c>
      <c r="P12" s="68" t="s">
        <v>337</v>
      </c>
    </row>
    <row r="13" spans="1:16" ht="12.75" customHeight="1" thickBot="1" x14ac:dyDescent="0.25">
      <c r="A13" s="57" t="str">
        <f t="shared" si="0"/>
        <v> ORI 112 </v>
      </c>
      <c r="B13" s="44" t="str">
        <f t="shared" si="1"/>
        <v>II</v>
      </c>
      <c r="C13" s="57">
        <f t="shared" si="2"/>
        <v>40274.421999999999</v>
      </c>
      <c r="D13" s="16" t="str">
        <f t="shared" si="3"/>
        <v>vis</v>
      </c>
      <c r="E13" s="65">
        <f>VLOOKUP(C13,'Active 1'!C$21:E$972,3,FALSE)</f>
        <v>19254.502006146413</v>
      </c>
      <c r="F13" s="44" t="s">
        <v>115</v>
      </c>
      <c r="G13" s="16" t="str">
        <f t="shared" si="4"/>
        <v>40274.422</v>
      </c>
      <c r="H13" s="57">
        <f t="shared" si="5"/>
        <v>19254.5</v>
      </c>
      <c r="I13" s="66" t="s">
        <v>338</v>
      </c>
      <c r="J13" s="67" t="s">
        <v>339</v>
      </c>
      <c r="K13" s="66">
        <v>19254.5</v>
      </c>
      <c r="L13" s="66" t="s">
        <v>252</v>
      </c>
      <c r="M13" s="67" t="s">
        <v>189</v>
      </c>
      <c r="N13" s="67"/>
      <c r="O13" s="68" t="s">
        <v>336</v>
      </c>
      <c r="P13" s="68" t="s">
        <v>337</v>
      </c>
    </row>
    <row r="14" spans="1:16" ht="12.75" customHeight="1" thickBot="1" x14ac:dyDescent="0.25">
      <c r="A14" s="57" t="str">
        <f t="shared" si="0"/>
        <v> ORI 112 </v>
      </c>
      <c r="B14" s="44" t="str">
        <f t="shared" si="1"/>
        <v>II</v>
      </c>
      <c r="C14" s="57">
        <f t="shared" si="2"/>
        <v>40283.379999999997</v>
      </c>
      <c r="D14" s="16" t="str">
        <f t="shared" si="3"/>
        <v>vis</v>
      </c>
      <c r="E14" s="65">
        <f>VLOOKUP(C14,'Active 1'!C$21:E$972,3,FALSE)</f>
        <v>19265.503101662962</v>
      </c>
      <c r="F14" s="44" t="s">
        <v>115</v>
      </c>
      <c r="G14" s="16" t="str">
        <f t="shared" si="4"/>
        <v>40283.380</v>
      </c>
      <c r="H14" s="57">
        <f t="shared" si="5"/>
        <v>19265.5</v>
      </c>
      <c r="I14" s="66" t="s">
        <v>340</v>
      </c>
      <c r="J14" s="67" t="s">
        <v>341</v>
      </c>
      <c r="K14" s="66">
        <v>19265.5</v>
      </c>
      <c r="L14" s="66" t="s">
        <v>226</v>
      </c>
      <c r="M14" s="67" t="s">
        <v>189</v>
      </c>
      <c r="N14" s="67"/>
      <c r="O14" s="68" t="s">
        <v>332</v>
      </c>
      <c r="P14" s="68" t="s">
        <v>337</v>
      </c>
    </row>
    <row r="15" spans="1:16" ht="12.75" customHeight="1" thickBot="1" x14ac:dyDescent="0.25">
      <c r="A15" s="57" t="str">
        <f t="shared" si="0"/>
        <v> ORI 112 </v>
      </c>
      <c r="B15" s="44" t="str">
        <f t="shared" si="1"/>
        <v>I</v>
      </c>
      <c r="C15" s="57">
        <f t="shared" si="2"/>
        <v>40316.357000000004</v>
      </c>
      <c r="D15" s="16" t="str">
        <f t="shared" si="3"/>
        <v>vis</v>
      </c>
      <c r="E15" s="65">
        <f>VLOOKUP(C15,'Active 1'!C$21:E$972,3,FALSE)</f>
        <v>19306.001329710449</v>
      </c>
      <c r="F15" s="44" t="s">
        <v>115</v>
      </c>
      <c r="G15" s="16" t="str">
        <f t="shared" si="4"/>
        <v>40316.357</v>
      </c>
      <c r="H15" s="57">
        <f t="shared" si="5"/>
        <v>19306</v>
      </c>
      <c r="I15" s="66" t="s">
        <v>342</v>
      </c>
      <c r="J15" s="67" t="s">
        <v>343</v>
      </c>
      <c r="K15" s="66">
        <v>19306</v>
      </c>
      <c r="L15" s="66" t="s">
        <v>237</v>
      </c>
      <c r="M15" s="67" t="s">
        <v>189</v>
      </c>
      <c r="N15" s="67"/>
      <c r="O15" s="68" t="s">
        <v>332</v>
      </c>
      <c r="P15" s="68" t="s">
        <v>337</v>
      </c>
    </row>
    <row r="16" spans="1:16" ht="12.75" customHeight="1" thickBot="1" x14ac:dyDescent="0.25">
      <c r="A16" s="57" t="str">
        <f t="shared" si="0"/>
        <v> ORI 113 </v>
      </c>
      <c r="B16" s="44" t="str">
        <f t="shared" si="1"/>
        <v>I</v>
      </c>
      <c r="C16" s="57">
        <f t="shared" si="2"/>
        <v>40316.357000000004</v>
      </c>
      <c r="D16" s="16" t="str">
        <f t="shared" si="3"/>
        <v>vis</v>
      </c>
      <c r="E16" s="65">
        <f>VLOOKUP(C16,'Active 1'!C$21:E$972,3,FALSE)</f>
        <v>19306.001329710449</v>
      </c>
      <c r="F16" s="44" t="s">
        <v>115</v>
      </c>
      <c r="G16" s="16" t="str">
        <f t="shared" si="4"/>
        <v>40316.357</v>
      </c>
      <c r="H16" s="57">
        <f t="shared" si="5"/>
        <v>19306</v>
      </c>
      <c r="I16" s="66" t="s">
        <v>342</v>
      </c>
      <c r="J16" s="67" t="s">
        <v>343</v>
      </c>
      <c r="K16" s="66">
        <v>19306</v>
      </c>
      <c r="L16" s="66" t="s">
        <v>237</v>
      </c>
      <c r="M16" s="67" t="s">
        <v>189</v>
      </c>
      <c r="N16" s="67"/>
      <c r="O16" s="68" t="s">
        <v>344</v>
      </c>
      <c r="P16" s="68" t="s">
        <v>345</v>
      </c>
    </row>
    <row r="17" spans="1:16" ht="12.75" customHeight="1" thickBot="1" x14ac:dyDescent="0.25">
      <c r="A17" s="57" t="str">
        <f t="shared" si="0"/>
        <v> ORI 113 </v>
      </c>
      <c r="B17" s="44" t="str">
        <f t="shared" si="1"/>
        <v>I</v>
      </c>
      <c r="C17" s="57">
        <f t="shared" si="2"/>
        <v>40316.362000000001</v>
      </c>
      <c r="D17" s="16" t="str">
        <f t="shared" si="3"/>
        <v>vis</v>
      </c>
      <c r="E17" s="65">
        <f>VLOOKUP(C17,'Active 1'!C$21:E$972,3,FALSE)</f>
        <v>19306.00747008526</v>
      </c>
      <c r="F17" s="44" t="s">
        <v>115</v>
      </c>
      <c r="G17" s="16" t="str">
        <f t="shared" si="4"/>
        <v>40316.362</v>
      </c>
      <c r="H17" s="57">
        <f t="shared" si="5"/>
        <v>19306</v>
      </c>
      <c r="I17" s="66" t="s">
        <v>346</v>
      </c>
      <c r="J17" s="67" t="s">
        <v>347</v>
      </c>
      <c r="K17" s="66">
        <v>19306</v>
      </c>
      <c r="L17" s="66" t="s">
        <v>318</v>
      </c>
      <c r="M17" s="67" t="s">
        <v>189</v>
      </c>
      <c r="N17" s="67"/>
      <c r="O17" s="68" t="s">
        <v>336</v>
      </c>
      <c r="P17" s="68" t="s">
        <v>345</v>
      </c>
    </row>
    <row r="18" spans="1:16" ht="12.75" customHeight="1" thickBot="1" x14ac:dyDescent="0.25">
      <c r="A18" s="57" t="str">
        <f t="shared" si="0"/>
        <v> ORI 113 </v>
      </c>
      <c r="B18" s="44" t="str">
        <f t="shared" si="1"/>
        <v>II</v>
      </c>
      <c r="C18" s="57">
        <f t="shared" si="2"/>
        <v>40322.417000000001</v>
      </c>
      <c r="D18" s="16" t="str">
        <f t="shared" si="3"/>
        <v>vis</v>
      </c>
      <c r="E18" s="65">
        <f>VLOOKUP(C18,'Active 1'!C$21:E$972,3,FALSE)</f>
        <v>19313.443463984873</v>
      </c>
      <c r="F18" s="44" t="s">
        <v>115</v>
      </c>
      <c r="G18" s="16" t="str">
        <f t="shared" si="4"/>
        <v>40322.417</v>
      </c>
      <c r="H18" s="57">
        <f t="shared" si="5"/>
        <v>19313.5</v>
      </c>
      <c r="I18" s="66" t="s">
        <v>348</v>
      </c>
      <c r="J18" s="67" t="s">
        <v>349</v>
      </c>
      <c r="K18" s="66">
        <v>19313.5</v>
      </c>
      <c r="L18" s="66" t="s">
        <v>350</v>
      </c>
      <c r="M18" s="67" t="s">
        <v>189</v>
      </c>
      <c r="N18" s="67"/>
      <c r="O18" s="68" t="s">
        <v>336</v>
      </c>
      <c r="P18" s="68" t="s">
        <v>345</v>
      </c>
    </row>
    <row r="19" spans="1:16" ht="12.75" customHeight="1" thickBot="1" x14ac:dyDescent="0.25">
      <c r="A19" s="57" t="str">
        <f t="shared" si="0"/>
        <v> ORI 113 </v>
      </c>
      <c r="B19" s="44" t="str">
        <f t="shared" si="1"/>
        <v>II</v>
      </c>
      <c r="C19" s="57">
        <f t="shared" si="2"/>
        <v>40353.385999999999</v>
      </c>
      <c r="D19" s="16" t="str">
        <f t="shared" si="3"/>
        <v>vis</v>
      </c>
      <c r="E19" s="65">
        <f>VLOOKUP(C19,'Active 1'!C$21:E$972,3,FALSE)</f>
        <v>19351.475717507092</v>
      </c>
      <c r="F19" s="44" t="s">
        <v>115</v>
      </c>
      <c r="G19" s="16" t="str">
        <f t="shared" si="4"/>
        <v>40353.386</v>
      </c>
      <c r="H19" s="57">
        <f t="shared" si="5"/>
        <v>19351.5</v>
      </c>
      <c r="I19" s="66" t="s">
        <v>351</v>
      </c>
      <c r="J19" s="67" t="s">
        <v>352</v>
      </c>
      <c r="K19" s="66">
        <v>19351.5</v>
      </c>
      <c r="L19" s="66" t="s">
        <v>353</v>
      </c>
      <c r="M19" s="67" t="s">
        <v>189</v>
      </c>
      <c r="N19" s="67"/>
      <c r="O19" s="68" t="s">
        <v>332</v>
      </c>
      <c r="P19" s="68" t="s">
        <v>345</v>
      </c>
    </row>
    <row r="20" spans="1:16" ht="12.75" customHeight="1" thickBot="1" x14ac:dyDescent="0.25">
      <c r="A20" s="57" t="str">
        <f t="shared" si="0"/>
        <v> ORI 113 </v>
      </c>
      <c r="B20" s="44" t="str">
        <f t="shared" si="1"/>
        <v>II</v>
      </c>
      <c r="C20" s="57">
        <f t="shared" si="2"/>
        <v>40353.410000000003</v>
      </c>
      <c r="D20" s="16" t="str">
        <f t="shared" si="3"/>
        <v>vis</v>
      </c>
      <c r="E20" s="65">
        <f>VLOOKUP(C20,'Active 1'!C$21:E$972,3,FALSE)</f>
        <v>19351.505191306205</v>
      </c>
      <c r="F20" s="44" t="s">
        <v>115</v>
      </c>
      <c r="G20" s="16" t="str">
        <f t="shared" si="4"/>
        <v>40353.410</v>
      </c>
      <c r="H20" s="57">
        <f t="shared" si="5"/>
        <v>19351.5</v>
      </c>
      <c r="I20" s="66" t="s">
        <v>354</v>
      </c>
      <c r="J20" s="67" t="s">
        <v>355</v>
      </c>
      <c r="K20" s="66">
        <v>19351.5</v>
      </c>
      <c r="L20" s="66" t="s">
        <v>231</v>
      </c>
      <c r="M20" s="67" t="s">
        <v>189</v>
      </c>
      <c r="N20" s="67"/>
      <c r="O20" s="68" t="s">
        <v>336</v>
      </c>
      <c r="P20" s="68" t="s">
        <v>345</v>
      </c>
    </row>
    <row r="21" spans="1:16" ht="12.75" customHeight="1" thickBot="1" x14ac:dyDescent="0.25">
      <c r="A21" s="57" t="str">
        <f t="shared" si="0"/>
        <v> ORI 116 </v>
      </c>
      <c r="B21" s="44" t="str">
        <f t="shared" si="1"/>
        <v>I</v>
      </c>
      <c r="C21" s="57">
        <f t="shared" si="2"/>
        <v>40561.459000000003</v>
      </c>
      <c r="D21" s="16" t="str">
        <f t="shared" si="3"/>
        <v>vis</v>
      </c>
      <c r="E21" s="65">
        <f>VLOOKUP(C21,'Active 1'!C$21:E$972,3,FALSE)</f>
        <v>19607.004959236878</v>
      </c>
      <c r="F21" s="44" t="s">
        <v>115</v>
      </c>
      <c r="G21" s="16" t="str">
        <f t="shared" si="4"/>
        <v>40561.459</v>
      </c>
      <c r="H21" s="57">
        <f t="shared" si="5"/>
        <v>19607</v>
      </c>
      <c r="I21" s="66" t="s">
        <v>356</v>
      </c>
      <c r="J21" s="67" t="s">
        <v>357</v>
      </c>
      <c r="K21" s="66">
        <v>19607</v>
      </c>
      <c r="L21" s="66" t="s">
        <v>231</v>
      </c>
      <c r="M21" s="67" t="s">
        <v>189</v>
      </c>
      <c r="N21" s="67"/>
      <c r="O21" s="68" t="s">
        <v>336</v>
      </c>
      <c r="P21" s="68" t="s">
        <v>358</v>
      </c>
    </row>
    <row r="22" spans="1:16" ht="12.75" customHeight="1" thickBot="1" x14ac:dyDescent="0.25">
      <c r="A22" s="57" t="str">
        <f t="shared" si="0"/>
        <v> ORI 117 </v>
      </c>
      <c r="B22" s="44" t="str">
        <f t="shared" si="1"/>
        <v>II</v>
      </c>
      <c r="C22" s="57">
        <f t="shared" si="2"/>
        <v>40589.561999999998</v>
      </c>
      <c r="D22" s="16" t="str">
        <f t="shared" si="3"/>
        <v>vis</v>
      </c>
      <c r="E22" s="65">
        <f>VLOOKUP(C22,'Active 1'!C$21:E$972,3,FALSE)</f>
        <v>19641.517549915778</v>
      </c>
      <c r="F22" s="44" t="s">
        <v>115</v>
      </c>
      <c r="G22" s="16" t="str">
        <f t="shared" si="4"/>
        <v>40589.562</v>
      </c>
      <c r="H22" s="57">
        <f t="shared" si="5"/>
        <v>19641.5</v>
      </c>
      <c r="I22" s="66" t="s">
        <v>359</v>
      </c>
      <c r="J22" s="67" t="s">
        <v>360</v>
      </c>
      <c r="K22" s="66">
        <v>19641.5</v>
      </c>
      <c r="L22" s="66" t="s">
        <v>361</v>
      </c>
      <c r="M22" s="67" t="s">
        <v>189</v>
      </c>
      <c r="N22" s="67"/>
      <c r="O22" s="68" t="s">
        <v>336</v>
      </c>
      <c r="P22" s="68" t="s">
        <v>362</v>
      </c>
    </row>
    <row r="23" spans="1:16" ht="12.75" customHeight="1" thickBot="1" x14ac:dyDescent="0.25">
      <c r="A23" s="57" t="str">
        <f t="shared" si="0"/>
        <v> ORI 118 </v>
      </c>
      <c r="B23" s="44" t="str">
        <f t="shared" si="1"/>
        <v>I</v>
      </c>
      <c r="C23" s="57">
        <f t="shared" si="2"/>
        <v>40658.353999999999</v>
      </c>
      <c r="D23" s="16" t="str">
        <f t="shared" si="3"/>
        <v>vis</v>
      </c>
      <c r="E23" s="65">
        <f>VLOOKUP(C23,'Active 1'!C$21:E$972,3,FALSE)</f>
        <v>19725.999282755096</v>
      </c>
      <c r="F23" s="44" t="s">
        <v>115</v>
      </c>
      <c r="G23" s="16" t="str">
        <f t="shared" si="4"/>
        <v>40658.354</v>
      </c>
      <c r="H23" s="57">
        <f t="shared" si="5"/>
        <v>19726</v>
      </c>
      <c r="I23" s="66" t="s">
        <v>363</v>
      </c>
      <c r="J23" s="67" t="s">
        <v>364</v>
      </c>
      <c r="K23" s="66">
        <v>19726</v>
      </c>
      <c r="L23" s="66" t="s">
        <v>221</v>
      </c>
      <c r="M23" s="67" t="s">
        <v>189</v>
      </c>
      <c r="N23" s="67"/>
      <c r="O23" s="68" t="s">
        <v>336</v>
      </c>
      <c r="P23" s="68" t="s">
        <v>365</v>
      </c>
    </row>
    <row r="24" spans="1:16" ht="12.75" customHeight="1" thickBot="1" x14ac:dyDescent="0.25">
      <c r="A24" s="57" t="str">
        <f t="shared" si="0"/>
        <v> ORI 121 </v>
      </c>
      <c r="B24" s="44" t="str">
        <f t="shared" si="1"/>
        <v>I</v>
      </c>
      <c r="C24" s="57">
        <f t="shared" si="2"/>
        <v>40854.580999999998</v>
      </c>
      <c r="D24" s="16" t="str">
        <f t="shared" si="3"/>
        <v>vis</v>
      </c>
      <c r="E24" s="65">
        <f>VLOOKUP(C24,'Active 1'!C$21:E$972,3,FALSE)</f>
        <v>19966.980748475828</v>
      </c>
      <c r="F24" s="44" t="s">
        <v>115</v>
      </c>
      <c r="G24" s="16" t="str">
        <f t="shared" si="4"/>
        <v>40854.581</v>
      </c>
      <c r="H24" s="57">
        <f t="shared" si="5"/>
        <v>19967</v>
      </c>
      <c r="I24" s="66" t="s">
        <v>366</v>
      </c>
      <c r="J24" s="67" t="s">
        <v>367</v>
      </c>
      <c r="K24" s="66">
        <v>19967</v>
      </c>
      <c r="L24" s="66" t="s">
        <v>368</v>
      </c>
      <c r="M24" s="67" t="s">
        <v>189</v>
      </c>
      <c r="N24" s="67"/>
      <c r="O24" s="68" t="s">
        <v>336</v>
      </c>
      <c r="P24" s="68" t="s">
        <v>369</v>
      </c>
    </row>
    <row r="25" spans="1:16" ht="12.75" customHeight="1" thickBot="1" x14ac:dyDescent="0.25">
      <c r="A25" s="57" t="str">
        <f t="shared" si="0"/>
        <v> ORI 123 </v>
      </c>
      <c r="B25" s="44" t="str">
        <f t="shared" si="1"/>
        <v>I</v>
      </c>
      <c r="C25" s="57">
        <f t="shared" si="2"/>
        <v>40938.47</v>
      </c>
      <c r="D25" s="16" t="str">
        <f t="shared" si="3"/>
        <v>vis</v>
      </c>
      <c r="E25" s="65">
        <f>VLOOKUP(C25,'Active 1'!C$21:E$972,3,FALSE)</f>
        <v>20070.002729028183</v>
      </c>
      <c r="F25" s="44" t="s">
        <v>115</v>
      </c>
      <c r="G25" s="16" t="str">
        <f t="shared" si="4"/>
        <v>40938.470</v>
      </c>
      <c r="H25" s="57">
        <f t="shared" si="5"/>
        <v>20070</v>
      </c>
      <c r="I25" s="66" t="s">
        <v>370</v>
      </c>
      <c r="J25" s="67" t="s">
        <v>371</v>
      </c>
      <c r="K25" s="66">
        <v>20070</v>
      </c>
      <c r="L25" s="66" t="s">
        <v>252</v>
      </c>
      <c r="M25" s="67" t="s">
        <v>189</v>
      </c>
      <c r="N25" s="67"/>
      <c r="O25" s="68" t="s">
        <v>336</v>
      </c>
      <c r="P25" s="68" t="s">
        <v>372</v>
      </c>
    </row>
    <row r="26" spans="1:16" ht="12.75" customHeight="1" thickBot="1" x14ac:dyDescent="0.25">
      <c r="A26" s="57" t="str">
        <f t="shared" si="0"/>
        <v> ORI 124 </v>
      </c>
      <c r="B26" s="44" t="str">
        <f t="shared" si="1"/>
        <v>II</v>
      </c>
      <c r="C26" s="57">
        <f t="shared" si="2"/>
        <v>41024.381000000001</v>
      </c>
      <c r="D26" s="16" t="str">
        <f t="shared" si="3"/>
        <v>vis</v>
      </c>
      <c r="E26" s="65">
        <f>VLOOKUP(C26,'Active 1'!C$21:E$972,3,FALSE)</f>
        <v>20175.507877155269</v>
      </c>
      <c r="F26" s="44" t="s">
        <v>115</v>
      </c>
      <c r="G26" s="16" t="str">
        <f t="shared" si="4"/>
        <v>41024.381</v>
      </c>
      <c r="H26" s="57">
        <f t="shared" si="5"/>
        <v>20175.5</v>
      </c>
      <c r="I26" s="66" t="s">
        <v>387</v>
      </c>
      <c r="J26" s="67" t="s">
        <v>388</v>
      </c>
      <c r="K26" s="66">
        <v>20175.5</v>
      </c>
      <c r="L26" s="66" t="s">
        <v>318</v>
      </c>
      <c r="M26" s="67" t="s">
        <v>189</v>
      </c>
      <c r="N26" s="67"/>
      <c r="O26" s="68" t="s">
        <v>336</v>
      </c>
      <c r="P26" s="68" t="s">
        <v>389</v>
      </c>
    </row>
    <row r="27" spans="1:16" ht="12.75" customHeight="1" thickBot="1" x14ac:dyDescent="0.25">
      <c r="A27" s="57" t="str">
        <f t="shared" si="0"/>
        <v> BBS 3 </v>
      </c>
      <c r="B27" s="44" t="str">
        <f t="shared" si="1"/>
        <v>II</v>
      </c>
      <c r="C27" s="57">
        <f t="shared" si="2"/>
        <v>41401.392</v>
      </c>
      <c r="D27" s="16" t="str">
        <f t="shared" si="3"/>
        <v>vis</v>
      </c>
      <c r="E27" s="65">
        <f>VLOOKUP(C27,'Active 1'!C$21:E$972,3,FALSE)</f>
        <v>20638.505646946574</v>
      </c>
      <c r="F27" s="44" t="s">
        <v>115</v>
      </c>
      <c r="G27" s="16" t="str">
        <f t="shared" si="4"/>
        <v>41401.392</v>
      </c>
      <c r="H27" s="57">
        <f t="shared" si="5"/>
        <v>20638.5</v>
      </c>
      <c r="I27" s="66" t="s">
        <v>390</v>
      </c>
      <c r="J27" s="67" t="s">
        <v>391</v>
      </c>
      <c r="K27" s="66">
        <v>20638.5</v>
      </c>
      <c r="L27" s="66" t="s">
        <v>274</v>
      </c>
      <c r="M27" s="67" t="s">
        <v>189</v>
      </c>
      <c r="N27" s="67"/>
      <c r="O27" s="68" t="s">
        <v>344</v>
      </c>
      <c r="P27" s="68" t="s">
        <v>392</v>
      </c>
    </row>
    <row r="28" spans="1:16" ht="12.75" customHeight="1" thickBot="1" x14ac:dyDescent="0.25">
      <c r="A28" s="57" t="str">
        <f t="shared" si="0"/>
        <v> BBS 3 </v>
      </c>
      <c r="B28" s="44" t="str">
        <f t="shared" si="1"/>
        <v>II</v>
      </c>
      <c r="C28" s="57">
        <f t="shared" si="2"/>
        <v>41410.339999999997</v>
      </c>
      <c r="D28" s="16" t="str">
        <f t="shared" si="3"/>
        <v>vis</v>
      </c>
      <c r="E28" s="65">
        <f>VLOOKUP(C28,'Active 1'!C$21:E$972,3,FALSE)</f>
        <v>20649.494461713493</v>
      </c>
      <c r="F28" s="44" t="s">
        <v>115</v>
      </c>
      <c r="G28" s="16" t="str">
        <f t="shared" si="4"/>
        <v>41410.340</v>
      </c>
      <c r="H28" s="57">
        <f t="shared" si="5"/>
        <v>20649.5</v>
      </c>
      <c r="I28" s="66" t="s">
        <v>393</v>
      </c>
      <c r="J28" s="67" t="s">
        <v>394</v>
      </c>
      <c r="K28" s="66">
        <v>20649.5</v>
      </c>
      <c r="L28" s="66" t="s">
        <v>255</v>
      </c>
      <c r="M28" s="67" t="s">
        <v>189</v>
      </c>
      <c r="N28" s="67"/>
      <c r="O28" s="68" t="s">
        <v>344</v>
      </c>
      <c r="P28" s="68" t="s">
        <v>392</v>
      </c>
    </row>
    <row r="29" spans="1:16" ht="12.75" customHeight="1" thickBot="1" x14ac:dyDescent="0.25">
      <c r="A29" s="57" t="str">
        <f t="shared" si="0"/>
        <v> BBS 3 </v>
      </c>
      <c r="B29" s="44" t="str">
        <f t="shared" si="1"/>
        <v>I</v>
      </c>
      <c r="C29" s="57">
        <f t="shared" si="2"/>
        <v>41416.457999999999</v>
      </c>
      <c r="D29" s="16" t="str">
        <f t="shared" si="3"/>
        <v>vis</v>
      </c>
      <c r="E29" s="65">
        <f>VLOOKUP(C29,'Active 1'!C$21:E$972,3,FALSE)</f>
        <v>20657.00782433576</v>
      </c>
      <c r="F29" s="44" t="s">
        <v>115</v>
      </c>
      <c r="G29" s="16" t="str">
        <f t="shared" si="4"/>
        <v>41416.458</v>
      </c>
      <c r="H29" s="57">
        <f t="shared" si="5"/>
        <v>20657</v>
      </c>
      <c r="I29" s="66" t="s">
        <v>395</v>
      </c>
      <c r="J29" s="67" t="s">
        <v>396</v>
      </c>
      <c r="K29" s="66">
        <v>20657</v>
      </c>
      <c r="L29" s="66" t="s">
        <v>318</v>
      </c>
      <c r="M29" s="67" t="s">
        <v>189</v>
      </c>
      <c r="N29" s="67"/>
      <c r="O29" s="68" t="s">
        <v>344</v>
      </c>
      <c r="P29" s="68" t="s">
        <v>392</v>
      </c>
    </row>
    <row r="30" spans="1:16" ht="12.75" customHeight="1" thickBot="1" x14ac:dyDescent="0.25">
      <c r="A30" s="57" t="str">
        <f t="shared" si="0"/>
        <v> BBS 3 </v>
      </c>
      <c r="B30" s="44" t="str">
        <f t="shared" si="1"/>
        <v>I</v>
      </c>
      <c r="C30" s="57">
        <f t="shared" si="2"/>
        <v>41434.366000000002</v>
      </c>
      <c r="D30" s="16" t="str">
        <f t="shared" si="3"/>
        <v>vis</v>
      </c>
      <c r="E30" s="65">
        <f>VLOOKUP(C30,'Active 1'!C$21:E$972,3,FALSE)</f>
        <v>20679.000190769166</v>
      </c>
      <c r="F30" s="44" t="s">
        <v>115</v>
      </c>
      <c r="G30" s="16" t="str">
        <f t="shared" si="4"/>
        <v>41434.366</v>
      </c>
      <c r="H30" s="57">
        <f t="shared" si="5"/>
        <v>20679</v>
      </c>
      <c r="I30" s="66" t="s">
        <v>397</v>
      </c>
      <c r="J30" s="67" t="s">
        <v>398</v>
      </c>
      <c r="K30" s="66">
        <v>20679</v>
      </c>
      <c r="L30" s="66" t="s">
        <v>258</v>
      </c>
      <c r="M30" s="67" t="s">
        <v>189</v>
      </c>
      <c r="N30" s="67"/>
      <c r="O30" s="68" t="s">
        <v>336</v>
      </c>
      <c r="P30" s="68" t="s">
        <v>392</v>
      </c>
    </row>
    <row r="31" spans="1:16" ht="12.75" customHeight="1" thickBot="1" x14ac:dyDescent="0.25">
      <c r="A31" s="57" t="str">
        <f t="shared" si="0"/>
        <v> BBS 3 </v>
      </c>
      <c r="B31" s="44" t="str">
        <f t="shared" si="1"/>
        <v>II</v>
      </c>
      <c r="C31" s="57">
        <f t="shared" si="2"/>
        <v>41436.387999999999</v>
      </c>
      <c r="D31" s="16" t="str">
        <f t="shared" si="3"/>
        <v>vis</v>
      </c>
      <c r="E31" s="65">
        <f>VLOOKUP(C31,'Active 1'!C$21:E$972,3,FALSE)</f>
        <v>20681.483358343896</v>
      </c>
      <c r="F31" s="44" t="s">
        <v>115</v>
      </c>
      <c r="G31" s="16" t="str">
        <f t="shared" si="4"/>
        <v>41436.388</v>
      </c>
      <c r="H31" s="57">
        <f t="shared" si="5"/>
        <v>20681.5</v>
      </c>
      <c r="I31" s="66" t="s">
        <v>399</v>
      </c>
      <c r="J31" s="67" t="s">
        <v>400</v>
      </c>
      <c r="K31" s="66">
        <v>20681.5</v>
      </c>
      <c r="L31" s="66" t="s">
        <v>401</v>
      </c>
      <c r="M31" s="67" t="s">
        <v>189</v>
      </c>
      <c r="N31" s="67"/>
      <c r="O31" s="68" t="s">
        <v>344</v>
      </c>
      <c r="P31" s="68" t="s">
        <v>392</v>
      </c>
    </row>
    <row r="32" spans="1:16" ht="12.75" customHeight="1" thickBot="1" x14ac:dyDescent="0.25">
      <c r="A32" s="57" t="str">
        <f t="shared" si="0"/>
        <v> BBS 8 </v>
      </c>
      <c r="B32" s="44" t="str">
        <f t="shared" si="1"/>
        <v>I</v>
      </c>
      <c r="C32" s="57">
        <f t="shared" si="2"/>
        <v>41719.35</v>
      </c>
      <c r="D32" s="16" t="str">
        <f t="shared" si="3"/>
        <v>vis</v>
      </c>
      <c r="E32" s="65">
        <f>VLOOKUP(C32,'Active 1'!C$21:E$972,3,FALSE)</f>
        <v>21028.981905961042</v>
      </c>
      <c r="F32" s="44" t="s">
        <v>115</v>
      </c>
      <c r="G32" s="16" t="str">
        <f t="shared" si="4"/>
        <v>41719.350</v>
      </c>
      <c r="H32" s="57">
        <f t="shared" si="5"/>
        <v>21029</v>
      </c>
      <c r="I32" s="66" t="s">
        <v>402</v>
      </c>
      <c r="J32" s="67" t="s">
        <v>403</v>
      </c>
      <c r="K32" s="66">
        <v>21029</v>
      </c>
      <c r="L32" s="66" t="s">
        <v>404</v>
      </c>
      <c r="M32" s="67" t="s">
        <v>189</v>
      </c>
      <c r="N32" s="67"/>
      <c r="O32" s="68" t="s">
        <v>336</v>
      </c>
      <c r="P32" s="68" t="s">
        <v>405</v>
      </c>
    </row>
    <row r="33" spans="1:16" ht="12.75" customHeight="1" thickBot="1" x14ac:dyDescent="0.25">
      <c r="A33" s="57" t="str">
        <f t="shared" si="0"/>
        <v> BBS 9 </v>
      </c>
      <c r="B33" s="44" t="str">
        <f t="shared" si="1"/>
        <v>I</v>
      </c>
      <c r="C33" s="57">
        <f t="shared" si="2"/>
        <v>41789.387999999999</v>
      </c>
      <c r="D33" s="16" t="str">
        <f t="shared" si="3"/>
        <v>vis</v>
      </c>
      <c r="E33" s="65">
        <f>VLOOKUP(C33,'Active 1'!C$21:E$972,3,FALSE)</f>
        <v>21114.993820203978</v>
      </c>
      <c r="F33" s="44" t="s">
        <v>115</v>
      </c>
      <c r="G33" s="16" t="str">
        <f t="shared" si="4"/>
        <v>41789.388</v>
      </c>
      <c r="H33" s="57">
        <f t="shared" si="5"/>
        <v>21115</v>
      </c>
      <c r="I33" s="66" t="s">
        <v>409</v>
      </c>
      <c r="J33" s="67" t="s">
        <v>410</v>
      </c>
      <c r="K33" s="66">
        <v>21115</v>
      </c>
      <c r="L33" s="66" t="s">
        <v>255</v>
      </c>
      <c r="M33" s="67" t="s">
        <v>189</v>
      </c>
      <c r="N33" s="67"/>
      <c r="O33" s="68" t="s">
        <v>336</v>
      </c>
      <c r="P33" s="68" t="s">
        <v>411</v>
      </c>
    </row>
    <row r="34" spans="1:16" ht="12.75" customHeight="1" thickBot="1" x14ac:dyDescent="0.25">
      <c r="A34" s="57" t="str">
        <f t="shared" si="0"/>
        <v> BBS 13 </v>
      </c>
      <c r="B34" s="44" t="str">
        <f t="shared" si="1"/>
        <v>I</v>
      </c>
      <c r="C34" s="57">
        <f t="shared" si="2"/>
        <v>42035.326000000001</v>
      </c>
      <c r="D34" s="16" t="str">
        <f t="shared" si="3"/>
        <v>vis</v>
      </c>
      <c r="E34" s="65">
        <f>VLOOKUP(C34,'Active 1'!C$21:E$972,3,FALSE)</f>
        <v>21417.024120399288</v>
      </c>
      <c r="F34" s="44" t="s">
        <v>115</v>
      </c>
      <c r="G34" s="16" t="str">
        <f t="shared" si="4"/>
        <v>42035.326</v>
      </c>
      <c r="H34" s="57">
        <f t="shared" si="5"/>
        <v>21417</v>
      </c>
      <c r="I34" s="66" t="s">
        <v>412</v>
      </c>
      <c r="J34" s="67" t="s">
        <v>413</v>
      </c>
      <c r="K34" s="66">
        <v>21417</v>
      </c>
      <c r="L34" s="66" t="s">
        <v>414</v>
      </c>
      <c r="M34" s="67" t="s">
        <v>189</v>
      </c>
      <c r="N34" s="67"/>
      <c r="O34" s="68" t="s">
        <v>336</v>
      </c>
      <c r="P34" s="68" t="s">
        <v>415</v>
      </c>
    </row>
    <row r="35" spans="1:16" ht="12.75" customHeight="1" thickBot="1" x14ac:dyDescent="0.25">
      <c r="A35" s="57" t="str">
        <f t="shared" si="0"/>
        <v> BBS 19 </v>
      </c>
      <c r="B35" s="44" t="str">
        <f t="shared" si="1"/>
        <v>I</v>
      </c>
      <c r="C35" s="57">
        <f t="shared" si="2"/>
        <v>42403.357000000004</v>
      </c>
      <c r="D35" s="16" t="str">
        <f t="shared" si="3"/>
        <v>vis</v>
      </c>
      <c r="E35" s="65">
        <f>VLOOKUP(C35,'Active 1'!C$21:E$972,3,FALSE)</f>
        <v>21868.993777024865</v>
      </c>
      <c r="F35" s="44" t="s">
        <v>115</v>
      </c>
      <c r="G35" s="16" t="str">
        <f t="shared" si="4"/>
        <v>42403.357</v>
      </c>
      <c r="H35" s="57">
        <f t="shared" si="5"/>
        <v>21869</v>
      </c>
      <c r="I35" s="66" t="s">
        <v>426</v>
      </c>
      <c r="J35" s="67" t="s">
        <v>427</v>
      </c>
      <c r="K35" s="66">
        <v>21869</v>
      </c>
      <c r="L35" s="66" t="s">
        <v>255</v>
      </c>
      <c r="M35" s="67" t="s">
        <v>189</v>
      </c>
      <c r="N35" s="67"/>
      <c r="O35" s="68" t="s">
        <v>336</v>
      </c>
      <c r="P35" s="68" t="s">
        <v>428</v>
      </c>
    </row>
    <row r="36" spans="1:16" ht="12.75" customHeight="1" thickBot="1" x14ac:dyDescent="0.25">
      <c r="A36" s="57" t="str">
        <f t="shared" si="0"/>
        <v> BBS 20 </v>
      </c>
      <c r="B36" s="44" t="str">
        <f t="shared" si="1"/>
        <v>I</v>
      </c>
      <c r="C36" s="57">
        <f t="shared" si="2"/>
        <v>42416.398999999998</v>
      </c>
      <c r="D36" s="16" t="str">
        <f t="shared" si="3"/>
        <v>vis</v>
      </c>
      <c r="E36" s="65">
        <f>VLOOKUP(C36,'Active 1'!C$21:E$972,3,FALSE)</f>
        <v>21885.010330689391</v>
      </c>
      <c r="F36" s="44" t="s">
        <v>115</v>
      </c>
      <c r="G36" s="16" t="str">
        <f t="shared" si="4"/>
        <v>42416.399</v>
      </c>
      <c r="H36" s="57">
        <f t="shared" si="5"/>
        <v>21885</v>
      </c>
      <c r="I36" s="66" t="s">
        <v>436</v>
      </c>
      <c r="J36" s="67" t="s">
        <v>437</v>
      </c>
      <c r="K36" s="66">
        <v>21885</v>
      </c>
      <c r="L36" s="66" t="s">
        <v>438</v>
      </c>
      <c r="M36" s="67" t="s">
        <v>189</v>
      </c>
      <c r="N36" s="67"/>
      <c r="O36" s="68" t="s">
        <v>336</v>
      </c>
      <c r="P36" s="68" t="s">
        <v>439</v>
      </c>
    </row>
    <row r="37" spans="1:16" ht="12.75" customHeight="1" thickBot="1" x14ac:dyDescent="0.25">
      <c r="A37" s="57" t="str">
        <f t="shared" si="0"/>
        <v> BBS 21 </v>
      </c>
      <c r="B37" s="44" t="str">
        <f t="shared" si="1"/>
        <v>I</v>
      </c>
      <c r="C37" s="57">
        <f t="shared" si="2"/>
        <v>42464.428999999996</v>
      </c>
      <c r="D37" s="16" t="str">
        <f t="shared" si="3"/>
        <v>vis</v>
      </c>
      <c r="E37" s="65">
        <f>VLOOKUP(C37,'Active 1'!C$21:E$972,3,FALSE)</f>
        <v>21943.994771151541</v>
      </c>
      <c r="F37" s="44" t="s">
        <v>115</v>
      </c>
      <c r="G37" s="16" t="str">
        <f t="shared" si="4"/>
        <v>42464.429</v>
      </c>
      <c r="H37" s="57">
        <f t="shared" si="5"/>
        <v>21944</v>
      </c>
      <c r="I37" s="66" t="s">
        <v>459</v>
      </c>
      <c r="J37" s="67" t="s">
        <v>460</v>
      </c>
      <c r="K37" s="66">
        <v>21944</v>
      </c>
      <c r="L37" s="66" t="s">
        <v>262</v>
      </c>
      <c r="M37" s="67" t="s">
        <v>189</v>
      </c>
      <c r="N37" s="67"/>
      <c r="O37" s="68" t="s">
        <v>336</v>
      </c>
      <c r="P37" s="68" t="s">
        <v>461</v>
      </c>
    </row>
    <row r="38" spans="1:16" ht="12.75" customHeight="1" thickBot="1" x14ac:dyDescent="0.25">
      <c r="A38" s="57" t="str">
        <f t="shared" si="0"/>
        <v> BBS 21 </v>
      </c>
      <c r="B38" s="44" t="str">
        <f t="shared" si="1"/>
        <v>II</v>
      </c>
      <c r="C38" s="57">
        <f t="shared" si="2"/>
        <v>42467.281000000003</v>
      </c>
      <c r="D38" s="16" t="str">
        <f t="shared" si="3"/>
        <v>vis</v>
      </c>
      <c r="E38" s="65">
        <f>VLOOKUP(C38,'Active 1'!C$21:E$972,3,FALSE)</f>
        <v>21947.497240945388</v>
      </c>
      <c r="F38" s="44" t="s">
        <v>115</v>
      </c>
      <c r="G38" s="16" t="str">
        <f t="shared" si="4"/>
        <v>42467.281</v>
      </c>
      <c r="H38" s="57">
        <f t="shared" si="5"/>
        <v>21947.5</v>
      </c>
      <c r="I38" s="66" t="s">
        <v>467</v>
      </c>
      <c r="J38" s="67" t="s">
        <v>468</v>
      </c>
      <c r="K38" s="66">
        <v>21947.5</v>
      </c>
      <c r="L38" s="66" t="s">
        <v>249</v>
      </c>
      <c r="M38" s="67" t="s">
        <v>189</v>
      </c>
      <c r="N38" s="67"/>
      <c r="O38" s="68" t="s">
        <v>336</v>
      </c>
      <c r="P38" s="68" t="s">
        <v>461</v>
      </c>
    </row>
    <row r="39" spans="1:16" ht="12.75" customHeight="1" thickBot="1" x14ac:dyDescent="0.25">
      <c r="A39" s="57" t="str">
        <f t="shared" si="0"/>
        <v> BBS 21 </v>
      </c>
      <c r="B39" s="44" t="str">
        <f t="shared" si="1"/>
        <v>I</v>
      </c>
      <c r="C39" s="57">
        <f t="shared" si="2"/>
        <v>42469.3</v>
      </c>
      <c r="D39" s="16" t="str">
        <f t="shared" si="3"/>
        <v>vis</v>
      </c>
      <c r="E39" s="65">
        <f>VLOOKUP(C39,'Active 1'!C$21:E$972,3,FALSE)</f>
        <v>21949.976724295233</v>
      </c>
      <c r="F39" s="44" t="s">
        <v>115</v>
      </c>
      <c r="G39" s="16" t="str">
        <f t="shared" si="4"/>
        <v>42469.300</v>
      </c>
      <c r="H39" s="57">
        <f t="shared" si="5"/>
        <v>21950</v>
      </c>
      <c r="I39" s="66" t="s">
        <v>469</v>
      </c>
      <c r="J39" s="67" t="s">
        <v>470</v>
      </c>
      <c r="K39" s="66">
        <v>21950</v>
      </c>
      <c r="L39" s="66" t="s">
        <v>471</v>
      </c>
      <c r="M39" s="67" t="s">
        <v>189</v>
      </c>
      <c r="N39" s="67"/>
      <c r="O39" s="68" t="s">
        <v>336</v>
      </c>
      <c r="P39" s="68" t="s">
        <v>461</v>
      </c>
    </row>
    <row r="40" spans="1:16" ht="12.75" customHeight="1" thickBot="1" x14ac:dyDescent="0.25">
      <c r="A40" s="57" t="str">
        <f t="shared" si="0"/>
        <v>IBVS 1249 </v>
      </c>
      <c r="B40" s="44" t="str">
        <f t="shared" si="1"/>
        <v>II</v>
      </c>
      <c r="C40" s="57">
        <f t="shared" si="2"/>
        <v>42829.633999999998</v>
      </c>
      <c r="D40" s="16" t="str">
        <f t="shared" si="3"/>
        <v>vis</v>
      </c>
      <c r="E40" s="65">
        <f>VLOOKUP(C40,'Active 1'!C$21:E$972,3,FALSE)</f>
        <v>22392.493887932309</v>
      </c>
      <c r="F40" s="44" t="s">
        <v>115</v>
      </c>
      <c r="G40" s="16" t="str">
        <f t="shared" si="4"/>
        <v>42829.634</v>
      </c>
      <c r="H40" s="57">
        <f t="shared" si="5"/>
        <v>22392.5</v>
      </c>
      <c r="I40" s="66" t="s">
        <v>484</v>
      </c>
      <c r="J40" s="67" t="s">
        <v>485</v>
      </c>
      <c r="K40" s="66">
        <v>22392.5</v>
      </c>
      <c r="L40" s="66" t="s">
        <v>255</v>
      </c>
      <c r="M40" s="67" t="s">
        <v>208</v>
      </c>
      <c r="N40" s="67" t="s">
        <v>209</v>
      </c>
      <c r="O40" s="68" t="s">
        <v>486</v>
      </c>
      <c r="P40" s="69" t="s">
        <v>487</v>
      </c>
    </row>
    <row r="41" spans="1:16" ht="12.75" customHeight="1" thickBot="1" x14ac:dyDescent="0.25">
      <c r="A41" s="57" t="str">
        <f t="shared" si="0"/>
        <v> BBS 46 </v>
      </c>
      <c r="B41" s="44" t="str">
        <f t="shared" si="1"/>
        <v>II</v>
      </c>
      <c r="C41" s="57">
        <f t="shared" si="2"/>
        <v>44295.343999999997</v>
      </c>
      <c r="D41" s="16" t="str">
        <f t="shared" si="3"/>
        <v>vis</v>
      </c>
      <c r="E41" s="65">
        <f>VLOOKUP(C41,'Active 1'!C$21:E$972,3,FALSE)</f>
        <v>24192.495641623354</v>
      </c>
      <c r="F41" s="44" t="s">
        <v>115</v>
      </c>
      <c r="G41" s="16" t="str">
        <f t="shared" si="4"/>
        <v>44295.344</v>
      </c>
      <c r="H41" s="57">
        <f t="shared" si="5"/>
        <v>24192.5</v>
      </c>
      <c r="I41" s="66" t="s">
        <v>511</v>
      </c>
      <c r="J41" s="67" t="s">
        <v>512</v>
      </c>
      <c r="K41" s="66">
        <v>24192.5</v>
      </c>
      <c r="L41" s="66" t="s">
        <v>262</v>
      </c>
      <c r="M41" s="67" t="s">
        <v>189</v>
      </c>
      <c r="N41" s="67"/>
      <c r="O41" s="68" t="s">
        <v>336</v>
      </c>
      <c r="P41" s="68" t="s">
        <v>513</v>
      </c>
    </row>
    <row r="42" spans="1:16" ht="12.75" customHeight="1" thickBot="1" x14ac:dyDescent="0.25">
      <c r="A42" s="57" t="str">
        <f t="shared" si="0"/>
        <v> BBS 47 </v>
      </c>
      <c r="B42" s="44" t="str">
        <f t="shared" si="1"/>
        <v>II</v>
      </c>
      <c r="C42" s="57">
        <f t="shared" si="2"/>
        <v>44303.495000000003</v>
      </c>
      <c r="D42" s="16" t="str">
        <f t="shared" si="3"/>
        <v>vis</v>
      </c>
      <c r="E42" s="65">
        <f>VLOOKUP(C42,'Active 1'!C$21:E$972,3,FALSE)</f>
        <v>24202.505680644954</v>
      </c>
      <c r="F42" s="44" t="s">
        <v>115</v>
      </c>
      <c r="G42" s="16" t="str">
        <f t="shared" si="4"/>
        <v>44303.495</v>
      </c>
      <c r="H42" s="57">
        <f t="shared" si="5"/>
        <v>24202.5</v>
      </c>
      <c r="I42" s="66" t="s">
        <v>514</v>
      </c>
      <c r="J42" s="67" t="s">
        <v>515</v>
      </c>
      <c r="K42" s="66">
        <v>24202.5</v>
      </c>
      <c r="L42" s="66" t="s">
        <v>274</v>
      </c>
      <c r="M42" s="67" t="s">
        <v>189</v>
      </c>
      <c r="N42" s="67"/>
      <c r="O42" s="68" t="s">
        <v>336</v>
      </c>
      <c r="P42" s="68" t="s">
        <v>516</v>
      </c>
    </row>
    <row r="43" spans="1:16" ht="12.75" customHeight="1" thickBot="1" x14ac:dyDescent="0.25">
      <c r="A43" s="57" t="str">
        <f t="shared" ref="A43:A74" si="6">P43</f>
        <v> BBS 47 </v>
      </c>
      <c r="B43" s="44" t="str">
        <f t="shared" ref="B43:B74" si="7">IF(H43=INT(H43),"I","II")</f>
        <v>II</v>
      </c>
      <c r="C43" s="57">
        <f t="shared" ref="C43:C74" si="8">1*G43</f>
        <v>44343.387999999999</v>
      </c>
      <c r="D43" s="16" t="str">
        <f t="shared" ref="D43:D74" si="9">VLOOKUP(F43,I$1:J$5,2,FALSE)</f>
        <v>vis</v>
      </c>
      <c r="E43" s="65">
        <f>VLOOKUP(C43,'Active 1'!C$21:E$972,3,FALSE)</f>
        <v>24251.497275134989</v>
      </c>
      <c r="F43" s="44" t="s">
        <v>115</v>
      </c>
      <c r="G43" s="16" t="str">
        <f t="shared" ref="G43:G74" si="10">MID(I43,3,LEN(I43)-3)</f>
        <v>44343.388</v>
      </c>
      <c r="H43" s="57">
        <f t="shared" ref="H43:H74" si="11">1*K43</f>
        <v>24251.5</v>
      </c>
      <c r="I43" s="66" t="s">
        <v>517</v>
      </c>
      <c r="J43" s="67" t="s">
        <v>518</v>
      </c>
      <c r="K43" s="66">
        <v>24251.5</v>
      </c>
      <c r="L43" s="66" t="s">
        <v>249</v>
      </c>
      <c r="M43" s="67" t="s">
        <v>189</v>
      </c>
      <c r="N43" s="67"/>
      <c r="O43" s="68" t="s">
        <v>336</v>
      </c>
      <c r="P43" s="68" t="s">
        <v>516</v>
      </c>
    </row>
    <row r="44" spans="1:16" ht="12.75" customHeight="1" thickBot="1" x14ac:dyDescent="0.25">
      <c r="A44" s="57" t="str">
        <f t="shared" si="6"/>
        <v> BBS 53 </v>
      </c>
      <c r="B44" s="44" t="str">
        <f t="shared" si="7"/>
        <v>II</v>
      </c>
      <c r="C44" s="57">
        <f t="shared" si="8"/>
        <v>44637.341</v>
      </c>
      <c r="D44" s="16" t="str">
        <f t="shared" si="9"/>
        <v>vis</v>
      </c>
      <c r="E44" s="65">
        <f>VLOOKUP(C44,'Active 1'!C$21:E$972,3,FALSE)</f>
        <v>24612.493594668013</v>
      </c>
      <c r="F44" s="44" t="s">
        <v>115</v>
      </c>
      <c r="G44" s="16" t="str">
        <f t="shared" si="10"/>
        <v>44637.341</v>
      </c>
      <c r="H44" s="57">
        <f t="shared" si="11"/>
        <v>24612.5</v>
      </c>
      <c r="I44" s="66" t="s">
        <v>519</v>
      </c>
      <c r="J44" s="67" t="s">
        <v>520</v>
      </c>
      <c r="K44" s="66">
        <v>24612.5</v>
      </c>
      <c r="L44" s="66" t="s">
        <v>255</v>
      </c>
      <c r="M44" s="67" t="s">
        <v>208</v>
      </c>
      <c r="N44" s="67" t="s">
        <v>209</v>
      </c>
      <c r="O44" s="68" t="s">
        <v>336</v>
      </c>
      <c r="P44" s="68" t="s">
        <v>521</v>
      </c>
    </row>
    <row r="45" spans="1:16" ht="12.75" customHeight="1" thickBot="1" x14ac:dyDescent="0.25">
      <c r="A45" s="57" t="str">
        <f t="shared" si="6"/>
        <v> BBS 76 </v>
      </c>
      <c r="B45" s="44" t="str">
        <f t="shared" si="7"/>
        <v>I</v>
      </c>
      <c r="C45" s="57">
        <f t="shared" si="8"/>
        <v>46121.377</v>
      </c>
      <c r="D45" s="16" t="str">
        <f t="shared" si="9"/>
        <v>vis</v>
      </c>
      <c r="E45" s="65">
        <f>VLOOKUP(C45,'Active 1'!C$21:E$972,3,FALSE)</f>
        <v>26435.001050126899</v>
      </c>
      <c r="F45" s="44" t="s">
        <v>115</v>
      </c>
      <c r="G45" s="16" t="str">
        <f t="shared" si="10"/>
        <v>46121.377</v>
      </c>
      <c r="H45" s="57">
        <f t="shared" si="11"/>
        <v>26435</v>
      </c>
      <c r="I45" s="66" t="s">
        <v>542</v>
      </c>
      <c r="J45" s="67" t="s">
        <v>543</v>
      </c>
      <c r="K45" s="66">
        <v>26435</v>
      </c>
      <c r="L45" s="66" t="s">
        <v>237</v>
      </c>
      <c r="M45" s="67" t="s">
        <v>208</v>
      </c>
      <c r="N45" s="67" t="s">
        <v>209</v>
      </c>
      <c r="O45" s="68" t="s">
        <v>336</v>
      </c>
      <c r="P45" s="68" t="s">
        <v>544</v>
      </c>
    </row>
    <row r="46" spans="1:16" ht="12.75" customHeight="1" thickBot="1" x14ac:dyDescent="0.25">
      <c r="A46" s="57" t="str">
        <f t="shared" si="6"/>
        <v>BAVM 46 </v>
      </c>
      <c r="B46" s="44" t="str">
        <f t="shared" si="7"/>
        <v>I</v>
      </c>
      <c r="C46" s="57">
        <f t="shared" si="8"/>
        <v>46827.355000000003</v>
      </c>
      <c r="D46" s="16" t="str">
        <f t="shared" si="9"/>
        <v>vis</v>
      </c>
      <c r="E46" s="65">
        <f>VLOOKUP(C46,'Active 1'!C$21:E$972,3,FALSE)</f>
        <v>27301.994956197883</v>
      </c>
      <c r="F46" s="44" t="s">
        <v>115</v>
      </c>
      <c r="G46" s="16" t="str">
        <f t="shared" si="10"/>
        <v>46827.355</v>
      </c>
      <c r="H46" s="57">
        <f t="shared" si="11"/>
        <v>27302</v>
      </c>
      <c r="I46" s="66" t="s">
        <v>556</v>
      </c>
      <c r="J46" s="67" t="s">
        <v>557</v>
      </c>
      <c r="K46" s="66">
        <v>27302</v>
      </c>
      <c r="L46" s="66" t="s">
        <v>262</v>
      </c>
      <c r="M46" s="67" t="s">
        <v>189</v>
      </c>
      <c r="N46" s="67"/>
      <c r="O46" s="68" t="s">
        <v>548</v>
      </c>
      <c r="P46" s="69" t="s">
        <v>555</v>
      </c>
    </row>
    <row r="47" spans="1:16" ht="12.75" customHeight="1" thickBot="1" x14ac:dyDescent="0.25">
      <c r="A47" s="57" t="str">
        <f t="shared" si="6"/>
        <v>BAVM 46 </v>
      </c>
      <c r="B47" s="44" t="str">
        <f t="shared" si="7"/>
        <v>II</v>
      </c>
      <c r="C47" s="57">
        <f t="shared" si="8"/>
        <v>46860.332999999999</v>
      </c>
      <c r="D47" s="16" t="str">
        <f t="shared" si="9"/>
        <v>vis</v>
      </c>
      <c r="E47" s="65">
        <f>VLOOKUP(C47,'Active 1'!C$21:E$972,3,FALSE)</f>
        <v>27342.49441232032</v>
      </c>
      <c r="F47" s="44" t="s">
        <v>115</v>
      </c>
      <c r="G47" s="16" t="str">
        <f t="shared" si="10"/>
        <v>46860.333</v>
      </c>
      <c r="H47" s="57">
        <f t="shared" si="11"/>
        <v>27342.5</v>
      </c>
      <c r="I47" s="66" t="s">
        <v>558</v>
      </c>
      <c r="J47" s="67" t="s">
        <v>559</v>
      </c>
      <c r="K47" s="66">
        <v>27342.5</v>
      </c>
      <c r="L47" s="66" t="s">
        <v>255</v>
      </c>
      <c r="M47" s="67" t="s">
        <v>189</v>
      </c>
      <c r="N47" s="67"/>
      <c r="O47" s="68" t="s">
        <v>560</v>
      </c>
      <c r="P47" s="69" t="s">
        <v>555</v>
      </c>
    </row>
    <row r="48" spans="1:16" ht="12.75" customHeight="1" thickBot="1" x14ac:dyDescent="0.25">
      <c r="A48" s="57" t="str">
        <f t="shared" si="6"/>
        <v>BAVM 50 </v>
      </c>
      <c r="B48" s="44" t="str">
        <f t="shared" si="7"/>
        <v>I</v>
      </c>
      <c r="C48" s="57">
        <f t="shared" si="8"/>
        <v>47182.38</v>
      </c>
      <c r="D48" s="16" t="str">
        <f t="shared" si="9"/>
        <v>vis</v>
      </c>
      <c r="E48" s="65">
        <f>VLOOKUP(C48,'Active 1'!C$21:E$972,3,FALSE)</f>
        <v>27737.992269857579</v>
      </c>
      <c r="F48" s="44" t="s">
        <v>115</v>
      </c>
      <c r="G48" s="16" t="str">
        <f t="shared" si="10"/>
        <v>47182.380</v>
      </c>
      <c r="H48" s="57">
        <f t="shared" si="11"/>
        <v>27738</v>
      </c>
      <c r="I48" s="66" t="s">
        <v>561</v>
      </c>
      <c r="J48" s="67" t="s">
        <v>562</v>
      </c>
      <c r="K48" s="66">
        <v>27738</v>
      </c>
      <c r="L48" s="66" t="s">
        <v>289</v>
      </c>
      <c r="M48" s="67" t="s">
        <v>189</v>
      </c>
      <c r="N48" s="67"/>
      <c r="O48" s="68" t="s">
        <v>548</v>
      </c>
      <c r="P48" s="69" t="s">
        <v>563</v>
      </c>
    </row>
    <row r="49" spans="1:16" ht="12.75" customHeight="1" thickBot="1" x14ac:dyDescent="0.25">
      <c r="A49" s="57" t="str">
        <f t="shared" si="6"/>
        <v> BBS 87 </v>
      </c>
      <c r="B49" s="44" t="str">
        <f t="shared" si="7"/>
        <v>I</v>
      </c>
      <c r="C49" s="57">
        <f t="shared" si="8"/>
        <v>47208.43</v>
      </c>
      <c r="D49" s="16" t="str">
        <f t="shared" si="9"/>
        <v>vis</v>
      </c>
      <c r="E49" s="65">
        <f>VLOOKUP(C49,'Active 1'!C$21:E$972,3,FALSE)</f>
        <v>27769.983622637908</v>
      </c>
      <c r="F49" s="44" t="s">
        <v>115</v>
      </c>
      <c r="G49" s="16" t="str">
        <f t="shared" si="10"/>
        <v>47208.430</v>
      </c>
      <c r="H49" s="57">
        <f t="shared" si="11"/>
        <v>27770</v>
      </c>
      <c r="I49" s="66" t="s">
        <v>564</v>
      </c>
      <c r="J49" s="67" t="s">
        <v>565</v>
      </c>
      <c r="K49" s="66">
        <v>27770</v>
      </c>
      <c r="L49" s="66" t="s">
        <v>547</v>
      </c>
      <c r="M49" s="67" t="s">
        <v>208</v>
      </c>
      <c r="N49" s="67" t="s">
        <v>209</v>
      </c>
      <c r="O49" s="68" t="s">
        <v>336</v>
      </c>
      <c r="P49" s="68" t="s">
        <v>566</v>
      </c>
    </row>
    <row r="50" spans="1:16" ht="12.75" customHeight="1" thickBot="1" x14ac:dyDescent="0.25">
      <c r="A50" s="57" t="str">
        <f t="shared" si="6"/>
        <v>BAVM 56 </v>
      </c>
      <c r="B50" s="44" t="str">
        <f t="shared" si="7"/>
        <v>II</v>
      </c>
      <c r="C50" s="57">
        <f t="shared" si="8"/>
        <v>47592.368000000002</v>
      </c>
      <c r="D50" s="16" t="str">
        <f t="shared" si="9"/>
        <v>vis</v>
      </c>
      <c r="E50" s="65">
        <f>VLOOKUP(C50,'Active 1'!C$21:E$972,3,FALSE)</f>
        <v>28241.488267696372</v>
      </c>
      <c r="F50" s="44" t="s">
        <v>115</v>
      </c>
      <c r="G50" s="16" t="str">
        <f t="shared" si="10"/>
        <v>47592.368</v>
      </c>
      <c r="H50" s="57">
        <f t="shared" si="11"/>
        <v>28241.5</v>
      </c>
      <c r="I50" s="66" t="s">
        <v>567</v>
      </c>
      <c r="J50" s="67" t="s">
        <v>568</v>
      </c>
      <c r="K50" s="66">
        <v>28241.5</v>
      </c>
      <c r="L50" s="66" t="s">
        <v>569</v>
      </c>
      <c r="M50" s="67" t="s">
        <v>189</v>
      </c>
      <c r="N50" s="67"/>
      <c r="O50" s="68" t="s">
        <v>548</v>
      </c>
      <c r="P50" s="69" t="s">
        <v>570</v>
      </c>
    </row>
    <row r="51" spans="1:16" ht="12.75" customHeight="1" thickBot="1" x14ac:dyDescent="0.25">
      <c r="A51" s="57" t="str">
        <f t="shared" si="6"/>
        <v>BAVM 59 </v>
      </c>
      <c r="B51" s="44" t="str">
        <f t="shared" si="7"/>
        <v>I</v>
      </c>
      <c r="C51" s="57">
        <f t="shared" si="8"/>
        <v>48344.355000000003</v>
      </c>
      <c r="D51" s="16" t="str">
        <f t="shared" si="9"/>
        <v>vis</v>
      </c>
      <c r="E51" s="65">
        <f>VLOOKUP(C51,'Active 1'!C$21:E$972,3,FALSE)</f>
        <v>29164.984674729734</v>
      </c>
      <c r="F51" s="44" t="s">
        <v>115</v>
      </c>
      <c r="G51" s="16" t="str">
        <f t="shared" si="10"/>
        <v>48344.355</v>
      </c>
      <c r="H51" s="57">
        <f t="shared" si="11"/>
        <v>29165</v>
      </c>
      <c r="I51" s="66" t="s">
        <v>571</v>
      </c>
      <c r="J51" s="67" t="s">
        <v>572</v>
      </c>
      <c r="K51" s="66">
        <v>29165</v>
      </c>
      <c r="L51" s="66" t="s">
        <v>573</v>
      </c>
      <c r="M51" s="67" t="s">
        <v>189</v>
      </c>
      <c r="N51" s="67"/>
      <c r="O51" s="68" t="s">
        <v>574</v>
      </c>
      <c r="P51" s="69" t="s">
        <v>575</v>
      </c>
    </row>
    <row r="52" spans="1:16" ht="12.75" customHeight="1" thickBot="1" x14ac:dyDescent="0.25">
      <c r="A52" s="57" t="str">
        <f t="shared" si="6"/>
        <v>BAVM 59 </v>
      </c>
      <c r="B52" s="44" t="str">
        <f t="shared" si="7"/>
        <v>I</v>
      </c>
      <c r="C52" s="57">
        <f t="shared" si="8"/>
        <v>48357.375999999997</v>
      </c>
      <c r="D52" s="16" t="str">
        <f t="shared" si="9"/>
        <v>vis</v>
      </c>
      <c r="E52" s="65">
        <f>VLOOKUP(C52,'Active 1'!C$21:E$972,3,FALSE)</f>
        <v>29180.975438820038</v>
      </c>
      <c r="F52" s="44" t="s">
        <v>115</v>
      </c>
      <c r="G52" s="16" t="str">
        <f t="shared" si="10"/>
        <v>48357.376</v>
      </c>
      <c r="H52" s="57">
        <f t="shared" si="11"/>
        <v>29181</v>
      </c>
      <c r="I52" s="66" t="s">
        <v>576</v>
      </c>
      <c r="J52" s="67" t="s">
        <v>577</v>
      </c>
      <c r="K52" s="66">
        <v>29181</v>
      </c>
      <c r="L52" s="66" t="s">
        <v>353</v>
      </c>
      <c r="M52" s="67" t="s">
        <v>189</v>
      </c>
      <c r="N52" s="67"/>
      <c r="O52" s="68" t="s">
        <v>574</v>
      </c>
      <c r="P52" s="69" t="s">
        <v>575</v>
      </c>
    </row>
    <row r="53" spans="1:16" ht="12.75" customHeight="1" thickBot="1" x14ac:dyDescent="0.25">
      <c r="A53" s="57" t="str">
        <f t="shared" si="6"/>
        <v>BAVM 60 </v>
      </c>
      <c r="B53" s="44" t="str">
        <f t="shared" si="7"/>
        <v>II</v>
      </c>
      <c r="C53" s="57">
        <f t="shared" si="8"/>
        <v>48618.362999999998</v>
      </c>
      <c r="D53" s="16" t="str">
        <f t="shared" si="9"/>
        <v>vis</v>
      </c>
      <c r="E53" s="65">
        <f>VLOOKUP(C53,'Active 1'!C$21:E$972,3,FALSE)</f>
        <v>29501.487039130174</v>
      </c>
      <c r="F53" s="44" t="s">
        <v>115</v>
      </c>
      <c r="G53" s="16" t="str">
        <f t="shared" si="10"/>
        <v>48618.363</v>
      </c>
      <c r="H53" s="57">
        <f t="shared" si="11"/>
        <v>29501.5</v>
      </c>
      <c r="I53" s="66" t="s">
        <v>578</v>
      </c>
      <c r="J53" s="67" t="s">
        <v>579</v>
      </c>
      <c r="K53" s="66">
        <v>29501.5</v>
      </c>
      <c r="L53" s="66" t="s">
        <v>322</v>
      </c>
      <c r="M53" s="67" t="s">
        <v>189</v>
      </c>
      <c r="N53" s="67"/>
      <c r="O53" s="68" t="s">
        <v>580</v>
      </c>
      <c r="P53" s="69" t="s">
        <v>581</v>
      </c>
    </row>
    <row r="54" spans="1:16" ht="12.75" customHeight="1" thickBot="1" x14ac:dyDescent="0.25">
      <c r="A54" s="57" t="str">
        <f t="shared" si="6"/>
        <v>BAVM 60 </v>
      </c>
      <c r="B54" s="44" t="str">
        <f t="shared" si="7"/>
        <v>I</v>
      </c>
      <c r="C54" s="57">
        <f t="shared" si="8"/>
        <v>48686.353000000003</v>
      </c>
      <c r="D54" s="16" t="str">
        <f t="shared" si="9"/>
        <v>vis</v>
      </c>
      <c r="E54" s="65">
        <f>VLOOKUP(C54,'Active 1'!C$21:E$972,3,FALSE)</f>
        <v>29584.98385584935</v>
      </c>
      <c r="F54" s="44" t="s">
        <v>115</v>
      </c>
      <c r="G54" s="16" t="str">
        <f t="shared" si="10"/>
        <v>48686.353</v>
      </c>
      <c r="H54" s="57">
        <f t="shared" si="11"/>
        <v>29585</v>
      </c>
      <c r="I54" s="66" t="s">
        <v>582</v>
      </c>
      <c r="J54" s="67" t="s">
        <v>583</v>
      </c>
      <c r="K54" s="66">
        <v>29585</v>
      </c>
      <c r="L54" s="66" t="s">
        <v>547</v>
      </c>
      <c r="M54" s="67" t="s">
        <v>189</v>
      </c>
      <c r="N54" s="67"/>
      <c r="O54" s="68" t="s">
        <v>574</v>
      </c>
      <c r="P54" s="69" t="s">
        <v>581</v>
      </c>
    </row>
    <row r="55" spans="1:16" ht="12.75" customHeight="1" thickBot="1" x14ac:dyDescent="0.25">
      <c r="A55" s="57" t="str">
        <f t="shared" si="6"/>
        <v>BAVM 60 </v>
      </c>
      <c r="B55" s="44" t="str">
        <f t="shared" si="7"/>
        <v>I</v>
      </c>
      <c r="C55" s="57">
        <f t="shared" si="8"/>
        <v>48743.353000000003</v>
      </c>
      <c r="D55" s="16" t="str">
        <f t="shared" si="9"/>
        <v>vis</v>
      </c>
      <c r="E55" s="65">
        <f>VLOOKUP(C55,'Active 1'!C$21:E$972,3,FALSE)</f>
        <v>29654.984128727607</v>
      </c>
      <c r="F55" s="44" t="s">
        <v>115</v>
      </c>
      <c r="G55" s="16" t="str">
        <f t="shared" si="10"/>
        <v>48743.353</v>
      </c>
      <c r="H55" s="57">
        <f t="shared" si="11"/>
        <v>29655</v>
      </c>
      <c r="I55" s="66" t="s">
        <v>584</v>
      </c>
      <c r="J55" s="67" t="s">
        <v>585</v>
      </c>
      <c r="K55" s="66">
        <v>29655</v>
      </c>
      <c r="L55" s="66" t="s">
        <v>547</v>
      </c>
      <c r="M55" s="67" t="s">
        <v>189</v>
      </c>
      <c r="N55" s="67"/>
      <c r="O55" s="68" t="s">
        <v>574</v>
      </c>
      <c r="P55" s="69" t="s">
        <v>581</v>
      </c>
    </row>
    <row r="56" spans="1:16" ht="12.75" customHeight="1" thickBot="1" x14ac:dyDescent="0.25">
      <c r="A56" s="57" t="str">
        <f t="shared" si="6"/>
        <v>BAVM 93 </v>
      </c>
      <c r="B56" s="44" t="str">
        <f t="shared" si="7"/>
        <v>II</v>
      </c>
      <c r="C56" s="57">
        <f t="shared" si="8"/>
        <v>50113.381999999998</v>
      </c>
      <c r="D56" s="16" t="str">
        <f t="shared" si="9"/>
        <v>vis</v>
      </c>
      <c r="E56" s="65">
        <f>VLOOKUP(C56,'Active 1'!C$21:E$972,3,FALSE)</f>
        <v>31337.482441905235</v>
      </c>
      <c r="F56" s="44" t="s">
        <v>115</v>
      </c>
      <c r="G56" s="16" t="str">
        <f t="shared" si="10"/>
        <v>50113.382</v>
      </c>
      <c r="H56" s="57">
        <f t="shared" si="11"/>
        <v>31337.5</v>
      </c>
      <c r="I56" s="66" t="s">
        <v>586</v>
      </c>
      <c r="J56" s="67" t="s">
        <v>587</v>
      </c>
      <c r="K56" s="66">
        <v>31337.5</v>
      </c>
      <c r="L56" s="66" t="s">
        <v>401</v>
      </c>
      <c r="M56" s="67" t="s">
        <v>189</v>
      </c>
      <c r="N56" s="67"/>
      <c r="O56" s="68" t="s">
        <v>574</v>
      </c>
      <c r="P56" s="69" t="s">
        <v>588</v>
      </c>
    </row>
    <row r="57" spans="1:16" ht="12.75" customHeight="1" thickBot="1" x14ac:dyDescent="0.25">
      <c r="A57" s="57" t="str">
        <f t="shared" si="6"/>
        <v>BAVM 93 </v>
      </c>
      <c r="B57" s="44" t="str">
        <f t="shared" si="7"/>
        <v>I</v>
      </c>
      <c r="C57" s="57">
        <f t="shared" si="8"/>
        <v>50146.368000000002</v>
      </c>
      <c r="D57" s="16" t="str">
        <f t="shared" si="9"/>
        <v>vis</v>
      </c>
      <c r="E57" s="65">
        <f>VLOOKUP(C57,'Active 1'!C$21:E$972,3,FALSE)</f>
        <v>31377.991722627383</v>
      </c>
      <c r="F57" s="44" t="s">
        <v>115</v>
      </c>
      <c r="G57" s="16" t="str">
        <f t="shared" si="10"/>
        <v>50146.368</v>
      </c>
      <c r="H57" s="57">
        <f t="shared" si="11"/>
        <v>31378</v>
      </c>
      <c r="I57" s="66" t="s">
        <v>589</v>
      </c>
      <c r="J57" s="67" t="s">
        <v>590</v>
      </c>
      <c r="K57" s="66">
        <v>31378</v>
      </c>
      <c r="L57" s="66" t="s">
        <v>464</v>
      </c>
      <c r="M57" s="67" t="s">
        <v>189</v>
      </c>
      <c r="N57" s="67"/>
      <c r="O57" s="68" t="s">
        <v>574</v>
      </c>
      <c r="P57" s="69" t="s">
        <v>588</v>
      </c>
    </row>
    <row r="58" spans="1:16" ht="12.75" customHeight="1" thickBot="1" x14ac:dyDescent="0.25">
      <c r="A58" s="57" t="str">
        <f t="shared" si="6"/>
        <v>BAVM 93 </v>
      </c>
      <c r="B58" s="44" t="str">
        <f t="shared" si="7"/>
        <v>II</v>
      </c>
      <c r="C58" s="57">
        <f t="shared" si="8"/>
        <v>50170.383000000002</v>
      </c>
      <c r="D58" s="16" t="str">
        <f t="shared" si="9"/>
        <v>vis</v>
      </c>
      <c r="E58" s="65">
        <f>VLOOKUP(C58,'Active 1'!C$21:E$972,3,FALSE)</f>
        <v>31407.48394285846</v>
      </c>
      <c r="F58" s="44" t="s">
        <v>115</v>
      </c>
      <c r="G58" s="16" t="str">
        <f t="shared" si="10"/>
        <v>50170.383</v>
      </c>
      <c r="H58" s="57">
        <f t="shared" si="11"/>
        <v>31407.5</v>
      </c>
      <c r="I58" s="66" t="s">
        <v>591</v>
      </c>
      <c r="J58" s="67" t="s">
        <v>592</v>
      </c>
      <c r="K58" s="66">
        <v>31407.5</v>
      </c>
      <c r="L58" s="66" t="s">
        <v>547</v>
      </c>
      <c r="M58" s="67" t="s">
        <v>189</v>
      </c>
      <c r="N58" s="67"/>
      <c r="O58" s="68" t="s">
        <v>574</v>
      </c>
      <c r="P58" s="69" t="s">
        <v>588</v>
      </c>
    </row>
    <row r="59" spans="1:16" ht="12.75" customHeight="1" thickBot="1" x14ac:dyDescent="0.25">
      <c r="A59" s="57" t="str">
        <f t="shared" si="6"/>
        <v>BAVM 93 </v>
      </c>
      <c r="B59" s="44" t="str">
        <f t="shared" si="7"/>
        <v>II</v>
      </c>
      <c r="C59" s="57">
        <f t="shared" si="8"/>
        <v>50192.370999999999</v>
      </c>
      <c r="D59" s="16" t="str">
        <f t="shared" si="9"/>
        <v>vis</v>
      </c>
      <c r="E59" s="65">
        <f>VLOOKUP(C59,'Active 1'!C$21:E$972,3,FALSE)</f>
        <v>31434.486855139985</v>
      </c>
      <c r="F59" s="44" t="s">
        <v>115</v>
      </c>
      <c r="G59" s="16" t="str">
        <f t="shared" si="10"/>
        <v>50192.371</v>
      </c>
      <c r="H59" s="57">
        <f t="shared" si="11"/>
        <v>31434.5</v>
      </c>
      <c r="I59" s="66" t="s">
        <v>593</v>
      </c>
      <c r="J59" s="67" t="s">
        <v>594</v>
      </c>
      <c r="K59" s="66">
        <v>31434.5</v>
      </c>
      <c r="L59" s="66" t="s">
        <v>322</v>
      </c>
      <c r="M59" s="67" t="s">
        <v>189</v>
      </c>
      <c r="N59" s="67"/>
      <c r="O59" s="68" t="s">
        <v>574</v>
      </c>
      <c r="P59" s="69" t="s">
        <v>588</v>
      </c>
    </row>
    <row r="60" spans="1:16" ht="12.75" customHeight="1" thickBot="1" x14ac:dyDescent="0.25">
      <c r="A60" s="57" t="str">
        <f t="shared" si="6"/>
        <v>BAVM 117 </v>
      </c>
      <c r="B60" s="44" t="str">
        <f t="shared" si="7"/>
        <v>I</v>
      </c>
      <c r="C60" s="57">
        <f t="shared" si="8"/>
        <v>50896.319900000002</v>
      </c>
      <c r="D60" s="16" t="str">
        <f t="shared" si="9"/>
        <v>vis</v>
      </c>
      <c r="E60" s="65">
        <f>VLOOKUP(C60,'Active 1'!C$21:E$972,3,FALSE)</f>
        <v>32298.988874303999</v>
      </c>
      <c r="F60" s="44" t="s">
        <v>115</v>
      </c>
      <c r="G60" s="16" t="str">
        <f t="shared" si="10"/>
        <v>50896.3199</v>
      </c>
      <c r="H60" s="57">
        <f t="shared" si="11"/>
        <v>32299</v>
      </c>
      <c r="I60" s="66" t="s">
        <v>595</v>
      </c>
      <c r="J60" s="67" t="s">
        <v>596</v>
      </c>
      <c r="K60" s="66">
        <v>32299</v>
      </c>
      <c r="L60" s="66" t="s">
        <v>597</v>
      </c>
      <c r="M60" s="67" t="s">
        <v>208</v>
      </c>
      <c r="N60" s="67" t="s">
        <v>525</v>
      </c>
      <c r="O60" s="68" t="s">
        <v>598</v>
      </c>
      <c r="P60" s="69" t="s">
        <v>599</v>
      </c>
    </row>
    <row r="61" spans="1:16" ht="12.75" customHeight="1" thickBot="1" x14ac:dyDescent="0.25">
      <c r="A61" s="57" t="str">
        <f t="shared" si="6"/>
        <v>BAVM 117 </v>
      </c>
      <c r="B61" s="44" t="str">
        <f t="shared" si="7"/>
        <v>I</v>
      </c>
      <c r="C61" s="57">
        <f t="shared" si="8"/>
        <v>51163.404699999999</v>
      </c>
      <c r="D61" s="16" t="str">
        <f t="shared" si="9"/>
        <v>vis</v>
      </c>
      <c r="E61" s="65">
        <f>VLOOKUP(C61,'Active 1'!C$21:E$972,3,FALSE)</f>
        <v>32626.989030122146</v>
      </c>
      <c r="F61" s="44" t="s">
        <v>115</v>
      </c>
      <c r="G61" s="16" t="str">
        <f t="shared" si="10"/>
        <v>51163.4047</v>
      </c>
      <c r="H61" s="57">
        <f t="shared" si="11"/>
        <v>32627</v>
      </c>
      <c r="I61" s="66" t="s">
        <v>600</v>
      </c>
      <c r="J61" s="67" t="s">
        <v>601</v>
      </c>
      <c r="K61" s="66">
        <v>32627</v>
      </c>
      <c r="L61" s="66" t="s">
        <v>602</v>
      </c>
      <c r="M61" s="67" t="s">
        <v>208</v>
      </c>
      <c r="N61" s="67" t="s">
        <v>603</v>
      </c>
      <c r="O61" s="68" t="s">
        <v>246</v>
      </c>
      <c r="P61" s="69" t="s">
        <v>599</v>
      </c>
    </row>
    <row r="62" spans="1:16" ht="12.75" customHeight="1" thickBot="1" x14ac:dyDescent="0.25">
      <c r="A62" s="57" t="str">
        <f t="shared" si="6"/>
        <v>BAVM 117 </v>
      </c>
      <c r="B62" s="44" t="str">
        <f t="shared" si="7"/>
        <v>II</v>
      </c>
      <c r="C62" s="57">
        <f t="shared" si="8"/>
        <v>51165.440000000002</v>
      </c>
      <c r="D62" s="16" t="str">
        <f t="shared" si="9"/>
        <v>vis</v>
      </c>
      <c r="E62" s="65">
        <f>VLOOKUP(C62,'Active 1'!C$21:E$972,3,FALSE)</f>
        <v>32629.488531093888</v>
      </c>
      <c r="F62" s="44" t="s">
        <v>115</v>
      </c>
      <c r="G62" s="16" t="str">
        <f t="shared" si="10"/>
        <v>51165.4400</v>
      </c>
      <c r="H62" s="57">
        <f t="shared" si="11"/>
        <v>32629.5</v>
      </c>
      <c r="I62" s="66" t="s">
        <v>604</v>
      </c>
      <c r="J62" s="67" t="s">
        <v>605</v>
      </c>
      <c r="K62" s="66">
        <v>32629.5</v>
      </c>
      <c r="L62" s="66" t="s">
        <v>606</v>
      </c>
      <c r="M62" s="67" t="s">
        <v>208</v>
      </c>
      <c r="N62" s="67" t="s">
        <v>603</v>
      </c>
      <c r="O62" s="68" t="s">
        <v>246</v>
      </c>
      <c r="P62" s="69" t="s">
        <v>599</v>
      </c>
    </row>
    <row r="63" spans="1:16" ht="12.75" customHeight="1" thickBot="1" x14ac:dyDescent="0.25">
      <c r="A63" s="57" t="str">
        <f t="shared" si="6"/>
        <v>BAVM 152 </v>
      </c>
      <c r="B63" s="44" t="str">
        <f t="shared" si="7"/>
        <v>I</v>
      </c>
      <c r="C63" s="57">
        <f t="shared" si="8"/>
        <v>51641.389300000003</v>
      </c>
      <c r="D63" s="16" t="str">
        <f t="shared" si="9"/>
        <v>vis</v>
      </c>
      <c r="E63" s="65">
        <f>VLOOKUP(C63,'Active 1'!C$21:E$972,3,FALSE)</f>
        <v>33213.989949974857</v>
      </c>
      <c r="F63" s="44" t="s">
        <v>115</v>
      </c>
      <c r="G63" s="16" t="str">
        <f t="shared" si="10"/>
        <v>51641.3893</v>
      </c>
      <c r="H63" s="57">
        <f t="shared" si="11"/>
        <v>33214</v>
      </c>
      <c r="I63" s="66" t="s">
        <v>617</v>
      </c>
      <c r="J63" s="67" t="s">
        <v>618</v>
      </c>
      <c r="K63" s="66">
        <v>33214</v>
      </c>
      <c r="L63" s="66" t="s">
        <v>619</v>
      </c>
      <c r="M63" s="67" t="s">
        <v>208</v>
      </c>
      <c r="N63" s="67" t="s">
        <v>525</v>
      </c>
      <c r="O63" s="68" t="s">
        <v>620</v>
      </c>
      <c r="P63" s="69" t="s">
        <v>621</v>
      </c>
    </row>
    <row r="64" spans="1:16" ht="12.75" customHeight="1" thickBot="1" x14ac:dyDescent="0.25">
      <c r="A64" s="57" t="str">
        <f t="shared" si="6"/>
        <v>BAVM 152 </v>
      </c>
      <c r="B64" s="44" t="str">
        <f t="shared" si="7"/>
        <v>I</v>
      </c>
      <c r="C64" s="57">
        <f t="shared" si="8"/>
        <v>51926.388099999996</v>
      </c>
      <c r="D64" s="16" t="str">
        <f t="shared" si="9"/>
        <v>vis</v>
      </c>
      <c r="E64" s="65">
        <f>VLOOKUP(C64,'Active 1'!C$21:E$972,3,FALSE)</f>
        <v>33563.989840676179</v>
      </c>
      <c r="F64" s="44" t="s">
        <v>115</v>
      </c>
      <c r="G64" s="16" t="str">
        <f t="shared" si="10"/>
        <v>51926.3881</v>
      </c>
      <c r="H64" s="57">
        <f t="shared" si="11"/>
        <v>33564</v>
      </c>
      <c r="I64" s="66" t="s">
        <v>625</v>
      </c>
      <c r="J64" s="67" t="s">
        <v>626</v>
      </c>
      <c r="K64" s="66">
        <v>33564</v>
      </c>
      <c r="L64" s="66" t="s">
        <v>627</v>
      </c>
      <c r="M64" s="67" t="s">
        <v>208</v>
      </c>
      <c r="N64" s="67" t="s">
        <v>525</v>
      </c>
      <c r="O64" s="68" t="s">
        <v>624</v>
      </c>
      <c r="P64" s="69" t="s">
        <v>621</v>
      </c>
    </row>
    <row r="65" spans="1:16" ht="12.75" customHeight="1" thickBot="1" x14ac:dyDescent="0.25">
      <c r="A65" s="57" t="str">
        <f t="shared" si="6"/>
        <v>IBVS 5548 </v>
      </c>
      <c r="B65" s="44" t="str">
        <f t="shared" si="7"/>
        <v>II</v>
      </c>
      <c r="C65" s="57">
        <f t="shared" si="8"/>
        <v>52620.5625</v>
      </c>
      <c r="D65" s="16" t="str">
        <f t="shared" si="9"/>
        <v>vis</v>
      </c>
      <c r="E65" s="65">
        <f>VLOOKUP(C65,'Active 1'!C$21:E$972,3,FALSE)</f>
        <v>34416.488041116536</v>
      </c>
      <c r="F65" s="44" t="s">
        <v>115</v>
      </c>
      <c r="G65" s="16" t="str">
        <f t="shared" si="10"/>
        <v>52620.5625</v>
      </c>
      <c r="H65" s="57">
        <f t="shared" si="11"/>
        <v>34416.5</v>
      </c>
      <c r="I65" s="66" t="s">
        <v>632</v>
      </c>
      <c r="J65" s="67" t="s">
        <v>633</v>
      </c>
      <c r="K65" s="66">
        <v>34416.5</v>
      </c>
      <c r="L65" s="66" t="s">
        <v>634</v>
      </c>
      <c r="M65" s="67" t="s">
        <v>208</v>
      </c>
      <c r="N65" s="67" t="s">
        <v>209</v>
      </c>
      <c r="O65" s="68" t="s">
        <v>635</v>
      </c>
      <c r="P65" s="69" t="s">
        <v>636</v>
      </c>
    </row>
    <row r="66" spans="1:16" ht="12.75" customHeight="1" thickBot="1" x14ac:dyDescent="0.25">
      <c r="A66" s="57" t="str">
        <f t="shared" si="6"/>
        <v>IBVS 5548 </v>
      </c>
      <c r="B66" s="44" t="str">
        <f t="shared" si="7"/>
        <v>I</v>
      </c>
      <c r="C66" s="57">
        <f t="shared" si="8"/>
        <v>52965.413399999998</v>
      </c>
      <c r="D66" s="16" t="str">
        <f t="shared" si="9"/>
        <v>vis</v>
      </c>
      <c r="E66" s="65">
        <f>VLOOKUP(C66,'Active 1'!C$21:E$972,3,FALSE)</f>
        <v>34839.990797297454</v>
      </c>
      <c r="F66" s="44" t="s">
        <v>115</v>
      </c>
      <c r="G66" s="16" t="str">
        <f t="shared" si="10"/>
        <v>52965.4134</v>
      </c>
      <c r="H66" s="57">
        <f t="shared" si="11"/>
        <v>34840</v>
      </c>
      <c r="I66" s="66" t="s">
        <v>637</v>
      </c>
      <c r="J66" s="67" t="s">
        <v>638</v>
      </c>
      <c r="K66" s="66">
        <v>34840</v>
      </c>
      <c r="L66" s="66" t="s">
        <v>639</v>
      </c>
      <c r="M66" s="67" t="s">
        <v>208</v>
      </c>
      <c r="N66" s="67" t="s">
        <v>209</v>
      </c>
      <c r="O66" s="68" t="s">
        <v>635</v>
      </c>
      <c r="P66" s="69" t="s">
        <v>636</v>
      </c>
    </row>
    <row r="67" spans="1:16" ht="12.75" customHeight="1" thickBot="1" x14ac:dyDescent="0.25">
      <c r="A67" s="57" t="str">
        <f t="shared" si="6"/>
        <v> BAN 3.121 </v>
      </c>
      <c r="B67" s="44" t="str">
        <f t="shared" si="7"/>
        <v>I</v>
      </c>
      <c r="C67" s="57">
        <f t="shared" si="8"/>
        <v>24500.5471</v>
      </c>
      <c r="D67" s="16" t="str">
        <f t="shared" si="9"/>
        <v>vis</v>
      </c>
      <c r="E67" s="65" t="e">
        <f>VLOOKUP(C67,'Active 1'!C$21:E$972,3,FALSE)</f>
        <v>#N/A</v>
      </c>
      <c r="F67" s="44" t="s">
        <v>115</v>
      </c>
      <c r="G67" s="16" t="str">
        <f t="shared" si="10"/>
        <v>24500.5471</v>
      </c>
      <c r="H67" s="57">
        <f t="shared" si="11"/>
        <v>-117</v>
      </c>
      <c r="I67" s="66" t="s">
        <v>118</v>
      </c>
      <c r="J67" s="67" t="s">
        <v>119</v>
      </c>
      <c r="K67" s="66">
        <v>-117</v>
      </c>
      <c r="L67" s="66" t="s">
        <v>120</v>
      </c>
      <c r="M67" s="67" t="s">
        <v>117</v>
      </c>
      <c r="N67" s="67"/>
      <c r="O67" s="68" t="s">
        <v>121</v>
      </c>
      <c r="P67" s="68" t="s">
        <v>122</v>
      </c>
    </row>
    <row r="68" spans="1:16" ht="12.75" customHeight="1" thickBot="1" x14ac:dyDescent="0.25">
      <c r="A68" s="57" t="str">
        <f t="shared" si="6"/>
        <v> BAN 3.121 </v>
      </c>
      <c r="B68" s="44" t="str">
        <f t="shared" si="7"/>
        <v>II</v>
      </c>
      <c r="C68" s="57">
        <f t="shared" si="8"/>
        <v>24573.423299999999</v>
      </c>
      <c r="D68" s="16" t="str">
        <f t="shared" si="9"/>
        <v>vis</v>
      </c>
      <c r="E68" s="65" t="e">
        <f>VLOOKUP(C68,'Active 1'!C$21:E$972,3,FALSE)</f>
        <v>#N/A</v>
      </c>
      <c r="F68" s="44" t="s">
        <v>115</v>
      </c>
      <c r="G68" s="16" t="str">
        <f t="shared" si="10"/>
        <v>24573.4233</v>
      </c>
      <c r="H68" s="57">
        <f t="shared" si="11"/>
        <v>-27.5</v>
      </c>
      <c r="I68" s="66" t="s">
        <v>123</v>
      </c>
      <c r="J68" s="67" t="s">
        <v>124</v>
      </c>
      <c r="K68" s="66">
        <v>-27.5</v>
      </c>
      <c r="L68" s="66" t="s">
        <v>125</v>
      </c>
      <c r="M68" s="67" t="s">
        <v>117</v>
      </c>
      <c r="N68" s="67"/>
      <c r="O68" s="68" t="s">
        <v>121</v>
      </c>
      <c r="P68" s="68" t="s">
        <v>122</v>
      </c>
    </row>
    <row r="69" spans="1:16" ht="12.75" customHeight="1" thickBot="1" x14ac:dyDescent="0.25">
      <c r="A69" s="57" t="str">
        <f t="shared" si="6"/>
        <v> BAN 3.121 </v>
      </c>
      <c r="B69" s="44" t="str">
        <f t="shared" si="7"/>
        <v>I</v>
      </c>
      <c r="C69" s="57">
        <f t="shared" si="8"/>
        <v>24584.412499999999</v>
      </c>
      <c r="D69" s="16" t="str">
        <f t="shared" si="9"/>
        <v>vis</v>
      </c>
      <c r="E69" s="65" t="e">
        <f>VLOOKUP(C69,'Active 1'!C$21:E$972,3,FALSE)</f>
        <v>#N/A</v>
      </c>
      <c r="F69" s="44" t="s">
        <v>115</v>
      </c>
      <c r="G69" s="16" t="str">
        <f t="shared" si="10"/>
        <v>24584.4125</v>
      </c>
      <c r="H69" s="57">
        <f t="shared" si="11"/>
        <v>-14</v>
      </c>
      <c r="I69" s="66" t="s">
        <v>126</v>
      </c>
      <c r="J69" s="67" t="s">
        <v>127</v>
      </c>
      <c r="K69" s="66">
        <v>-14</v>
      </c>
      <c r="L69" s="66" t="s">
        <v>128</v>
      </c>
      <c r="M69" s="67" t="s">
        <v>117</v>
      </c>
      <c r="N69" s="67"/>
      <c r="O69" s="68" t="s">
        <v>121</v>
      </c>
      <c r="P69" s="68" t="s">
        <v>122</v>
      </c>
    </row>
    <row r="70" spans="1:16" ht="12.75" customHeight="1" thickBot="1" x14ac:dyDescent="0.25">
      <c r="A70" s="57" t="str">
        <f t="shared" si="6"/>
        <v> BAN 3.121 </v>
      </c>
      <c r="B70" s="44" t="str">
        <f t="shared" si="7"/>
        <v>II</v>
      </c>
      <c r="C70" s="57">
        <f t="shared" si="8"/>
        <v>24591.334699999999</v>
      </c>
      <c r="D70" s="16" t="str">
        <f t="shared" si="9"/>
        <v>vis</v>
      </c>
      <c r="E70" s="65" t="e">
        <f>VLOOKUP(C70,'Active 1'!C$21:E$972,3,FALSE)</f>
        <v>#N/A</v>
      </c>
      <c r="F70" s="44" t="s">
        <v>115</v>
      </c>
      <c r="G70" s="16" t="str">
        <f t="shared" si="10"/>
        <v>24591.3347</v>
      </c>
      <c r="H70" s="57">
        <f t="shared" si="11"/>
        <v>-5.5</v>
      </c>
      <c r="I70" s="66" t="s">
        <v>129</v>
      </c>
      <c r="J70" s="67" t="s">
        <v>130</v>
      </c>
      <c r="K70" s="66">
        <v>-5.5</v>
      </c>
      <c r="L70" s="66" t="s">
        <v>131</v>
      </c>
      <c r="M70" s="67" t="s">
        <v>117</v>
      </c>
      <c r="N70" s="67"/>
      <c r="O70" s="68" t="s">
        <v>121</v>
      </c>
      <c r="P70" s="68" t="s">
        <v>122</v>
      </c>
    </row>
    <row r="71" spans="1:16" ht="12.75" customHeight="1" thickBot="1" x14ac:dyDescent="0.25">
      <c r="A71" s="57" t="str">
        <f t="shared" si="6"/>
        <v> BAN 6.99 </v>
      </c>
      <c r="B71" s="44" t="str">
        <f t="shared" si="7"/>
        <v>II</v>
      </c>
      <c r="C71" s="57">
        <f t="shared" si="8"/>
        <v>24595.410500000002</v>
      </c>
      <c r="D71" s="16" t="str">
        <f t="shared" si="9"/>
        <v>vis</v>
      </c>
      <c r="E71" s="65" t="e">
        <f>VLOOKUP(C71,'Active 1'!C$21:E$972,3,FALSE)</f>
        <v>#N/A</v>
      </c>
      <c r="F71" s="44" t="s">
        <v>115</v>
      </c>
      <c r="G71" s="16" t="str">
        <f t="shared" si="10"/>
        <v>24595.4105</v>
      </c>
      <c r="H71" s="57">
        <f t="shared" si="11"/>
        <v>-0.5</v>
      </c>
      <c r="I71" s="66" t="s">
        <v>132</v>
      </c>
      <c r="J71" s="67" t="s">
        <v>133</v>
      </c>
      <c r="K71" s="66">
        <v>-0.5</v>
      </c>
      <c r="L71" s="66" t="s">
        <v>134</v>
      </c>
      <c r="M71" s="67" t="s">
        <v>117</v>
      </c>
      <c r="N71" s="67"/>
      <c r="O71" s="68" t="s">
        <v>121</v>
      </c>
      <c r="P71" s="68" t="s">
        <v>135</v>
      </c>
    </row>
    <row r="72" spans="1:16" ht="12.75" customHeight="1" thickBot="1" x14ac:dyDescent="0.25">
      <c r="A72" s="57" t="str">
        <f t="shared" si="6"/>
        <v> BAN 3.121 </v>
      </c>
      <c r="B72" s="44" t="str">
        <f t="shared" si="7"/>
        <v>I</v>
      </c>
      <c r="C72" s="57">
        <f t="shared" si="8"/>
        <v>24619.430799999998</v>
      </c>
      <c r="D72" s="16" t="str">
        <f t="shared" si="9"/>
        <v>vis</v>
      </c>
      <c r="E72" s="65" t="e">
        <f>VLOOKUP(C72,'Active 1'!C$21:E$972,3,FALSE)</f>
        <v>#N/A</v>
      </c>
      <c r="F72" s="44" t="s">
        <v>115</v>
      </c>
      <c r="G72" s="16" t="str">
        <f t="shared" si="10"/>
        <v>24619.4308</v>
      </c>
      <c r="H72" s="57">
        <f t="shared" si="11"/>
        <v>29</v>
      </c>
      <c r="I72" s="66" t="s">
        <v>136</v>
      </c>
      <c r="J72" s="67" t="s">
        <v>137</v>
      </c>
      <c r="K72" s="66">
        <v>29</v>
      </c>
      <c r="L72" s="66" t="s">
        <v>138</v>
      </c>
      <c r="M72" s="67" t="s">
        <v>117</v>
      </c>
      <c r="N72" s="67"/>
      <c r="O72" s="68" t="s">
        <v>121</v>
      </c>
      <c r="P72" s="68" t="s">
        <v>122</v>
      </c>
    </row>
    <row r="73" spans="1:16" ht="12.75" customHeight="1" thickBot="1" x14ac:dyDescent="0.25">
      <c r="A73" s="57" t="str">
        <f t="shared" si="6"/>
        <v> BAN 3.121 </v>
      </c>
      <c r="B73" s="44" t="str">
        <f t="shared" si="7"/>
        <v>II</v>
      </c>
      <c r="C73" s="57">
        <f t="shared" si="8"/>
        <v>24639.385399999999</v>
      </c>
      <c r="D73" s="16" t="str">
        <f t="shared" si="9"/>
        <v>vis</v>
      </c>
      <c r="E73" s="65" t="e">
        <f>VLOOKUP(C73,'Active 1'!C$21:E$972,3,FALSE)</f>
        <v>#N/A</v>
      </c>
      <c r="F73" s="44" t="s">
        <v>115</v>
      </c>
      <c r="G73" s="16" t="str">
        <f t="shared" si="10"/>
        <v>24639.3854</v>
      </c>
      <c r="H73" s="57">
        <f t="shared" si="11"/>
        <v>53.5</v>
      </c>
      <c r="I73" s="66" t="s">
        <v>139</v>
      </c>
      <c r="J73" s="67" t="s">
        <v>140</v>
      </c>
      <c r="K73" s="66">
        <v>53.5</v>
      </c>
      <c r="L73" s="66" t="s">
        <v>141</v>
      </c>
      <c r="M73" s="67" t="s">
        <v>117</v>
      </c>
      <c r="N73" s="67"/>
      <c r="O73" s="68" t="s">
        <v>121</v>
      </c>
      <c r="P73" s="68" t="s">
        <v>122</v>
      </c>
    </row>
    <row r="74" spans="1:16" ht="12.75" customHeight="1" thickBot="1" x14ac:dyDescent="0.25">
      <c r="A74" s="57" t="str">
        <f t="shared" si="6"/>
        <v> BAN 6.99 </v>
      </c>
      <c r="B74" s="44" t="str">
        <f t="shared" si="7"/>
        <v>II</v>
      </c>
      <c r="C74" s="57">
        <f t="shared" si="8"/>
        <v>24791.6548</v>
      </c>
      <c r="D74" s="16" t="str">
        <f t="shared" si="9"/>
        <v>vis</v>
      </c>
      <c r="E74" s="65" t="e">
        <f>VLOOKUP(C74,'Active 1'!C$21:E$972,3,FALSE)</f>
        <v>#N/A</v>
      </c>
      <c r="F74" s="44" t="s">
        <v>115</v>
      </c>
      <c r="G74" s="16" t="str">
        <f t="shared" si="10"/>
        <v>24791.6548</v>
      </c>
      <c r="H74" s="57">
        <f t="shared" si="11"/>
        <v>240.5</v>
      </c>
      <c r="I74" s="66" t="s">
        <v>142</v>
      </c>
      <c r="J74" s="67" t="s">
        <v>143</v>
      </c>
      <c r="K74" s="66">
        <v>240.5</v>
      </c>
      <c r="L74" s="66" t="s">
        <v>144</v>
      </c>
      <c r="M74" s="67" t="s">
        <v>117</v>
      </c>
      <c r="N74" s="67"/>
      <c r="O74" s="68" t="s">
        <v>121</v>
      </c>
      <c r="P74" s="68" t="s">
        <v>135</v>
      </c>
    </row>
    <row r="75" spans="1:16" ht="12.75" customHeight="1" thickBot="1" x14ac:dyDescent="0.25">
      <c r="A75" s="57" t="str">
        <f t="shared" ref="A75:A106" si="12">P75</f>
        <v> BAN 6.99 </v>
      </c>
      <c r="B75" s="44" t="str">
        <f t="shared" ref="B75:B106" si="13">IF(H75=INT(H75),"I","II")</f>
        <v>II</v>
      </c>
      <c r="C75" s="57">
        <f t="shared" ref="C75:C106" si="14">1*G75</f>
        <v>24848.653699999999</v>
      </c>
      <c r="D75" s="16" t="str">
        <f t="shared" ref="D75:D106" si="15">VLOOKUP(F75,I$1:J$5,2,FALSE)</f>
        <v>vis</v>
      </c>
      <c r="E75" s="65" t="e">
        <f>VLOOKUP(C75,'Active 1'!C$21:E$972,3,FALSE)</f>
        <v>#N/A</v>
      </c>
      <c r="F75" s="44" t="s">
        <v>115</v>
      </c>
      <c r="G75" s="16" t="str">
        <f t="shared" ref="G75:G106" si="16">MID(I75,3,LEN(I75)-3)</f>
        <v>24848.6537</v>
      </c>
      <c r="H75" s="57">
        <f t="shared" ref="H75:H106" si="17">1*K75</f>
        <v>310.5</v>
      </c>
      <c r="I75" s="66" t="s">
        <v>145</v>
      </c>
      <c r="J75" s="67" t="s">
        <v>146</v>
      </c>
      <c r="K75" s="66">
        <v>310.5</v>
      </c>
      <c r="L75" s="66" t="s">
        <v>147</v>
      </c>
      <c r="M75" s="67" t="s">
        <v>117</v>
      </c>
      <c r="N75" s="67"/>
      <c r="O75" s="68" t="s">
        <v>121</v>
      </c>
      <c r="P75" s="68" t="s">
        <v>135</v>
      </c>
    </row>
    <row r="76" spans="1:16" ht="12.75" customHeight="1" thickBot="1" x14ac:dyDescent="0.25">
      <c r="A76" s="57" t="str">
        <f t="shared" si="12"/>
        <v> BAN 6.99 </v>
      </c>
      <c r="B76" s="44" t="str">
        <f t="shared" si="13"/>
        <v>II</v>
      </c>
      <c r="C76" s="57">
        <f t="shared" si="14"/>
        <v>24875.5268</v>
      </c>
      <c r="D76" s="16" t="str">
        <f t="shared" si="15"/>
        <v>vis</v>
      </c>
      <c r="E76" s="65" t="e">
        <f>VLOOKUP(C76,'Active 1'!C$21:E$972,3,FALSE)</f>
        <v>#N/A</v>
      </c>
      <c r="F76" s="44" t="s">
        <v>115</v>
      </c>
      <c r="G76" s="16" t="str">
        <f t="shared" si="16"/>
        <v>24875.5268</v>
      </c>
      <c r="H76" s="57">
        <f t="shared" si="17"/>
        <v>343.5</v>
      </c>
      <c r="I76" s="66" t="s">
        <v>148</v>
      </c>
      <c r="J76" s="67" t="s">
        <v>149</v>
      </c>
      <c r="K76" s="66">
        <v>343.5</v>
      </c>
      <c r="L76" s="66" t="s">
        <v>150</v>
      </c>
      <c r="M76" s="67" t="s">
        <v>117</v>
      </c>
      <c r="N76" s="67"/>
      <c r="O76" s="68" t="s">
        <v>121</v>
      </c>
      <c r="P76" s="68" t="s">
        <v>135</v>
      </c>
    </row>
    <row r="77" spans="1:16" ht="12.75" customHeight="1" thickBot="1" x14ac:dyDescent="0.25">
      <c r="A77" s="57" t="str">
        <f t="shared" si="12"/>
        <v> BAN 6.99 </v>
      </c>
      <c r="B77" s="44" t="str">
        <f t="shared" si="13"/>
        <v>I</v>
      </c>
      <c r="C77" s="57">
        <f t="shared" si="14"/>
        <v>24916.6466</v>
      </c>
      <c r="D77" s="16" t="str">
        <f t="shared" si="15"/>
        <v>vis</v>
      </c>
      <c r="E77" s="65" t="e">
        <f>VLOOKUP(C77,'Active 1'!C$21:E$972,3,FALSE)</f>
        <v>#N/A</v>
      </c>
      <c r="F77" s="44" t="s">
        <v>115</v>
      </c>
      <c r="G77" s="16" t="str">
        <f t="shared" si="16"/>
        <v>24916.6466</v>
      </c>
      <c r="H77" s="57">
        <f t="shared" si="17"/>
        <v>394</v>
      </c>
      <c r="I77" s="66" t="s">
        <v>151</v>
      </c>
      <c r="J77" s="67" t="s">
        <v>152</v>
      </c>
      <c r="K77" s="66">
        <v>394</v>
      </c>
      <c r="L77" s="66" t="s">
        <v>153</v>
      </c>
      <c r="M77" s="67" t="s">
        <v>117</v>
      </c>
      <c r="N77" s="67"/>
      <c r="O77" s="68" t="s">
        <v>121</v>
      </c>
      <c r="P77" s="68" t="s">
        <v>135</v>
      </c>
    </row>
    <row r="78" spans="1:16" ht="12.75" customHeight="1" thickBot="1" x14ac:dyDescent="0.25">
      <c r="A78" s="57" t="str">
        <f t="shared" si="12"/>
        <v> BAN 6.99 </v>
      </c>
      <c r="B78" s="44" t="str">
        <f t="shared" si="13"/>
        <v>II</v>
      </c>
      <c r="C78" s="57">
        <f t="shared" si="14"/>
        <v>24920.3112</v>
      </c>
      <c r="D78" s="16" t="str">
        <f t="shared" si="15"/>
        <v>vis</v>
      </c>
      <c r="E78" s="65" t="e">
        <f>VLOOKUP(C78,'Active 1'!C$21:E$972,3,FALSE)</f>
        <v>#N/A</v>
      </c>
      <c r="F78" s="44" t="s">
        <v>115</v>
      </c>
      <c r="G78" s="16" t="str">
        <f t="shared" si="16"/>
        <v>24920.3112</v>
      </c>
      <c r="H78" s="57">
        <f t="shared" si="17"/>
        <v>398.5</v>
      </c>
      <c r="I78" s="66" t="s">
        <v>154</v>
      </c>
      <c r="J78" s="67" t="s">
        <v>155</v>
      </c>
      <c r="K78" s="66">
        <v>398.5</v>
      </c>
      <c r="L78" s="66" t="s">
        <v>156</v>
      </c>
      <c r="M78" s="67" t="s">
        <v>117</v>
      </c>
      <c r="N78" s="67"/>
      <c r="O78" s="68" t="s">
        <v>121</v>
      </c>
      <c r="P78" s="68" t="s">
        <v>135</v>
      </c>
    </row>
    <row r="79" spans="1:16" ht="12.75" customHeight="1" thickBot="1" x14ac:dyDescent="0.25">
      <c r="A79" s="57" t="str">
        <f t="shared" si="12"/>
        <v> BAN 6.99 </v>
      </c>
      <c r="B79" s="44" t="str">
        <f t="shared" si="13"/>
        <v>I</v>
      </c>
      <c r="C79" s="57">
        <f t="shared" si="14"/>
        <v>24921.530599999998</v>
      </c>
      <c r="D79" s="16" t="str">
        <f t="shared" si="15"/>
        <v>vis</v>
      </c>
      <c r="E79" s="65" t="e">
        <f>VLOOKUP(C79,'Active 1'!C$21:E$972,3,FALSE)</f>
        <v>#N/A</v>
      </c>
      <c r="F79" s="44" t="s">
        <v>115</v>
      </c>
      <c r="G79" s="16" t="str">
        <f t="shared" si="16"/>
        <v>24921.5306</v>
      </c>
      <c r="H79" s="57">
        <f t="shared" si="17"/>
        <v>400</v>
      </c>
      <c r="I79" s="66" t="s">
        <v>157</v>
      </c>
      <c r="J79" s="67" t="s">
        <v>158</v>
      </c>
      <c r="K79" s="66">
        <v>400</v>
      </c>
      <c r="L79" s="66" t="s">
        <v>134</v>
      </c>
      <c r="M79" s="67" t="s">
        <v>117</v>
      </c>
      <c r="N79" s="67"/>
      <c r="O79" s="68" t="s">
        <v>121</v>
      </c>
      <c r="P79" s="68" t="s">
        <v>135</v>
      </c>
    </row>
    <row r="80" spans="1:16" ht="12.75" customHeight="1" thickBot="1" x14ac:dyDescent="0.25">
      <c r="A80" s="57" t="str">
        <f t="shared" si="12"/>
        <v> BAN 6.99 </v>
      </c>
      <c r="B80" s="44" t="str">
        <f t="shared" si="13"/>
        <v>I</v>
      </c>
      <c r="C80" s="57">
        <f t="shared" si="14"/>
        <v>24922.344099999998</v>
      </c>
      <c r="D80" s="16" t="str">
        <f t="shared" si="15"/>
        <v>vis</v>
      </c>
      <c r="E80" s="65" t="e">
        <f>VLOOKUP(C80,'Active 1'!C$21:E$972,3,FALSE)</f>
        <v>#N/A</v>
      </c>
      <c r="F80" s="44" t="s">
        <v>115</v>
      </c>
      <c r="G80" s="16" t="str">
        <f t="shared" si="16"/>
        <v>24922.3441</v>
      </c>
      <c r="H80" s="57">
        <f t="shared" si="17"/>
        <v>401</v>
      </c>
      <c r="I80" s="66" t="s">
        <v>159</v>
      </c>
      <c r="J80" s="67" t="s">
        <v>160</v>
      </c>
      <c r="K80" s="66">
        <v>401</v>
      </c>
      <c r="L80" s="66" t="s">
        <v>161</v>
      </c>
      <c r="M80" s="67" t="s">
        <v>117</v>
      </c>
      <c r="N80" s="67"/>
      <c r="O80" s="68" t="s">
        <v>121</v>
      </c>
      <c r="P80" s="68" t="s">
        <v>135</v>
      </c>
    </row>
    <row r="81" spans="1:16" ht="12.75" customHeight="1" thickBot="1" x14ac:dyDescent="0.25">
      <c r="A81" s="57" t="str">
        <f t="shared" si="12"/>
        <v> BAN 6.99 </v>
      </c>
      <c r="B81" s="44" t="str">
        <f t="shared" si="13"/>
        <v>I</v>
      </c>
      <c r="C81" s="57">
        <f t="shared" si="14"/>
        <v>24961.430400000001</v>
      </c>
      <c r="D81" s="16" t="str">
        <f t="shared" si="15"/>
        <v>vis</v>
      </c>
      <c r="E81" s="65" t="e">
        <f>VLOOKUP(C81,'Active 1'!C$21:E$972,3,FALSE)</f>
        <v>#N/A</v>
      </c>
      <c r="F81" s="44" t="s">
        <v>115</v>
      </c>
      <c r="G81" s="16" t="str">
        <f t="shared" si="16"/>
        <v>24961.4304</v>
      </c>
      <c r="H81" s="57">
        <f t="shared" si="17"/>
        <v>449</v>
      </c>
      <c r="I81" s="66" t="s">
        <v>162</v>
      </c>
      <c r="J81" s="67" t="s">
        <v>163</v>
      </c>
      <c r="K81" s="66">
        <v>449</v>
      </c>
      <c r="L81" s="66" t="s">
        <v>164</v>
      </c>
      <c r="M81" s="67" t="s">
        <v>117</v>
      </c>
      <c r="N81" s="67"/>
      <c r="O81" s="68" t="s">
        <v>121</v>
      </c>
      <c r="P81" s="68" t="s">
        <v>135</v>
      </c>
    </row>
    <row r="82" spans="1:16" ht="12.75" customHeight="1" thickBot="1" x14ac:dyDescent="0.25">
      <c r="A82" s="57" t="str">
        <f t="shared" si="12"/>
        <v> BAN 6.99 </v>
      </c>
      <c r="B82" s="44" t="str">
        <f t="shared" si="13"/>
        <v>II</v>
      </c>
      <c r="C82" s="57">
        <f t="shared" si="14"/>
        <v>25230.551899999999</v>
      </c>
      <c r="D82" s="16" t="str">
        <f t="shared" si="15"/>
        <v>vis</v>
      </c>
      <c r="E82" s="65" t="e">
        <f>VLOOKUP(C82,'Active 1'!C$21:E$972,3,FALSE)</f>
        <v>#N/A</v>
      </c>
      <c r="F82" s="44" t="s">
        <v>115</v>
      </c>
      <c r="G82" s="16" t="str">
        <f t="shared" si="16"/>
        <v>25230.5519</v>
      </c>
      <c r="H82" s="57">
        <f t="shared" si="17"/>
        <v>779.5</v>
      </c>
      <c r="I82" s="66" t="s">
        <v>165</v>
      </c>
      <c r="J82" s="67" t="s">
        <v>166</v>
      </c>
      <c r="K82" s="66">
        <v>779.5</v>
      </c>
      <c r="L82" s="66" t="s">
        <v>167</v>
      </c>
      <c r="M82" s="67" t="s">
        <v>117</v>
      </c>
      <c r="N82" s="67"/>
      <c r="O82" s="68" t="s">
        <v>121</v>
      </c>
      <c r="P82" s="68" t="s">
        <v>135</v>
      </c>
    </row>
    <row r="83" spans="1:16" ht="12.75" customHeight="1" thickBot="1" x14ac:dyDescent="0.25">
      <c r="A83" s="57" t="str">
        <f t="shared" si="12"/>
        <v> BAN 6.99 </v>
      </c>
      <c r="B83" s="44" t="str">
        <f t="shared" si="13"/>
        <v>II</v>
      </c>
      <c r="C83" s="57">
        <f t="shared" si="14"/>
        <v>25234.6211</v>
      </c>
      <c r="D83" s="16" t="str">
        <f t="shared" si="15"/>
        <v>vis</v>
      </c>
      <c r="E83" s="65" t="e">
        <f>VLOOKUP(C83,'Active 1'!C$21:E$972,3,FALSE)</f>
        <v>#N/A</v>
      </c>
      <c r="F83" s="44" t="s">
        <v>115</v>
      </c>
      <c r="G83" s="16" t="str">
        <f t="shared" si="16"/>
        <v>25234.6211</v>
      </c>
      <c r="H83" s="57">
        <f t="shared" si="17"/>
        <v>784.5</v>
      </c>
      <c r="I83" s="66" t="s">
        <v>168</v>
      </c>
      <c r="J83" s="67" t="s">
        <v>169</v>
      </c>
      <c r="K83" s="66">
        <v>784.5</v>
      </c>
      <c r="L83" s="66" t="s">
        <v>170</v>
      </c>
      <c r="M83" s="67" t="s">
        <v>117</v>
      </c>
      <c r="N83" s="67"/>
      <c r="O83" s="68" t="s">
        <v>121</v>
      </c>
      <c r="P83" s="68" t="s">
        <v>135</v>
      </c>
    </row>
    <row r="84" spans="1:16" ht="12.75" customHeight="1" thickBot="1" x14ac:dyDescent="0.25">
      <c r="A84" s="57" t="str">
        <f t="shared" si="12"/>
        <v> BAN 6.99 </v>
      </c>
      <c r="B84" s="44" t="str">
        <f t="shared" si="13"/>
        <v>I</v>
      </c>
      <c r="C84" s="57">
        <f t="shared" si="14"/>
        <v>25242.356800000001</v>
      </c>
      <c r="D84" s="16" t="str">
        <f t="shared" si="15"/>
        <v>vis</v>
      </c>
      <c r="E84" s="65" t="e">
        <f>VLOOKUP(C84,'Active 1'!C$21:E$972,3,FALSE)</f>
        <v>#N/A</v>
      </c>
      <c r="F84" s="44" t="s">
        <v>115</v>
      </c>
      <c r="G84" s="16" t="str">
        <f t="shared" si="16"/>
        <v>25242.3568</v>
      </c>
      <c r="H84" s="57">
        <f t="shared" si="17"/>
        <v>794</v>
      </c>
      <c r="I84" s="66" t="s">
        <v>171</v>
      </c>
      <c r="J84" s="67" t="s">
        <v>172</v>
      </c>
      <c r="K84" s="66">
        <v>794</v>
      </c>
      <c r="L84" s="66" t="s">
        <v>173</v>
      </c>
      <c r="M84" s="67" t="s">
        <v>117</v>
      </c>
      <c r="N84" s="67"/>
      <c r="O84" s="68" t="s">
        <v>121</v>
      </c>
      <c r="P84" s="68" t="s">
        <v>135</v>
      </c>
    </row>
    <row r="85" spans="1:16" ht="12.75" customHeight="1" thickBot="1" x14ac:dyDescent="0.25">
      <c r="A85" s="57" t="str">
        <f t="shared" si="12"/>
        <v> BAN 6.99 </v>
      </c>
      <c r="B85" s="44" t="str">
        <f t="shared" si="13"/>
        <v>II</v>
      </c>
      <c r="C85" s="57">
        <f t="shared" si="14"/>
        <v>25687.365600000001</v>
      </c>
      <c r="D85" s="16" t="str">
        <f t="shared" si="15"/>
        <v>vis</v>
      </c>
      <c r="E85" s="65" t="e">
        <f>VLOOKUP(C85,'Active 1'!C$21:E$972,3,FALSE)</f>
        <v>#N/A</v>
      </c>
      <c r="F85" s="44" t="s">
        <v>115</v>
      </c>
      <c r="G85" s="16" t="str">
        <f t="shared" si="16"/>
        <v>25687.3656</v>
      </c>
      <c r="H85" s="57">
        <f t="shared" si="17"/>
        <v>1340.5</v>
      </c>
      <c r="I85" s="66" t="s">
        <v>174</v>
      </c>
      <c r="J85" s="67" t="s">
        <v>175</v>
      </c>
      <c r="K85" s="66">
        <v>1340.5</v>
      </c>
      <c r="L85" s="66" t="s">
        <v>176</v>
      </c>
      <c r="M85" s="67" t="s">
        <v>117</v>
      </c>
      <c r="N85" s="67"/>
      <c r="O85" s="68" t="s">
        <v>121</v>
      </c>
      <c r="P85" s="68" t="s">
        <v>135</v>
      </c>
    </row>
    <row r="86" spans="1:16" ht="12.75" customHeight="1" thickBot="1" x14ac:dyDescent="0.25">
      <c r="A86" s="57" t="str">
        <f t="shared" si="12"/>
        <v> BAN 6.99 </v>
      </c>
      <c r="B86" s="44" t="str">
        <f t="shared" si="13"/>
        <v>I</v>
      </c>
      <c r="C86" s="57">
        <f t="shared" si="14"/>
        <v>25698.356100000001</v>
      </c>
      <c r="D86" s="16" t="str">
        <f t="shared" si="15"/>
        <v>vis</v>
      </c>
      <c r="E86" s="65" t="e">
        <f>VLOOKUP(C86,'Active 1'!C$21:E$972,3,FALSE)</f>
        <v>#N/A</v>
      </c>
      <c r="F86" s="44" t="s">
        <v>115</v>
      </c>
      <c r="G86" s="16" t="str">
        <f t="shared" si="16"/>
        <v>25698.3561</v>
      </c>
      <c r="H86" s="57">
        <f t="shared" si="17"/>
        <v>1354</v>
      </c>
      <c r="I86" s="66" t="s">
        <v>177</v>
      </c>
      <c r="J86" s="67" t="s">
        <v>178</v>
      </c>
      <c r="K86" s="66">
        <v>1354</v>
      </c>
      <c r="L86" s="66" t="s">
        <v>164</v>
      </c>
      <c r="M86" s="67" t="s">
        <v>117</v>
      </c>
      <c r="N86" s="67"/>
      <c r="O86" s="68" t="s">
        <v>121</v>
      </c>
      <c r="P86" s="68" t="s">
        <v>135</v>
      </c>
    </row>
    <row r="87" spans="1:16" ht="12.75" customHeight="1" thickBot="1" x14ac:dyDescent="0.25">
      <c r="A87" s="57" t="str">
        <f t="shared" si="12"/>
        <v> BAN 11.204 </v>
      </c>
      <c r="B87" s="44" t="str">
        <f t="shared" si="13"/>
        <v>I</v>
      </c>
      <c r="C87" s="57">
        <f t="shared" si="14"/>
        <v>27158.364099999999</v>
      </c>
      <c r="D87" s="16" t="str">
        <f t="shared" si="15"/>
        <v>vis</v>
      </c>
      <c r="E87" s="65" t="e">
        <f>VLOOKUP(C87,'Active 1'!C$21:E$972,3,FALSE)</f>
        <v>#N/A</v>
      </c>
      <c r="F87" s="44" t="s">
        <v>115</v>
      </c>
      <c r="G87" s="16" t="str">
        <f t="shared" si="16"/>
        <v>27158.3641</v>
      </c>
      <c r="H87" s="57">
        <f t="shared" si="17"/>
        <v>3147</v>
      </c>
      <c r="I87" s="66" t="s">
        <v>179</v>
      </c>
      <c r="J87" s="67" t="s">
        <v>180</v>
      </c>
      <c r="K87" s="66">
        <v>3147</v>
      </c>
      <c r="L87" s="66" t="s">
        <v>181</v>
      </c>
      <c r="M87" s="67" t="s">
        <v>117</v>
      </c>
      <c r="N87" s="67"/>
      <c r="O87" s="68" t="s">
        <v>182</v>
      </c>
      <c r="P87" s="68" t="s">
        <v>183</v>
      </c>
    </row>
    <row r="88" spans="1:16" ht="12.75" customHeight="1" thickBot="1" x14ac:dyDescent="0.25">
      <c r="A88" s="57" t="str">
        <f t="shared" si="12"/>
        <v> BAN 11.204 </v>
      </c>
      <c r="B88" s="44" t="str">
        <f t="shared" si="13"/>
        <v>II</v>
      </c>
      <c r="C88" s="57">
        <f t="shared" si="14"/>
        <v>27160.401099999999</v>
      </c>
      <c r="D88" s="16" t="str">
        <f t="shared" si="15"/>
        <v>vis</v>
      </c>
      <c r="E88" s="65" t="e">
        <f>VLOOKUP(C88,'Active 1'!C$21:E$972,3,FALSE)</f>
        <v>#N/A</v>
      </c>
      <c r="F88" s="44" t="s">
        <v>115</v>
      </c>
      <c r="G88" s="16" t="str">
        <f t="shared" si="16"/>
        <v>27160.4011</v>
      </c>
      <c r="H88" s="57">
        <f t="shared" si="17"/>
        <v>3149.5</v>
      </c>
      <c r="I88" s="66" t="s">
        <v>184</v>
      </c>
      <c r="J88" s="67" t="s">
        <v>185</v>
      </c>
      <c r="K88" s="66">
        <v>3149.5</v>
      </c>
      <c r="L88" s="66" t="s">
        <v>120</v>
      </c>
      <c r="M88" s="67" t="s">
        <v>117</v>
      </c>
      <c r="N88" s="67"/>
      <c r="O88" s="68" t="s">
        <v>182</v>
      </c>
      <c r="P88" s="68" t="s">
        <v>183</v>
      </c>
    </row>
    <row r="89" spans="1:16" ht="12.75" customHeight="1" thickBot="1" x14ac:dyDescent="0.25">
      <c r="A89" s="57" t="str">
        <f t="shared" si="12"/>
        <v> WARC 12 </v>
      </c>
      <c r="B89" s="44" t="str">
        <f t="shared" si="13"/>
        <v>I</v>
      </c>
      <c r="C89" s="57">
        <f t="shared" si="14"/>
        <v>27461.278200000001</v>
      </c>
      <c r="D89" s="16" t="str">
        <f t="shared" si="15"/>
        <v>vis</v>
      </c>
      <c r="E89" s="65">
        <f>VLOOKUP(C89,'Active 1'!C$21:E$972,3,FALSE)</f>
        <v>3519.0009109123221</v>
      </c>
      <c r="F89" s="44" t="s">
        <v>115</v>
      </c>
      <c r="G89" s="16" t="str">
        <f t="shared" si="16"/>
        <v>27461.2782</v>
      </c>
      <c r="H89" s="57">
        <f t="shared" si="17"/>
        <v>3519</v>
      </c>
      <c r="I89" s="66" t="s">
        <v>186</v>
      </c>
      <c r="J89" s="67" t="s">
        <v>187</v>
      </c>
      <c r="K89" s="66">
        <v>3519</v>
      </c>
      <c r="L89" s="66" t="s">
        <v>188</v>
      </c>
      <c r="M89" s="67" t="s">
        <v>189</v>
      </c>
      <c r="N89" s="67"/>
      <c r="O89" s="68" t="s">
        <v>190</v>
      </c>
      <c r="P89" s="68" t="s">
        <v>191</v>
      </c>
    </row>
    <row r="90" spans="1:16" ht="12.75" customHeight="1" thickBot="1" x14ac:dyDescent="0.25">
      <c r="A90" s="57" t="str">
        <f t="shared" si="12"/>
        <v> BAN 11.204 </v>
      </c>
      <c r="B90" s="44" t="str">
        <f t="shared" si="13"/>
        <v>II</v>
      </c>
      <c r="C90" s="57">
        <f t="shared" si="14"/>
        <v>28545.492900000001</v>
      </c>
      <c r="D90" s="16" t="str">
        <f t="shared" si="15"/>
        <v>vis</v>
      </c>
      <c r="E90" s="65" t="e">
        <f>VLOOKUP(C90,'Active 1'!C$21:E$972,3,FALSE)</f>
        <v>#N/A</v>
      </c>
      <c r="F90" s="44" t="s">
        <v>115</v>
      </c>
      <c r="G90" s="16" t="str">
        <f t="shared" si="16"/>
        <v>28545.4929</v>
      </c>
      <c r="H90" s="57">
        <f t="shared" si="17"/>
        <v>4850.5</v>
      </c>
      <c r="I90" s="66" t="s">
        <v>192</v>
      </c>
      <c r="J90" s="67" t="s">
        <v>193</v>
      </c>
      <c r="K90" s="66">
        <v>4850.5</v>
      </c>
      <c r="L90" s="66" t="s">
        <v>194</v>
      </c>
      <c r="M90" s="67" t="s">
        <v>117</v>
      </c>
      <c r="N90" s="67"/>
      <c r="O90" s="68" t="s">
        <v>182</v>
      </c>
      <c r="P90" s="68" t="s">
        <v>183</v>
      </c>
    </row>
    <row r="91" spans="1:16" ht="12.75" customHeight="1" thickBot="1" x14ac:dyDescent="0.25">
      <c r="A91" s="57" t="str">
        <f t="shared" si="12"/>
        <v> BAN 11.204 </v>
      </c>
      <c r="B91" s="44" t="str">
        <f t="shared" si="13"/>
        <v>II</v>
      </c>
      <c r="C91" s="57">
        <f t="shared" si="14"/>
        <v>28571.554</v>
      </c>
      <c r="D91" s="16" t="str">
        <f t="shared" si="15"/>
        <v>vis</v>
      </c>
      <c r="E91" s="65" t="e">
        <f>VLOOKUP(C91,'Active 1'!C$21:E$972,3,FALSE)</f>
        <v>#N/A</v>
      </c>
      <c r="F91" s="44" t="s">
        <v>115</v>
      </c>
      <c r="G91" s="16" t="str">
        <f t="shared" si="16"/>
        <v>28571.5540</v>
      </c>
      <c r="H91" s="57">
        <f t="shared" si="17"/>
        <v>4882.5</v>
      </c>
      <c r="I91" s="66" t="s">
        <v>195</v>
      </c>
      <c r="J91" s="67" t="s">
        <v>196</v>
      </c>
      <c r="K91" s="66">
        <v>4882.5</v>
      </c>
      <c r="L91" s="66" t="s">
        <v>197</v>
      </c>
      <c r="M91" s="67" t="s">
        <v>117</v>
      </c>
      <c r="N91" s="67"/>
      <c r="O91" s="68" t="s">
        <v>182</v>
      </c>
      <c r="P91" s="68" t="s">
        <v>183</v>
      </c>
    </row>
    <row r="92" spans="1:16" ht="12.75" customHeight="1" thickBot="1" x14ac:dyDescent="0.25">
      <c r="A92" s="57" t="str">
        <f t="shared" si="12"/>
        <v> BAN 11.204 </v>
      </c>
      <c r="B92" s="44" t="str">
        <f t="shared" si="13"/>
        <v>I</v>
      </c>
      <c r="C92" s="57">
        <f t="shared" si="14"/>
        <v>28596.3861</v>
      </c>
      <c r="D92" s="16" t="str">
        <f t="shared" si="15"/>
        <v>vis</v>
      </c>
      <c r="E92" s="65" t="e">
        <f>VLOOKUP(C92,'Active 1'!C$21:E$972,3,FALSE)</f>
        <v>#N/A</v>
      </c>
      <c r="F92" s="44" t="s">
        <v>115</v>
      </c>
      <c r="G92" s="16" t="str">
        <f t="shared" si="16"/>
        <v>28596.3861</v>
      </c>
      <c r="H92" s="57">
        <f t="shared" si="17"/>
        <v>4913</v>
      </c>
      <c r="I92" s="66" t="s">
        <v>198</v>
      </c>
      <c r="J92" s="67" t="s">
        <v>199</v>
      </c>
      <c r="K92" s="66">
        <v>4913</v>
      </c>
      <c r="L92" s="66" t="s">
        <v>200</v>
      </c>
      <c r="M92" s="67" t="s">
        <v>117</v>
      </c>
      <c r="N92" s="67"/>
      <c r="O92" s="68" t="s">
        <v>182</v>
      </c>
      <c r="P92" s="68" t="s">
        <v>183</v>
      </c>
    </row>
    <row r="93" spans="1:16" ht="12.75" customHeight="1" thickBot="1" x14ac:dyDescent="0.25">
      <c r="A93" s="57" t="str">
        <f t="shared" si="12"/>
        <v> BAN 11.204 </v>
      </c>
      <c r="B93" s="44" t="str">
        <f t="shared" si="13"/>
        <v>I</v>
      </c>
      <c r="C93" s="57">
        <f t="shared" si="14"/>
        <v>29639.4827</v>
      </c>
      <c r="D93" s="16" t="str">
        <f t="shared" si="15"/>
        <v>vis</v>
      </c>
      <c r="E93" s="65" t="e">
        <f>VLOOKUP(C93,'Active 1'!C$21:E$972,3,FALSE)</f>
        <v>#N/A</v>
      </c>
      <c r="F93" s="44" t="s">
        <v>115</v>
      </c>
      <c r="G93" s="16" t="str">
        <f t="shared" si="16"/>
        <v>29639.4827</v>
      </c>
      <c r="H93" s="57">
        <f t="shared" si="17"/>
        <v>6194</v>
      </c>
      <c r="I93" s="66" t="s">
        <v>201</v>
      </c>
      <c r="J93" s="67" t="s">
        <v>202</v>
      </c>
      <c r="K93" s="66">
        <v>6194</v>
      </c>
      <c r="L93" s="66" t="s">
        <v>138</v>
      </c>
      <c r="M93" s="67" t="s">
        <v>117</v>
      </c>
      <c r="N93" s="67"/>
      <c r="O93" s="68" t="s">
        <v>182</v>
      </c>
      <c r="P93" s="68" t="s">
        <v>183</v>
      </c>
    </row>
    <row r="94" spans="1:16" ht="12.75" customHeight="1" thickBot="1" x14ac:dyDescent="0.25">
      <c r="A94" s="57" t="str">
        <f t="shared" si="12"/>
        <v> BAN 11.204 </v>
      </c>
      <c r="B94" s="44" t="str">
        <f t="shared" si="13"/>
        <v>II</v>
      </c>
      <c r="C94" s="57">
        <f t="shared" si="14"/>
        <v>30466.3861</v>
      </c>
      <c r="D94" s="16" t="str">
        <f t="shared" si="15"/>
        <v>vis</v>
      </c>
      <c r="E94" s="65" t="e">
        <f>VLOOKUP(C94,'Active 1'!C$21:E$972,3,FALSE)</f>
        <v>#N/A</v>
      </c>
      <c r="F94" s="44" t="s">
        <v>115</v>
      </c>
      <c r="G94" s="16" t="str">
        <f t="shared" si="16"/>
        <v>30466.3861</v>
      </c>
      <c r="H94" s="57">
        <f t="shared" si="17"/>
        <v>7209.5</v>
      </c>
      <c r="I94" s="66" t="s">
        <v>203</v>
      </c>
      <c r="J94" s="67" t="s">
        <v>204</v>
      </c>
      <c r="K94" s="66">
        <v>7209.5</v>
      </c>
      <c r="L94" s="66" t="s">
        <v>125</v>
      </c>
      <c r="M94" s="67" t="s">
        <v>117</v>
      </c>
      <c r="N94" s="67"/>
      <c r="O94" s="68" t="s">
        <v>182</v>
      </c>
      <c r="P94" s="68" t="s">
        <v>183</v>
      </c>
    </row>
    <row r="95" spans="1:16" ht="12.75" customHeight="1" thickBot="1" x14ac:dyDescent="0.25">
      <c r="A95" s="57" t="str">
        <f t="shared" si="12"/>
        <v> APJ 115.301 </v>
      </c>
      <c r="B95" s="44" t="str">
        <f t="shared" si="13"/>
        <v>I</v>
      </c>
      <c r="C95" s="57">
        <f t="shared" si="14"/>
        <v>32605.9146</v>
      </c>
      <c r="D95" s="16" t="str">
        <f t="shared" si="15"/>
        <v>vis</v>
      </c>
      <c r="E95" s="65">
        <f>VLOOKUP(C95,'Active 1'!C$21:E$972,3,FALSE)</f>
        <v>9837.0000663406081</v>
      </c>
      <c r="F95" s="44" t="s">
        <v>115</v>
      </c>
      <c r="G95" s="16" t="str">
        <f t="shared" si="16"/>
        <v>32605.9146</v>
      </c>
      <c r="H95" s="57">
        <f t="shared" si="17"/>
        <v>9837</v>
      </c>
      <c r="I95" s="66" t="s">
        <v>205</v>
      </c>
      <c r="J95" s="67" t="s">
        <v>206</v>
      </c>
      <c r="K95" s="66">
        <v>9837</v>
      </c>
      <c r="L95" s="66" t="s">
        <v>207</v>
      </c>
      <c r="M95" s="67" t="s">
        <v>208</v>
      </c>
      <c r="N95" s="67" t="s">
        <v>209</v>
      </c>
      <c r="O95" s="68" t="s">
        <v>210</v>
      </c>
      <c r="P95" s="68" t="s">
        <v>211</v>
      </c>
    </row>
    <row r="96" spans="1:16" ht="12.75" customHeight="1" thickBot="1" x14ac:dyDescent="0.25">
      <c r="A96" s="57" t="str">
        <f t="shared" si="12"/>
        <v> APJ 115.301 </v>
      </c>
      <c r="B96" s="44" t="str">
        <f t="shared" si="13"/>
        <v>II</v>
      </c>
      <c r="C96" s="57">
        <f t="shared" si="14"/>
        <v>32606.322199999999</v>
      </c>
      <c r="D96" s="16" t="str">
        <f t="shared" si="15"/>
        <v>vis</v>
      </c>
      <c r="E96" s="65">
        <f>VLOOKUP(C96,'Active 1'!C$21:E$972,3,FALSE)</f>
        <v>9837.5006296954343</v>
      </c>
      <c r="F96" s="44" t="s">
        <v>115</v>
      </c>
      <c r="G96" s="16" t="str">
        <f t="shared" si="16"/>
        <v>32606.3222</v>
      </c>
      <c r="H96" s="57">
        <f t="shared" si="17"/>
        <v>9837.5</v>
      </c>
      <c r="I96" s="66" t="s">
        <v>212</v>
      </c>
      <c r="J96" s="67" t="s">
        <v>213</v>
      </c>
      <c r="K96" s="66">
        <v>9837.5</v>
      </c>
      <c r="L96" s="66" t="s">
        <v>214</v>
      </c>
      <c r="M96" s="67" t="s">
        <v>208</v>
      </c>
      <c r="N96" s="67" t="s">
        <v>209</v>
      </c>
      <c r="O96" s="68" t="s">
        <v>210</v>
      </c>
      <c r="P96" s="68" t="s">
        <v>211</v>
      </c>
    </row>
    <row r="97" spans="1:16" ht="12.75" customHeight="1" thickBot="1" x14ac:dyDescent="0.25">
      <c r="A97" s="57" t="str">
        <f t="shared" si="12"/>
        <v> APJ 115.301 </v>
      </c>
      <c r="B97" s="44" t="str">
        <f t="shared" si="13"/>
        <v>I</v>
      </c>
      <c r="C97" s="57">
        <f t="shared" si="14"/>
        <v>32965.827499999999</v>
      </c>
      <c r="D97" s="16" t="str">
        <f t="shared" si="15"/>
        <v>vis</v>
      </c>
      <c r="E97" s="65">
        <f>VLOOKUP(C97,'Active 1'!C$21:E$972,3,FALSE)</f>
        <v>10279.000087610866</v>
      </c>
      <c r="F97" s="44" t="s">
        <v>115</v>
      </c>
      <c r="G97" s="16" t="str">
        <f t="shared" si="16"/>
        <v>32965.8275</v>
      </c>
      <c r="H97" s="57">
        <f t="shared" si="17"/>
        <v>10279</v>
      </c>
      <c r="I97" s="66" t="s">
        <v>215</v>
      </c>
      <c r="J97" s="67" t="s">
        <v>216</v>
      </c>
      <c r="K97" s="66">
        <v>10279</v>
      </c>
      <c r="L97" s="66" t="s">
        <v>207</v>
      </c>
      <c r="M97" s="67" t="s">
        <v>208</v>
      </c>
      <c r="N97" s="67" t="s">
        <v>209</v>
      </c>
      <c r="O97" s="68" t="s">
        <v>210</v>
      </c>
      <c r="P97" s="68" t="s">
        <v>211</v>
      </c>
    </row>
    <row r="98" spans="1:16" ht="12.75" customHeight="1" thickBot="1" x14ac:dyDescent="0.25">
      <c r="A98" s="57" t="str">
        <f t="shared" si="12"/>
        <v> APJ 115.301 </v>
      </c>
      <c r="B98" s="44" t="str">
        <f t="shared" si="13"/>
        <v>II</v>
      </c>
      <c r="C98" s="57">
        <f t="shared" si="14"/>
        <v>32966.2353</v>
      </c>
      <c r="D98" s="16" t="str">
        <f t="shared" si="15"/>
        <v>vis</v>
      </c>
      <c r="E98" s="65">
        <f>VLOOKUP(C98,'Active 1'!C$21:E$972,3,FALSE)</f>
        <v>10279.500896580686</v>
      </c>
      <c r="F98" s="44" t="s">
        <v>115</v>
      </c>
      <c r="G98" s="16" t="str">
        <f t="shared" si="16"/>
        <v>32966.2353</v>
      </c>
      <c r="H98" s="57">
        <f t="shared" si="17"/>
        <v>10279.5</v>
      </c>
      <c r="I98" s="66" t="s">
        <v>217</v>
      </c>
      <c r="J98" s="67" t="s">
        <v>218</v>
      </c>
      <c r="K98" s="66">
        <v>10279.5</v>
      </c>
      <c r="L98" s="66" t="s">
        <v>188</v>
      </c>
      <c r="M98" s="67" t="s">
        <v>208</v>
      </c>
      <c r="N98" s="67" t="s">
        <v>209</v>
      </c>
      <c r="O98" s="68" t="s">
        <v>210</v>
      </c>
      <c r="P98" s="68" t="s">
        <v>211</v>
      </c>
    </row>
    <row r="99" spans="1:16" ht="12.75" customHeight="1" thickBot="1" x14ac:dyDescent="0.25">
      <c r="A99" s="57" t="str">
        <f t="shared" si="12"/>
        <v>BAVM 12 </v>
      </c>
      <c r="B99" s="44" t="str">
        <f t="shared" si="13"/>
        <v>I</v>
      </c>
      <c r="C99" s="57">
        <f t="shared" si="14"/>
        <v>36172.470999999998</v>
      </c>
      <c r="D99" s="16" t="str">
        <f t="shared" si="15"/>
        <v>vis</v>
      </c>
      <c r="E99" s="65">
        <f>VLOOKUP(C99,'Active 1'!C$21:E$972,3,FALSE)</f>
        <v>14216.998684510658</v>
      </c>
      <c r="F99" s="44" t="s">
        <v>115</v>
      </c>
      <c r="G99" s="16" t="str">
        <f t="shared" si="16"/>
        <v>36172.471</v>
      </c>
      <c r="H99" s="57">
        <f t="shared" si="17"/>
        <v>14217</v>
      </c>
      <c r="I99" s="66" t="s">
        <v>219</v>
      </c>
      <c r="J99" s="67" t="s">
        <v>220</v>
      </c>
      <c r="K99" s="66">
        <v>14217</v>
      </c>
      <c r="L99" s="66" t="s">
        <v>221</v>
      </c>
      <c r="M99" s="67" t="s">
        <v>189</v>
      </c>
      <c r="N99" s="67"/>
      <c r="O99" s="68" t="s">
        <v>222</v>
      </c>
      <c r="P99" s="69" t="s">
        <v>223</v>
      </c>
    </row>
    <row r="100" spans="1:16" ht="12.75" customHeight="1" thickBot="1" x14ac:dyDescent="0.25">
      <c r="A100" s="57" t="str">
        <f t="shared" si="12"/>
        <v>BAVM 13 </v>
      </c>
      <c r="B100" s="44" t="str">
        <f t="shared" si="13"/>
        <v>II</v>
      </c>
      <c r="C100" s="57">
        <f t="shared" si="14"/>
        <v>36232.324999999997</v>
      </c>
      <c r="D100" s="16" t="str">
        <f t="shared" si="15"/>
        <v>vis</v>
      </c>
      <c r="E100" s="65">
        <f>VLOOKUP(C100,'Active 1'!C$21:E$972,3,FALSE)</f>
        <v>14290.503883332676</v>
      </c>
      <c r="F100" s="44" t="s">
        <v>115</v>
      </c>
      <c r="G100" s="16" t="str">
        <f t="shared" si="16"/>
        <v>36232.325</v>
      </c>
      <c r="H100" s="57">
        <f t="shared" si="17"/>
        <v>14290.5</v>
      </c>
      <c r="I100" s="66" t="s">
        <v>224</v>
      </c>
      <c r="J100" s="67" t="s">
        <v>225</v>
      </c>
      <c r="K100" s="66">
        <v>14290.5</v>
      </c>
      <c r="L100" s="66" t="s">
        <v>226</v>
      </c>
      <c r="M100" s="67" t="s">
        <v>189</v>
      </c>
      <c r="N100" s="67"/>
      <c r="O100" s="68" t="s">
        <v>227</v>
      </c>
      <c r="P100" s="69" t="s">
        <v>228</v>
      </c>
    </row>
    <row r="101" spans="1:16" ht="12.75" customHeight="1" thickBot="1" x14ac:dyDescent="0.25">
      <c r="A101" s="57" t="str">
        <f t="shared" si="12"/>
        <v>BAVM 13 </v>
      </c>
      <c r="B101" s="44" t="str">
        <f t="shared" si="13"/>
        <v>II</v>
      </c>
      <c r="C101" s="57">
        <f t="shared" si="14"/>
        <v>36232.326000000001</v>
      </c>
      <c r="D101" s="16" t="str">
        <f t="shared" si="15"/>
        <v>vis</v>
      </c>
      <c r="E101" s="65">
        <f>VLOOKUP(C101,'Active 1'!C$21:E$972,3,FALSE)</f>
        <v>14290.505111407645</v>
      </c>
      <c r="F101" s="44" t="s">
        <v>115</v>
      </c>
      <c r="G101" s="16" t="str">
        <f t="shared" si="16"/>
        <v>36232.326</v>
      </c>
      <c r="H101" s="57">
        <f t="shared" si="17"/>
        <v>14290.5</v>
      </c>
      <c r="I101" s="66" t="s">
        <v>229</v>
      </c>
      <c r="J101" s="67" t="s">
        <v>230</v>
      </c>
      <c r="K101" s="66">
        <v>14290.5</v>
      </c>
      <c r="L101" s="66" t="s">
        <v>231</v>
      </c>
      <c r="M101" s="67" t="s">
        <v>189</v>
      </c>
      <c r="N101" s="67"/>
      <c r="O101" s="68" t="s">
        <v>222</v>
      </c>
      <c r="P101" s="69" t="s">
        <v>228</v>
      </c>
    </row>
    <row r="102" spans="1:16" ht="12.75" customHeight="1" thickBot="1" x14ac:dyDescent="0.25">
      <c r="A102" s="57" t="str">
        <f t="shared" si="12"/>
        <v>BAVM 13 </v>
      </c>
      <c r="B102" s="44" t="str">
        <f t="shared" si="13"/>
        <v>I</v>
      </c>
      <c r="C102" s="57">
        <f t="shared" si="14"/>
        <v>36308.455999999998</v>
      </c>
      <c r="D102" s="16" t="str">
        <f t="shared" si="15"/>
        <v>vis</v>
      </c>
      <c r="E102" s="65">
        <f>VLOOKUP(C102,'Active 1'!C$21:E$972,3,FALSE)</f>
        <v>14383.998458323811</v>
      </c>
      <c r="F102" s="44" t="s">
        <v>115</v>
      </c>
      <c r="G102" s="16" t="str">
        <f t="shared" si="16"/>
        <v>36308.456</v>
      </c>
      <c r="H102" s="57">
        <f t="shared" si="17"/>
        <v>14384</v>
      </c>
      <c r="I102" s="66" t="s">
        <v>232</v>
      </c>
      <c r="J102" s="67" t="s">
        <v>233</v>
      </c>
      <c r="K102" s="66">
        <v>14384</v>
      </c>
      <c r="L102" s="66" t="s">
        <v>221</v>
      </c>
      <c r="M102" s="67" t="s">
        <v>189</v>
      </c>
      <c r="N102" s="67"/>
      <c r="O102" s="68" t="s">
        <v>234</v>
      </c>
      <c r="P102" s="69" t="s">
        <v>228</v>
      </c>
    </row>
    <row r="103" spans="1:16" ht="12.75" customHeight="1" thickBot="1" x14ac:dyDescent="0.25">
      <c r="A103" s="57" t="str">
        <f t="shared" si="12"/>
        <v>BAVM 13 </v>
      </c>
      <c r="B103" s="44" t="str">
        <f t="shared" si="13"/>
        <v>I</v>
      </c>
      <c r="C103" s="57">
        <f t="shared" si="14"/>
        <v>36308.455999999998</v>
      </c>
      <c r="D103" s="16" t="str">
        <f t="shared" si="15"/>
        <v>vis</v>
      </c>
      <c r="E103" s="65">
        <f>VLOOKUP(C103,'Active 1'!C$21:E$972,3,FALSE)</f>
        <v>14383.998458323811</v>
      </c>
      <c r="F103" s="44" t="s">
        <v>115</v>
      </c>
      <c r="G103" s="16" t="str">
        <f t="shared" si="16"/>
        <v>36308.456</v>
      </c>
      <c r="H103" s="57">
        <f t="shared" si="17"/>
        <v>14384</v>
      </c>
      <c r="I103" s="66" t="s">
        <v>232</v>
      </c>
      <c r="J103" s="67" t="s">
        <v>233</v>
      </c>
      <c r="K103" s="66">
        <v>14384</v>
      </c>
      <c r="L103" s="66" t="s">
        <v>221</v>
      </c>
      <c r="M103" s="67" t="s">
        <v>189</v>
      </c>
      <c r="N103" s="67"/>
      <c r="O103" s="68" t="s">
        <v>222</v>
      </c>
      <c r="P103" s="69" t="s">
        <v>228</v>
      </c>
    </row>
    <row r="104" spans="1:16" ht="12.75" customHeight="1" thickBot="1" x14ac:dyDescent="0.25">
      <c r="A104" s="57" t="str">
        <f t="shared" si="12"/>
        <v>BAVM 13 </v>
      </c>
      <c r="B104" s="44" t="str">
        <f t="shared" si="13"/>
        <v>I</v>
      </c>
      <c r="C104" s="57">
        <f t="shared" si="14"/>
        <v>36308.457999999999</v>
      </c>
      <c r="D104" s="16" t="str">
        <f t="shared" si="15"/>
        <v>vis</v>
      </c>
      <c r="E104" s="65">
        <f>VLOOKUP(C104,'Active 1'!C$21:E$972,3,FALSE)</f>
        <v>14384.000914473738</v>
      </c>
      <c r="F104" s="44" t="s">
        <v>115</v>
      </c>
      <c r="G104" s="16" t="str">
        <f t="shared" si="16"/>
        <v>36308.458</v>
      </c>
      <c r="H104" s="57">
        <f t="shared" si="17"/>
        <v>14384</v>
      </c>
      <c r="I104" s="66" t="s">
        <v>235</v>
      </c>
      <c r="J104" s="67" t="s">
        <v>236</v>
      </c>
      <c r="K104" s="66">
        <v>14384</v>
      </c>
      <c r="L104" s="66" t="s">
        <v>237</v>
      </c>
      <c r="M104" s="67" t="s">
        <v>189</v>
      </c>
      <c r="N104" s="67"/>
      <c r="O104" s="68" t="s">
        <v>238</v>
      </c>
      <c r="P104" s="69" t="s">
        <v>228</v>
      </c>
    </row>
    <row r="105" spans="1:16" ht="12.75" customHeight="1" thickBot="1" x14ac:dyDescent="0.25">
      <c r="A105" s="57" t="str">
        <f t="shared" si="12"/>
        <v>BAVM 13 </v>
      </c>
      <c r="B105" s="44" t="str">
        <f t="shared" si="13"/>
        <v>I</v>
      </c>
      <c r="C105" s="57">
        <f t="shared" si="14"/>
        <v>36308.46</v>
      </c>
      <c r="D105" s="16" t="str">
        <f t="shared" si="15"/>
        <v>vis</v>
      </c>
      <c r="E105" s="65">
        <f>VLOOKUP(C105,'Active 1'!C$21:E$972,3,FALSE)</f>
        <v>14384.003370623663</v>
      </c>
      <c r="F105" s="44" t="s">
        <v>115</v>
      </c>
      <c r="G105" s="16" t="str">
        <f t="shared" si="16"/>
        <v>36308.460</v>
      </c>
      <c r="H105" s="57">
        <f t="shared" si="17"/>
        <v>14384</v>
      </c>
      <c r="I105" s="66" t="s">
        <v>239</v>
      </c>
      <c r="J105" s="67" t="s">
        <v>240</v>
      </c>
      <c r="K105" s="66">
        <v>14384</v>
      </c>
      <c r="L105" s="66" t="s">
        <v>226</v>
      </c>
      <c r="M105" s="67" t="s">
        <v>189</v>
      </c>
      <c r="N105" s="67"/>
      <c r="O105" s="68" t="s">
        <v>241</v>
      </c>
      <c r="P105" s="69" t="s">
        <v>228</v>
      </c>
    </row>
    <row r="106" spans="1:16" ht="12.75" customHeight="1" thickBot="1" x14ac:dyDescent="0.25">
      <c r="A106" s="57" t="str">
        <f t="shared" si="12"/>
        <v>BAVM 13 </v>
      </c>
      <c r="B106" s="44" t="str">
        <f t="shared" si="13"/>
        <v>I</v>
      </c>
      <c r="C106" s="57">
        <f t="shared" si="14"/>
        <v>36598.341</v>
      </c>
      <c r="D106" s="16" t="str">
        <f t="shared" si="15"/>
        <v>vis</v>
      </c>
      <c r="E106" s="65">
        <f>VLOOKUP(C106,'Active 1'!C$21:E$972,3,FALSE)</f>
        <v>14739.998968908259</v>
      </c>
      <c r="F106" s="44" t="s">
        <v>115</v>
      </c>
      <c r="G106" s="16" t="str">
        <f t="shared" si="16"/>
        <v>36598.341</v>
      </c>
      <c r="H106" s="57">
        <f t="shared" si="17"/>
        <v>14740</v>
      </c>
      <c r="I106" s="66" t="s">
        <v>242</v>
      </c>
      <c r="J106" s="67" t="s">
        <v>243</v>
      </c>
      <c r="K106" s="66">
        <v>14740</v>
      </c>
      <c r="L106" s="66" t="s">
        <v>221</v>
      </c>
      <c r="M106" s="67" t="s">
        <v>189</v>
      </c>
      <c r="N106" s="67"/>
      <c r="O106" s="68" t="s">
        <v>234</v>
      </c>
      <c r="P106" s="69" t="s">
        <v>228</v>
      </c>
    </row>
    <row r="107" spans="1:16" ht="12.75" customHeight="1" thickBot="1" x14ac:dyDescent="0.25">
      <c r="A107" s="57" t="str">
        <f t="shared" ref="A107:A138" si="18">P107</f>
        <v>BAVM 13 </v>
      </c>
      <c r="B107" s="44" t="str">
        <f t="shared" ref="B107:B138" si="19">IF(H107=INT(H107),"I","II")</f>
        <v>I</v>
      </c>
      <c r="C107" s="57">
        <f t="shared" ref="C107:C138" si="20">1*G107</f>
        <v>36628.466999999997</v>
      </c>
      <c r="D107" s="16" t="str">
        <f t="shared" ref="D107:D138" si="21">VLOOKUP(F107,I$1:J$5,2,FALSE)</f>
        <v>vis</v>
      </c>
      <c r="E107" s="65">
        <f>VLOOKUP(C107,'Active 1'!C$21:E$972,3,FALSE)</f>
        <v>14776.995955236858</v>
      </c>
      <c r="F107" s="44" t="s">
        <v>115</v>
      </c>
      <c r="G107" s="16" t="str">
        <f t="shared" ref="G107:G138" si="22">MID(I107,3,LEN(I107)-3)</f>
        <v>36628.467</v>
      </c>
      <c r="H107" s="57">
        <f t="shared" ref="H107:H138" si="23">1*K107</f>
        <v>14777</v>
      </c>
      <c r="I107" s="66" t="s">
        <v>244</v>
      </c>
      <c r="J107" s="67" t="s">
        <v>245</v>
      </c>
      <c r="K107" s="66">
        <v>14777</v>
      </c>
      <c r="L107" s="66" t="s">
        <v>116</v>
      </c>
      <c r="M107" s="67" t="s">
        <v>189</v>
      </c>
      <c r="N107" s="67"/>
      <c r="O107" s="68" t="s">
        <v>246</v>
      </c>
      <c r="P107" s="69" t="s">
        <v>228</v>
      </c>
    </row>
    <row r="108" spans="1:16" ht="12.75" customHeight="1" thickBot="1" x14ac:dyDescent="0.25">
      <c r="A108" s="57" t="str">
        <f t="shared" si="18"/>
        <v>BAVM 13 </v>
      </c>
      <c r="B108" s="44" t="str">
        <f t="shared" si="19"/>
        <v>I</v>
      </c>
      <c r="C108" s="57">
        <f t="shared" si="20"/>
        <v>36628.468000000001</v>
      </c>
      <c r="D108" s="16" t="str">
        <f t="shared" si="21"/>
        <v>vis</v>
      </c>
      <c r="E108" s="65">
        <f>VLOOKUP(C108,'Active 1'!C$21:E$972,3,FALSE)</f>
        <v>14776.997183311827</v>
      </c>
      <c r="F108" s="44" t="s">
        <v>115</v>
      </c>
      <c r="G108" s="16" t="str">
        <f t="shared" si="22"/>
        <v>36628.468</v>
      </c>
      <c r="H108" s="57">
        <f t="shared" si="23"/>
        <v>14777</v>
      </c>
      <c r="I108" s="66" t="s">
        <v>247</v>
      </c>
      <c r="J108" s="67" t="s">
        <v>248</v>
      </c>
      <c r="K108" s="66">
        <v>14777</v>
      </c>
      <c r="L108" s="66" t="s">
        <v>249</v>
      </c>
      <c r="M108" s="67" t="s">
        <v>189</v>
      </c>
      <c r="N108" s="67"/>
      <c r="O108" s="68" t="s">
        <v>234</v>
      </c>
      <c r="P108" s="69" t="s">
        <v>228</v>
      </c>
    </row>
    <row r="109" spans="1:16" ht="12.75" customHeight="1" thickBot="1" x14ac:dyDescent="0.25">
      <c r="A109" s="57" t="str">
        <f t="shared" si="18"/>
        <v>BAVM 13 </v>
      </c>
      <c r="B109" s="44" t="str">
        <f t="shared" si="19"/>
        <v>I</v>
      </c>
      <c r="C109" s="57">
        <f t="shared" si="20"/>
        <v>36628.472000000002</v>
      </c>
      <c r="D109" s="16" t="str">
        <f t="shared" si="21"/>
        <v>vis</v>
      </c>
      <c r="E109" s="65">
        <f>VLOOKUP(C109,'Active 1'!C$21:E$972,3,FALSE)</f>
        <v>14777.002095611679</v>
      </c>
      <c r="F109" s="44" t="s">
        <v>115</v>
      </c>
      <c r="G109" s="16" t="str">
        <f t="shared" si="22"/>
        <v>36628.472</v>
      </c>
      <c r="H109" s="57">
        <f t="shared" si="23"/>
        <v>14777</v>
      </c>
      <c r="I109" s="66" t="s">
        <v>250</v>
      </c>
      <c r="J109" s="67" t="s">
        <v>251</v>
      </c>
      <c r="K109" s="66">
        <v>14777</v>
      </c>
      <c r="L109" s="66" t="s">
        <v>252</v>
      </c>
      <c r="M109" s="67" t="s">
        <v>189</v>
      </c>
      <c r="N109" s="67"/>
      <c r="O109" s="68" t="s">
        <v>222</v>
      </c>
      <c r="P109" s="69" t="s">
        <v>228</v>
      </c>
    </row>
    <row r="110" spans="1:16" ht="12.75" customHeight="1" thickBot="1" x14ac:dyDescent="0.25">
      <c r="A110" s="57" t="str">
        <f t="shared" si="18"/>
        <v>BAVM 13 </v>
      </c>
      <c r="B110" s="44" t="str">
        <f t="shared" si="19"/>
        <v>I</v>
      </c>
      <c r="C110" s="57">
        <f t="shared" si="20"/>
        <v>36659.408000000003</v>
      </c>
      <c r="D110" s="16" t="str">
        <f t="shared" si="21"/>
        <v>vis</v>
      </c>
      <c r="E110" s="65">
        <f>VLOOKUP(C110,'Active 1'!C$21:E$972,3,FALSE)</f>
        <v>14814.993822660132</v>
      </c>
      <c r="F110" s="44" t="s">
        <v>115</v>
      </c>
      <c r="G110" s="16" t="str">
        <f t="shared" si="22"/>
        <v>36659.408</v>
      </c>
      <c r="H110" s="57">
        <f t="shared" si="23"/>
        <v>14815</v>
      </c>
      <c r="I110" s="66" t="s">
        <v>253</v>
      </c>
      <c r="J110" s="67" t="s">
        <v>254</v>
      </c>
      <c r="K110" s="66">
        <v>14815</v>
      </c>
      <c r="L110" s="66" t="s">
        <v>255</v>
      </c>
      <c r="M110" s="67" t="s">
        <v>189</v>
      </c>
      <c r="N110" s="67"/>
      <c r="O110" s="68" t="s">
        <v>234</v>
      </c>
      <c r="P110" s="69" t="s">
        <v>228</v>
      </c>
    </row>
    <row r="111" spans="1:16" ht="12.75" customHeight="1" thickBot="1" x14ac:dyDescent="0.25">
      <c r="A111" s="57" t="str">
        <f t="shared" si="18"/>
        <v>BAVM 15 </v>
      </c>
      <c r="B111" s="44" t="str">
        <f t="shared" si="19"/>
        <v>I</v>
      </c>
      <c r="C111" s="57">
        <f t="shared" si="20"/>
        <v>37255.468000000001</v>
      </c>
      <c r="D111" s="16" t="str">
        <f t="shared" si="21"/>
        <v>vis</v>
      </c>
      <c r="E111" s="65">
        <f>VLOOKUP(C111,'Active 1'!C$21:E$972,3,FALSE)</f>
        <v>15547.00018497265</v>
      </c>
      <c r="F111" s="44" t="s">
        <v>115</v>
      </c>
      <c r="G111" s="16" t="str">
        <f t="shared" si="22"/>
        <v>37255.468</v>
      </c>
      <c r="H111" s="57">
        <f t="shared" si="23"/>
        <v>15547</v>
      </c>
      <c r="I111" s="66" t="s">
        <v>256</v>
      </c>
      <c r="J111" s="67" t="s">
        <v>257</v>
      </c>
      <c r="K111" s="66">
        <v>15547</v>
      </c>
      <c r="L111" s="66" t="s">
        <v>258</v>
      </c>
      <c r="M111" s="67" t="s">
        <v>189</v>
      </c>
      <c r="N111" s="67"/>
      <c r="O111" s="68" t="s">
        <v>246</v>
      </c>
      <c r="P111" s="69" t="s">
        <v>259</v>
      </c>
    </row>
    <row r="112" spans="1:16" ht="12.75" customHeight="1" thickBot="1" x14ac:dyDescent="0.25">
      <c r="A112" s="57" t="str">
        <f t="shared" si="18"/>
        <v>BAVM 15 </v>
      </c>
      <c r="B112" s="44" t="str">
        <f t="shared" si="19"/>
        <v>II</v>
      </c>
      <c r="C112" s="57">
        <f t="shared" si="20"/>
        <v>37319.385000000002</v>
      </c>
      <c r="D112" s="16" t="str">
        <f t="shared" si="21"/>
        <v>vis</v>
      </c>
      <c r="E112" s="65">
        <f>VLOOKUP(C112,'Active 1'!C$21:E$972,3,FALSE)</f>
        <v>15625.495052368433</v>
      </c>
      <c r="F112" s="44" t="s">
        <v>115</v>
      </c>
      <c r="G112" s="16" t="str">
        <f t="shared" si="22"/>
        <v>37319.385</v>
      </c>
      <c r="H112" s="57">
        <f t="shared" si="23"/>
        <v>15625.5</v>
      </c>
      <c r="I112" s="66" t="s">
        <v>260</v>
      </c>
      <c r="J112" s="67" t="s">
        <v>261</v>
      </c>
      <c r="K112" s="66">
        <v>15625.5</v>
      </c>
      <c r="L112" s="66" t="s">
        <v>262</v>
      </c>
      <c r="M112" s="67" t="s">
        <v>189</v>
      </c>
      <c r="N112" s="67"/>
      <c r="O112" s="68" t="s">
        <v>263</v>
      </c>
      <c r="P112" s="69" t="s">
        <v>259</v>
      </c>
    </row>
    <row r="113" spans="1:16" ht="12.75" customHeight="1" thickBot="1" x14ac:dyDescent="0.25">
      <c r="A113" s="57" t="str">
        <f t="shared" si="18"/>
        <v>BAVM 15 </v>
      </c>
      <c r="B113" s="44" t="str">
        <f t="shared" si="19"/>
        <v>II</v>
      </c>
      <c r="C113" s="57">
        <f t="shared" si="20"/>
        <v>37319.39</v>
      </c>
      <c r="D113" s="16" t="str">
        <f t="shared" si="21"/>
        <v>vis</v>
      </c>
      <c r="E113" s="65">
        <f>VLOOKUP(C113,'Active 1'!C$21:E$972,3,FALSE)</f>
        <v>15625.501192743244</v>
      </c>
      <c r="F113" s="44" t="s">
        <v>115</v>
      </c>
      <c r="G113" s="16" t="str">
        <f t="shared" si="22"/>
        <v>37319.390</v>
      </c>
      <c r="H113" s="57">
        <f t="shared" si="23"/>
        <v>15625.5</v>
      </c>
      <c r="I113" s="66" t="s">
        <v>264</v>
      </c>
      <c r="J113" s="67" t="s">
        <v>265</v>
      </c>
      <c r="K113" s="66">
        <v>15625.5</v>
      </c>
      <c r="L113" s="66" t="s">
        <v>237</v>
      </c>
      <c r="M113" s="67" t="s">
        <v>189</v>
      </c>
      <c r="N113" s="67"/>
      <c r="O113" s="68" t="s">
        <v>266</v>
      </c>
      <c r="P113" s="69" t="s">
        <v>259</v>
      </c>
    </row>
    <row r="114" spans="1:16" ht="12.75" customHeight="1" thickBot="1" x14ac:dyDescent="0.25">
      <c r="A114" s="57" t="str">
        <f t="shared" si="18"/>
        <v>BAVM 15 </v>
      </c>
      <c r="B114" s="44" t="str">
        <f t="shared" si="19"/>
        <v>II</v>
      </c>
      <c r="C114" s="57">
        <f t="shared" si="20"/>
        <v>37319.4</v>
      </c>
      <c r="D114" s="16" t="str">
        <f t="shared" si="21"/>
        <v>vis</v>
      </c>
      <c r="E114" s="65">
        <f>VLOOKUP(C114,'Active 1'!C$21:E$972,3,FALSE)</f>
        <v>15625.513473492874</v>
      </c>
      <c r="F114" s="44" t="s">
        <v>115</v>
      </c>
      <c r="G114" s="16" t="str">
        <f t="shared" si="22"/>
        <v>37319.400</v>
      </c>
      <c r="H114" s="57">
        <f t="shared" si="23"/>
        <v>15625.5</v>
      </c>
      <c r="I114" s="66" t="s">
        <v>267</v>
      </c>
      <c r="J114" s="67" t="s">
        <v>268</v>
      </c>
      <c r="K114" s="66">
        <v>15625.5</v>
      </c>
      <c r="L114" s="66" t="s">
        <v>269</v>
      </c>
      <c r="M114" s="67" t="s">
        <v>189</v>
      </c>
      <c r="N114" s="67"/>
      <c r="O114" s="68" t="s">
        <v>222</v>
      </c>
      <c r="P114" s="69" t="s">
        <v>259</v>
      </c>
    </row>
    <row r="115" spans="1:16" ht="12.75" customHeight="1" thickBot="1" x14ac:dyDescent="0.25">
      <c r="A115" s="57" t="str">
        <f t="shared" si="18"/>
        <v>BAVM 15 </v>
      </c>
      <c r="B115" s="44" t="str">
        <f t="shared" si="19"/>
        <v>I</v>
      </c>
      <c r="C115" s="57">
        <f t="shared" si="20"/>
        <v>37320.614000000001</v>
      </c>
      <c r="D115" s="16" t="str">
        <f t="shared" si="21"/>
        <v>vis</v>
      </c>
      <c r="E115" s="65">
        <f>VLOOKUP(C115,'Active 1'!C$21:E$972,3,FALSE)</f>
        <v>15627.004356497684</v>
      </c>
      <c r="F115" s="44" t="s">
        <v>115</v>
      </c>
      <c r="G115" s="16" t="str">
        <f t="shared" si="22"/>
        <v>37320.614</v>
      </c>
      <c r="H115" s="57">
        <f t="shared" si="23"/>
        <v>15627</v>
      </c>
      <c r="I115" s="66" t="s">
        <v>270</v>
      </c>
      <c r="J115" s="67" t="s">
        <v>271</v>
      </c>
      <c r="K115" s="66">
        <v>15627</v>
      </c>
      <c r="L115" s="66" t="s">
        <v>231</v>
      </c>
      <c r="M115" s="67" t="s">
        <v>189</v>
      </c>
      <c r="N115" s="67"/>
      <c r="O115" s="68" t="s">
        <v>266</v>
      </c>
      <c r="P115" s="69" t="s">
        <v>259</v>
      </c>
    </row>
    <row r="116" spans="1:16" ht="12.75" customHeight="1" thickBot="1" x14ac:dyDescent="0.25">
      <c r="A116" s="57" t="str">
        <f t="shared" si="18"/>
        <v>BAVM 15 </v>
      </c>
      <c r="B116" s="44" t="str">
        <f t="shared" si="19"/>
        <v>I</v>
      </c>
      <c r="C116" s="57">
        <f t="shared" si="20"/>
        <v>37320.614999999998</v>
      </c>
      <c r="D116" s="16" t="str">
        <f t="shared" si="21"/>
        <v>vis</v>
      </c>
      <c r="E116" s="65">
        <f>VLOOKUP(C116,'Active 1'!C$21:E$972,3,FALSE)</f>
        <v>15627.005584572644</v>
      </c>
      <c r="F116" s="44" t="s">
        <v>115</v>
      </c>
      <c r="G116" s="16" t="str">
        <f t="shared" si="22"/>
        <v>37320.615</v>
      </c>
      <c r="H116" s="57">
        <f t="shared" si="23"/>
        <v>15627</v>
      </c>
      <c r="I116" s="66" t="s">
        <v>272</v>
      </c>
      <c r="J116" s="67" t="s">
        <v>273</v>
      </c>
      <c r="K116" s="66">
        <v>15627</v>
      </c>
      <c r="L116" s="66" t="s">
        <v>274</v>
      </c>
      <c r="M116" s="67" t="s">
        <v>189</v>
      </c>
      <c r="N116" s="67"/>
      <c r="O116" s="68" t="s">
        <v>222</v>
      </c>
      <c r="P116" s="69" t="s">
        <v>259</v>
      </c>
    </row>
    <row r="117" spans="1:16" ht="12.75" customHeight="1" thickBot="1" x14ac:dyDescent="0.25">
      <c r="A117" s="57" t="str">
        <f t="shared" si="18"/>
        <v>BAVM 15 </v>
      </c>
      <c r="B117" s="44" t="str">
        <f t="shared" si="19"/>
        <v>I</v>
      </c>
      <c r="C117" s="57">
        <f t="shared" si="20"/>
        <v>37320.616999999998</v>
      </c>
      <c r="D117" s="16" t="str">
        <f t="shared" si="21"/>
        <v>vis</v>
      </c>
      <c r="E117" s="65">
        <f>VLOOKUP(C117,'Active 1'!C$21:E$972,3,FALSE)</f>
        <v>15627.008040722569</v>
      </c>
      <c r="F117" s="44" t="s">
        <v>115</v>
      </c>
      <c r="G117" s="16" t="str">
        <f t="shared" si="22"/>
        <v>37320.617</v>
      </c>
      <c r="H117" s="57">
        <f t="shared" si="23"/>
        <v>15627</v>
      </c>
      <c r="I117" s="66" t="s">
        <v>275</v>
      </c>
      <c r="J117" s="67" t="s">
        <v>276</v>
      </c>
      <c r="K117" s="66">
        <v>15627</v>
      </c>
      <c r="L117" s="66" t="s">
        <v>277</v>
      </c>
      <c r="M117" s="67" t="s">
        <v>189</v>
      </c>
      <c r="N117" s="67"/>
      <c r="O117" s="68" t="s">
        <v>246</v>
      </c>
      <c r="P117" s="69" t="s">
        <v>259</v>
      </c>
    </row>
    <row r="118" spans="1:16" ht="12.75" customHeight="1" thickBot="1" x14ac:dyDescent="0.25">
      <c r="A118" s="57" t="str">
        <f t="shared" si="18"/>
        <v>BAVM 15 </v>
      </c>
      <c r="B118" s="44" t="str">
        <f t="shared" si="19"/>
        <v>I</v>
      </c>
      <c r="C118" s="57">
        <f t="shared" si="20"/>
        <v>37326.31</v>
      </c>
      <c r="D118" s="16" t="str">
        <f t="shared" si="21"/>
        <v>vis</v>
      </c>
      <c r="E118" s="65">
        <f>VLOOKUP(C118,'Active 1'!C$21:E$972,3,FALSE)</f>
        <v>15633.999471485655</v>
      </c>
      <c r="F118" s="44" t="s">
        <v>115</v>
      </c>
      <c r="G118" s="16" t="str">
        <f t="shared" si="22"/>
        <v>37326.310</v>
      </c>
      <c r="H118" s="57">
        <f t="shared" si="23"/>
        <v>15634</v>
      </c>
      <c r="I118" s="66" t="s">
        <v>278</v>
      </c>
      <c r="J118" s="67" t="s">
        <v>279</v>
      </c>
      <c r="K118" s="66">
        <v>15634</v>
      </c>
      <c r="L118" s="66" t="s">
        <v>280</v>
      </c>
      <c r="M118" s="67" t="s">
        <v>189</v>
      </c>
      <c r="N118" s="67"/>
      <c r="O118" s="68" t="s">
        <v>263</v>
      </c>
      <c r="P118" s="69" t="s">
        <v>259</v>
      </c>
    </row>
    <row r="119" spans="1:16" ht="12.75" customHeight="1" thickBot="1" x14ac:dyDescent="0.25">
      <c r="A119" s="57" t="str">
        <f t="shared" si="18"/>
        <v>BAVM 15 </v>
      </c>
      <c r="B119" s="44" t="str">
        <f t="shared" si="19"/>
        <v>II</v>
      </c>
      <c r="C119" s="57">
        <f t="shared" si="20"/>
        <v>37367.428</v>
      </c>
      <c r="D119" s="16" t="str">
        <f t="shared" si="21"/>
        <v>vis</v>
      </c>
      <c r="E119" s="65">
        <f>VLOOKUP(C119,'Active 1'!C$21:E$972,3,FALSE)</f>
        <v>15684.495457805098</v>
      </c>
      <c r="F119" s="44" t="s">
        <v>115</v>
      </c>
      <c r="G119" s="16" t="str">
        <f t="shared" si="22"/>
        <v>37367.428</v>
      </c>
      <c r="H119" s="57">
        <f t="shared" si="23"/>
        <v>15684.5</v>
      </c>
      <c r="I119" s="66" t="s">
        <v>281</v>
      </c>
      <c r="J119" s="67" t="s">
        <v>282</v>
      </c>
      <c r="K119" s="66">
        <v>15684.5</v>
      </c>
      <c r="L119" s="66" t="s">
        <v>262</v>
      </c>
      <c r="M119" s="67" t="s">
        <v>189</v>
      </c>
      <c r="N119" s="67"/>
      <c r="O119" s="68" t="s">
        <v>263</v>
      </c>
      <c r="P119" s="69" t="s">
        <v>259</v>
      </c>
    </row>
    <row r="120" spans="1:16" ht="12.75" customHeight="1" thickBot="1" x14ac:dyDescent="0.25">
      <c r="A120" s="57" t="str">
        <f t="shared" si="18"/>
        <v>BAVM 15 </v>
      </c>
      <c r="B120" s="44" t="str">
        <f t="shared" si="19"/>
        <v>II</v>
      </c>
      <c r="C120" s="57">
        <f t="shared" si="20"/>
        <v>37367.43</v>
      </c>
      <c r="D120" s="16" t="str">
        <f t="shared" si="21"/>
        <v>vis</v>
      </c>
      <c r="E120" s="65">
        <f>VLOOKUP(C120,'Active 1'!C$21:E$972,3,FALSE)</f>
        <v>15684.497913955025</v>
      </c>
      <c r="F120" s="44" t="s">
        <v>115</v>
      </c>
      <c r="G120" s="16" t="str">
        <f t="shared" si="22"/>
        <v>37367.430</v>
      </c>
      <c r="H120" s="57">
        <f t="shared" si="23"/>
        <v>15684.5</v>
      </c>
      <c r="I120" s="66" t="s">
        <v>283</v>
      </c>
      <c r="J120" s="67" t="s">
        <v>284</v>
      </c>
      <c r="K120" s="66">
        <v>15684.5</v>
      </c>
      <c r="L120" s="66" t="s">
        <v>249</v>
      </c>
      <c r="M120" s="67" t="s">
        <v>189</v>
      </c>
      <c r="N120" s="67"/>
      <c r="O120" s="68" t="s">
        <v>234</v>
      </c>
      <c r="P120" s="69" t="s">
        <v>259</v>
      </c>
    </row>
    <row r="121" spans="1:16" ht="12.75" customHeight="1" thickBot="1" x14ac:dyDescent="0.25">
      <c r="A121" s="57" t="str">
        <f t="shared" si="18"/>
        <v>BAVM 15 </v>
      </c>
      <c r="B121" s="44" t="str">
        <f t="shared" si="19"/>
        <v>II</v>
      </c>
      <c r="C121" s="57">
        <f t="shared" si="20"/>
        <v>37367.43</v>
      </c>
      <c r="D121" s="16" t="str">
        <f t="shared" si="21"/>
        <v>vis</v>
      </c>
      <c r="E121" s="65">
        <f>VLOOKUP(C121,'Active 1'!C$21:E$972,3,FALSE)</f>
        <v>15684.497913955025</v>
      </c>
      <c r="F121" s="44" t="s">
        <v>115</v>
      </c>
      <c r="G121" s="16" t="str">
        <f t="shared" si="22"/>
        <v>37367.430</v>
      </c>
      <c r="H121" s="57">
        <f t="shared" si="23"/>
        <v>15684.5</v>
      </c>
      <c r="I121" s="66" t="s">
        <v>283</v>
      </c>
      <c r="J121" s="67" t="s">
        <v>284</v>
      </c>
      <c r="K121" s="66">
        <v>15684.5</v>
      </c>
      <c r="L121" s="66" t="s">
        <v>249</v>
      </c>
      <c r="M121" s="67" t="s">
        <v>189</v>
      </c>
      <c r="N121" s="67"/>
      <c r="O121" s="68" t="s">
        <v>222</v>
      </c>
      <c r="P121" s="69" t="s">
        <v>259</v>
      </c>
    </row>
    <row r="122" spans="1:16" ht="12.75" customHeight="1" thickBot="1" x14ac:dyDescent="0.25">
      <c r="A122" s="57" t="str">
        <f t="shared" si="18"/>
        <v>BAVM 15 </v>
      </c>
      <c r="B122" s="44" t="str">
        <f t="shared" si="19"/>
        <v>II</v>
      </c>
      <c r="C122" s="57">
        <f t="shared" si="20"/>
        <v>37367.434999999998</v>
      </c>
      <c r="D122" s="16" t="str">
        <f t="shared" si="21"/>
        <v>vis</v>
      </c>
      <c r="E122" s="65">
        <f>VLOOKUP(C122,'Active 1'!C$21:E$972,3,FALSE)</f>
        <v>15684.504054329835</v>
      </c>
      <c r="F122" s="44" t="s">
        <v>115</v>
      </c>
      <c r="G122" s="16" t="str">
        <f t="shared" si="22"/>
        <v>37367.435</v>
      </c>
      <c r="H122" s="57">
        <f t="shared" si="23"/>
        <v>15684.5</v>
      </c>
      <c r="I122" s="66" t="s">
        <v>285</v>
      </c>
      <c r="J122" s="67" t="s">
        <v>286</v>
      </c>
      <c r="K122" s="66">
        <v>15684.5</v>
      </c>
      <c r="L122" s="66" t="s">
        <v>226</v>
      </c>
      <c r="M122" s="67" t="s">
        <v>189</v>
      </c>
      <c r="N122" s="67"/>
      <c r="O122" s="68" t="s">
        <v>246</v>
      </c>
      <c r="P122" s="69" t="s">
        <v>259</v>
      </c>
    </row>
    <row r="123" spans="1:16" ht="12.75" customHeight="1" thickBot="1" x14ac:dyDescent="0.25">
      <c r="A123" s="57" t="str">
        <f t="shared" si="18"/>
        <v>BAVM 15 </v>
      </c>
      <c r="B123" s="44" t="str">
        <f t="shared" si="19"/>
        <v>I</v>
      </c>
      <c r="C123" s="57">
        <f t="shared" si="20"/>
        <v>37378.419000000002</v>
      </c>
      <c r="D123" s="16" t="str">
        <f t="shared" si="21"/>
        <v>vis</v>
      </c>
      <c r="E123" s="65">
        <f>VLOOKUP(C123,'Active 1'!C$21:E$972,3,FALSE)</f>
        <v>15697.993229720976</v>
      </c>
      <c r="F123" s="44" t="s">
        <v>115</v>
      </c>
      <c r="G123" s="16" t="str">
        <f t="shared" si="22"/>
        <v>37378.419</v>
      </c>
      <c r="H123" s="57">
        <f t="shared" si="23"/>
        <v>15698</v>
      </c>
      <c r="I123" s="66" t="s">
        <v>287</v>
      </c>
      <c r="J123" s="67" t="s">
        <v>288</v>
      </c>
      <c r="K123" s="66">
        <v>15698</v>
      </c>
      <c r="L123" s="66" t="s">
        <v>289</v>
      </c>
      <c r="M123" s="67" t="s">
        <v>189</v>
      </c>
      <c r="N123" s="67"/>
      <c r="O123" s="68" t="s">
        <v>222</v>
      </c>
      <c r="P123" s="69" t="s">
        <v>259</v>
      </c>
    </row>
    <row r="124" spans="1:16" ht="12.75" customHeight="1" thickBot="1" x14ac:dyDescent="0.25">
      <c r="A124" s="57" t="str">
        <f t="shared" si="18"/>
        <v>BAVM 15 </v>
      </c>
      <c r="B124" s="44" t="str">
        <f t="shared" si="19"/>
        <v>I</v>
      </c>
      <c r="C124" s="57">
        <f t="shared" si="20"/>
        <v>37378.421999999999</v>
      </c>
      <c r="D124" s="16" t="str">
        <f t="shared" si="21"/>
        <v>vis</v>
      </c>
      <c r="E124" s="65">
        <f>VLOOKUP(C124,'Active 1'!C$21:E$972,3,FALSE)</f>
        <v>15697.996913945861</v>
      </c>
      <c r="F124" s="44" t="s">
        <v>115</v>
      </c>
      <c r="G124" s="16" t="str">
        <f t="shared" si="22"/>
        <v>37378.422</v>
      </c>
      <c r="H124" s="57">
        <f t="shared" si="23"/>
        <v>15698</v>
      </c>
      <c r="I124" s="66" t="s">
        <v>290</v>
      </c>
      <c r="J124" s="67" t="s">
        <v>291</v>
      </c>
      <c r="K124" s="66">
        <v>15698</v>
      </c>
      <c r="L124" s="66" t="s">
        <v>116</v>
      </c>
      <c r="M124" s="67" t="s">
        <v>189</v>
      </c>
      <c r="N124" s="67"/>
      <c r="O124" s="68" t="s">
        <v>246</v>
      </c>
      <c r="P124" s="69" t="s">
        <v>259</v>
      </c>
    </row>
    <row r="125" spans="1:16" ht="12.75" customHeight="1" thickBot="1" x14ac:dyDescent="0.25">
      <c r="A125" s="57" t="str">
        <f t="shared" si="18"/>
        <v>BAVM 15 </v>
      </c>
      <c r="B125" s="44" t="str">
        <f t="shared" si="19"/>
        <v>I</v>
      </c>
      <c r="C125" s="57">
        <f t="shared" si="20"/>
        <v>37378.427000000003</v>
      </c>
      <c r="D125" s="16" t="str">
        <f t="shared" si="21"/>
        <v>vis</v>
      </c>
      <c r="E125" s="65">
        <f>VLOOKUP(C125,'Active 1'!C$21:E$972,3,FALSE)</f>
        <v>15698.003054320681</v>
      </c>
      <c r="F125" s="44" t="s">
        <v>115</v>
      </c>
      <c r="G125" s="16" t="str">
        <f t="shared" si="22"/>
        <v>37378.427</v>
      </c>
      <c r="H125" s="57">
        <f t="shared" si="23"/>
        <v>15698</v>
      </c>
      <c r="I125" s="66" t="s">
        <v>292</v>
      </c>
      <c r="J125" s="67" t="s">
        <v>293</v>
      </c>
      <c r="K125" s="66">
        <v>15698</v>
      </c>
      <c r="L125" s="66" t="s">
        <v>252</v>
      </c>
      <c r="M125" s="67" t="s">
        <v>189</v>
      </c>
      <c r="N125" s="67"/>
      <c r="O125" s="68" t="s">
        <v>294</v>
      </c>
      <c r="P125" s="69" t="s">
        <v>259</v>
      </c>
    </row>
    <row r="126" spans="1:16" ht="12.75" customHeight="1" thickBot="1" x14ac:dyDescent="0.25">
      <c r="A126" s="57" t="str">
        <f t="shared" si="18"/>
        <v>BAVM 15 </v>
      </c>
      <c r="B126" s="44" t="str">
        <f t="shared" si="19"/>
        <v>I</v>
      </c>
      <c r="C126" s="57">
        <f t="shared" si="20"/>
        <v>37579.555</v>
      </c>
      <c r="D126" s="16" t="str">
        <f t="shared" si="21"/>
        <v>vis</v>
      </c>
      <c r="E126" s="65">
        <f>VLOOKUP(C126,'Active 1'!C$21:E$972,3,FALSE)</f>
        <v>15945.003315433976</v>
      </c>
      <c r="F126" s="44" t="s">
        <v>115</v>
      </c>
      <c r="G126" s="16" t="str">
        <f t="shared" si="22"/>
        <v>37579.555</v>
      </c>
      <c r="H126" s="57">
        <f t="shared" si="23"/>
        <v>15945</v>
      </c>
      <c r="I126" s="66" t="s">
        <v>295</v>
      </c>
      <c r="J126" s="67" t="s">
        <v>296</v>
      </c>
      <c r="K126" s="66">
        <v>15945</v>
      </c>
      <c r="L126" s="66" t="s">
        <v>226</v>
      </c>
      <c r="M126" s="67" t="s">
        <v>189</v>
      </c>
      <c r="N126" s="67"/>
      <c r="O126" s="68" t="s">
        <v>263</v>
      </c>
      <c r="P126" s="69" t="s">
        <v>259</v>
      </c>
    </row>
    <row r="127" spans="1:16" ht="12.75" customHeight="1" thickBot="1" x14ac:dyDescent="0.25">
      <c r="A127" s="57" t="str">
        <f t="shared" si="18"/>
        <v>BAVM 15 </v>
      </c>
      <c r="B127" s="44" t="str">
        <f t="shared" si="19"/>
        <v>I</v>
      </c>
      <c r="C127" s="57">
        <f t="shared" si="20"/>
        <v>37579.559000000001</v>
      </c>
      <c r="D127" s="16" t="str">
        <f t="shared" si="21"/>
        <v>vis</v>
      </c>
      <c r="E127" s="65">
        <f>VLOOKUP(C127,'Active 1'!C$21:E$972,3,FALSE)</f>
        <v>15945.008227733828</v>
      </c>
      <c r="F127" s="44" t="s">
        <v>115</v>
      </c>
      <c r="G127" s="16" t="str">
        <f t="shared" si="22"/>
        <v>37579.559</v>
      </c>
      <c r="H127" s="57">
        <f t="shared" si="23"/>
        <v>15945</v>
      </c>
      <c r="I127" s="66" t="s">
        <v>297</v>
      </c>
      <c r="J127" s="67" t="s">
        <v>298</v>
      </c>
      <c r="K127" s="66">
        <v>15945</v>
      </c>
      <c r="L127" s="66" t="s">
        <v>277</v>
      </c>
      <c r="M127" s="67" t="s">
        <v>189</v>
      </c>
      <c r="N127" s="67"/>
      <c r="O127" s="68" t="s">
        <v>299</v>
      </c>
      <c r="P127" s="69" t="s">
        <v>259</v>
      </c>
    </row>
    <row r="128" spans="1:16" ht="12.75" customHeight="1" thickBot="1" x14ac:dyDescent="0.25">
      <c r="A128" s="57" t="str">
        <f t="shared" si="18"/>
        <v>BAVM 15 </v>
      </c>
      <c r="B128" s="44" t="str">
        <f t="shared" si="19"/>
        <v>I</v>
      </c>
      <c r="C128" s="57">
        <f t="shared" si="20"/>
        <v>37579.559000000001</v>
      </c>
      <c r="D128" s="16" t="str">
        <f t="shared" si="21"/>
        <v>vis</v>
      </c>
      <c r="E128" s="65">
        <f>VLOOKUP(C128,'Active 1'!C$21:E$972,3,FALSE)</f>
        <v>15945.008227733828</v>
      </c>
      <c r="F128" s="44" t="s">
        <v>115</v>
      </c>
      <c r="G128" s="16" t="str">
        <f t="shared" si="22"/>
        <v>37579.559</v>
      </c>
      <c r="H128" s="57">
        <f t="shared" si="23"/>
        <v>15945</v>
      </c>
      <c r="I128" s="66" t="s">
        <v>297</v>
      </c>
      <c r="J128" s="67" t="s">
        <v>298</v>
      </c>
      <c r="K128" s="66">
        <v>15945</v>
      </c>
      <c r="L128" s="66" t="s">
        <v>277</v>
      </c>
      <c r="M128" s="67" t="s">
        <v>189</v>
      </c>
      <c r="N128" s="67"/>
      <c r="O128" s="68" t="s">
        <v>266</v>
      </c>
      <c r="P128" s="69" t="s">
        <v>259</v>
      </c>
    </row>
    <row r="129" spans="1:16" ht="12.75" customHeight="1" thickBot="1" x14ac:dyDescent="0.25">
      <c r="A129" s="57" t="str">
        <f t="shared" si="18"/>
        <v>BAVM 15 </v>
      </c>
      <c r="B129" s="44" t="str">
        <f t="shared" si="19"/>
        <v>I</v>
      </c>
      <c r="C129" s="57">
        <f t="shared" si="20"/>
        <v>37659.35</v>
      </c>
      <c r="D129" s="16" t="str">
        <f t="shared" si="21"/>
        <v>vis</v>
      </c>
      <c r="E129" s="65">
        <f>VLOOKUP(C129,'Active 1'!C$21:E$972,3,FALSE)</f>
        <v>16042.99755708872</v>
      </c>
      <c r="F129" s="44" t="s">
        <v>115</v>
      </c>
      <c r="G129" s="16" t="str">
        <f t="shared" si="22"/>
        <v>37659.350</v>
      </c>
      <c r="H129" s="57">
        <f t="shared" si="23"/>
        <v>16043</v>
      </c>
      <c r="I129" s="66" t="s">
        <v>300</v>
      </c>
      <c r="J129" s="67" t="s">
        <v>301</v>
      </c>
      <c r="K129" s="66">
        <v>16043</v>
      </c>
      <c r="L129" s="66" t="s">
        <v>249</v>
      </c>
      <c r="M129" s="67" t="s">
        <v>189</v>
      </c>
      <c r="N129" s="67"/>
      <c r="O129" s="68" t="s">
        <v>266</v>
      </c>
      <c r="P129" s="69" t="s">
        <v>259</v>
      </c>
    </row>
    <row r="130" spans="1:16" ht="12.75" customHeight="1" thickBot="1" x14ac:dyDescent="0.25">
      <c r="A130" s="57" t="str">
        <f t="shared" si="18"/>
        <v>BAVM 15 </v>
      </c>
      <c r="B130" s="44" t="str">
        <f t="shared" si="19"/>
        <v>I</v>
      </c>
      <c r="C130" s="57">
        <f t="shared" si="20"/>
        <v>37659.351999999999</v>
      </c>
      <c r="D130" s="16" t="str">
        <f t="shared" si="21"/>
        <v>vis</v>
      </c>
      <c r="E130" s="65">
        <f>VLOOKUP(C130,'Active 1'!C$21:E$972,3,FALSE)</f>
        <v>16043.000013238645</v>
      </c>
      <c r="F130" s="44" t="s">
        <v>115</v>
      </c>
      <c r="G130" s="16" t="str">
        <f t="shared" si="22"/>
        <v>37659.352</v>
      </c>
      <c r="H130" s="57">
        <f t="shared" si="23"/>
        <v>16043</v>
      </c>
      <c r="I130" s="66" t="s">
        <v>302</v>
      </c>
      <c r="J130" s="67" t="s">
        <v>303</v>
      </c>
      <c r="K130" s="66">
        <v>16043</v>
      </c>
      <c r="L130" s="66" t="s">
        <v>258</v>
      </c>
      <c r="M130" s="67" t="s">
        <v>189</v>
      </c>
      <c r="N130" s="67"/>
      <c r="O130" s="68" t="s">
        <v>234</v>
      </c>
      <c r="P130" s="69" t="s">
        <v>259</v>
      </c>
    </row>
    <row r="131" spans="1:16" ht="12.75" customHeight="1" thickBot="1" x14ac:dyDescent="0.25">
      <c r="A131" s="57" t="str">
        <f t="shared" si="18"/>
        <v>BAVM 15 </v>
      </c>
      <c r="B131" s="44" t="str">
        <f t="shared" si="19"/>
        <v>I</v>
      </c>
      <c r="C131" s="57">
        <f t="shared" si="20"/>
        <v>37742.406999999999</v>
      </c>
      <c r="D131" s="16" t="str">
        <f t="shared" si="21"/>
        <v>vis</v>
      </c>
      <c r="E131" s="65">
        <f>VLOOKUP(C131,'Active 1'!C$21:E$972,3,FALSE)</f>
        <v>16144.997779272042</v>
      </c>
      <c r="F131" s="44" t="s">
        <v>115</v>
      </c>
      <c r="G131" s="16" t="str">
        <f t="shared" si="22"/>
        <v>37742.407</v>
      </c>
      <c r="H131" s="57">
        <f t="shared" si="23"/>
        <v>16145</v>
      </c>
      <c r="I131" s="66" t="s">
        <v>304</v>
      </c>
      <c r="J131" s="67" t="s">
        <v>305</v>
      </c>
      <c r="K131" s="66">
        <v>16145</v>
      </c>
      <c r="L131" s="66" t="s">
        <v>249</v>
      </c>
      <c r="M131" s="67" t="s">
        <v>189</v>
      </c>
      <c r="N131" s="67"/>
      <c r="O131" s="68" t="s">
        <v>306</v>
      </c>
      <c r="P131" s="69" t="s">
        <v>259</v>
      </c>
    </row>
    <row r="132" spans="1:16" ht="12.75" customHeight="1" thickBot="1" x14ac:dyDescent="0.25">
      <c r="A132" s="57" t="str">
        <f t="shared" si="18"/>
        <v>BAVM 15 </v>
      </c>
      <c r="B132" s="44" t="str">
        <f t="shared" si="19"/>
        <v>I</v>
      </c>
      <c r="C132" s="57">
        <f t="shared" si="20"/>
        <v>37755.449999999997</v>
      </c>
      <c r="D132" s="16" t="str">
        <f t="shared" si="21"/>
        <v>vis</v>
      </c>
      <c r="E132" s="65">
        <f>VLOOKUP(C132,'Active 1'!C$21:E$972,3,FALSE)</f>
        <v>16161.015561011533</v>
      </c>
      <c r="F132" s="44" t="s">
        <v>115</v>
      </c>
      <c r="G132" s="16" t="str">
        <f t="shared" si="22"/>
        <v>37755.450</v>
      </c>
      <c r="H132" s="57">
        <f t="shared" si="23"/>
        <v>16161</v>
      </c>
      <c r="I132" s="66" t="s">
        <v>307</v>
      </c>
      <c r="J132" s="67" t="s">
        <v>308</v>
      </c>
      <c r="K132" s="66">
        <v>16161</v>
      </c>
      <c r="L132" s="66" t="s">
        <v>309</v>
      </c>
      <c r="M132" s="67" t="s">
        <v>189</v>
      </c>
      <c r="N132" s="67"/>
      <c r="O132" s="68" t="s">
        <v>306</v>
      </c>
      <c r="P132" s="69" t="s">
        <v>259</v>
      </c>
    </row>
    <row r="133" spans="1:16" ht="12.75" customHeight="1" thickBot="1" x14ac:dyDescent="0.25">
      <c r="A133" s="57" t="str">
        <f t="shared" si="18"/>
        <v>BAVM 15 </v>
      </c>
      <c r="B133" s="44" t="str">
        <f t="shared" si="19"/>
        <v>II</v>
      </c>
      <c r="C133" s="57">
        <f t="shared" si="20"/>
        <v>37958.601000000002</v>
      </c>
      <c r="D133" s="16" t="str">
        <f t="shared" si="21"/>
        <v>vis</v>
      </c>
      <c r="E133" s="65">
        <f>VLOOKUP(C133,'Active 1'!C$21:E$972,3,FALSE)</f>
        <v>16410.500217774534</v>
      </c>
      <c r="F133" s="44" t="s">
        <v>115</v>
      </c>
      <c r="G133" s="16" t="str">
        <f t="shared" si="22"/>
        <v>37958.601</v>
      </c>
      <c r="H133" s="57">
        <f t="shared" si="23"/>
        <v>16410.5</v>
      </c>
      <c r="I133" s="66" t="s">
        <v>310</v>
      </c>
      <c r="J133" s="67" t="s">
        <v>311</v>
      </c>
      <c r="K133" s="66">
        <v>16410.5</v>
      </c>
      <c r="L133" s="66" t="s">
        <v>258</v>
      </c>
      <c r="M133" s="67" t="s">
        <v>189</v>
      </c>
      <c r="N133" s="67"/>
      <c r="O133" s="68" t="s">
        <v>312</v>
      </c>
      <c r="P133" s="69" t="s">
        <v>259</v>
      </c>
    </row>
    <row r="134" spans="1:16" ht="12.75" customHeight="1" thickBot="1" x14ac:dyDescent="0.25">
      <c r="A134" s="57" t="str">
        <f t="shared" si="18"/>
        <v>BAVM 18 </v>
      </c>
      <c r="B134" s="44" t="str">
        <f t="shared" si="19"/>
        <v>II</v>
      </c>
      <c r="C134" s="57">
        <f t="shared" si="20"/>
        <v>37958.601000000002</v>
      </c>
      <c r="D134" s="16" t="str">
        <f t="shared" si="21"/>
        <v>vis</v>
      </c>
      <c r="E134" s="65">
        <f>VLOOKUP(C134,'Active 1'!C$21:E$972,3,FALSE)</f>
        <v>16410.500217774534</v>
      </c>
      <c r="F134" s="44" t="str">
        <f>LEFT(M134,1)</f>
        <v>V</v>
      </c>
      <c r="G134" s="16" t="str">
        <f t="shared" si="22"/>
        <v>37958.601</v>
      </c>
      <c r="H134" s="57">
        <f t="shared" si="23"/>
        <v>16410.5</v>
      </c>
      <c r="I134" s="66" t="s">
        <v>310</v>
      </c>
      <c r="J134" s="67" t="s">
        <v>311</v>
      </c>
      <c r="K134" s="66">
        <v>16410.5</v>
      </c>
      <c r="L134" s="66" t="s">
        <v>258</v>
      </c>
      <c r="M134" s="67" t="s">
        <v>189</v>
      </c>
      <c r="N134" s="67"/>
      <c r="O134" s="68" t="s">
        <v>263</v>
      </c>
      <c r="P134" s="69" t="s">
        <v>313</v>
      </c>
    </row>
    <row r="135" spans="1:16" ht="12.75" customHeight="1" thickBot="1" x14ac:dyDescent="0.25">
      <c r="A135" s="57" t="str">
        <f t="shared" si="18"/>
        <v>BAVM 18 </v>
      </c>
      <c r="B135" s="44" t="str">
        <f t="shared" si="19"/>
        <v>II</v>
      </c>
      <c r="C135" s="57">
        <f t="shared" si="20"/>
        <v>37958.603999999999</v>
      </c>
      <c r="D135" s="16" t="str">
        <f t="shared" si="21"/>
        <v>vis</v>
      </c>
      <c r="E135" s="65">
        <f>VLOOKUP(C135,'Active 1'!C$21:E$972,3,FALSE)</f>
        <v>16410.503901999418</v>
      </c>
      <c r="F135" s="44" t="str">
        <f>LEFT(M135,1)</f>
        <v>V</v>
      </c>
      <c r="G135" s="16" t="str">
        <f t="shared" si="22"/>
        <v>37958.604</v>
      </c>
      <c r="H135" s="57">
        <f t="shared" si="23"/>
        <v>16410.5</v>
      </c>
      <c r="I135" s="66" t="s">
        <v>314</v>
      </c>
      <c r="J135" s="67" t="s">
        <v>315</v>
      </c>
      <c r="K135" s="66">
        <v>16410.5</v>
      </c>
      <c r="L135" s="66" t="s">
        <v>226</v>
      </c>
      <c r="M135" s="67" t="s">
        <v>189</v>
      </c>
      <c r="N135" s="67"/>
      <c r="O135" s="68" t="s">
        <v>266</v>
      </c>
      <c r="P135" s="69" t="s">
        <v>313</v>
      </c>
    </row>
    <row r="136" spans="1:16" ht="12.75" customHeight="1" thickBot="1" x14ac:dyDescent="0.25">
      <c r="A136" s="57" t="str">
        <f t="shared" si="18"/>
        <v>BAVM 15 </v>
      </c>
      <c r="B136" s="44" t="str">
        <f t="shared" si="19"/>
        <v>II</v>
      </c>
      <c r="C136" s="57">
        <f t="shared" si="20"/>
        <v>37958.607000000004</v>
      </c>
      <c r="D136" s="16" t="str">
        <f t="shared" si="21"/>
        <v>vis</v>
      </c>
      <c r="E136" s="65">
        <f>VLOOKUP(C136,'Active 1'!C$21:E$972,3,FALSE)</f>
        <v>16410.507586224314</v>
      </c>
      <c r="F136" s="44" t="str">
        <f>LEFT(M136,1)</f>
        <v>V</v>
      </c>
      <c r="G136" s="16" t="str">
        <f t="shared" si="22"/>
        <v>37958.607</v>
      </c>
      <c r="H136" s="57">
        <f t="shared" si="23"/>
        <v>16410.5</v>
      </c>
      <c r="I136" s="66" t="s">
        <v>316</v>
      </c>
      <c r="J136" s="67" t="s">
        <v>317</v>
      </c>
      <c r="K136" s="66">
        <v>16410.5</v>
      </c>
      <c r="L136" s="66" t="s">
        <v>318</v>
      </c>
      <c r="M136" s="67" t="s">
        <v>189</v>
      </c>
      <c r="N136" s="67"/>
      <c r="O136" s="68" t="s">
        <v>319</v>
      </c>
      <c r="P136" s="69" t="s">
        <v>259</v>
      </c>
    </row>
    <row r="137" spans="1:16" ht="12.75" customHeight="1" thickBot="1" x14ac:dyDescent="0.25">
      <c r="A137" s="57" t="str">
        <f t="shared" si="18"/>
        <v>BAVM 18 </v>
      </c>
      <c r="B137" s="44" t="str">
        <f t="shared" si="19"/>
        <v>I</v>
      </c>
      <c r="C137" s="57">
        <f t="shared" si="20"/>
        <v>38084.396000000001</v>
      </c>
      <c r="D137" s="16" t="str">
        <f t="shared" si="21"/>
        <v>vis</v>
      </c>
      <c r="E137" s="65">
        <f>VLOOKUP(C137,'Active 1'!C$21:E$972,3,FALSE)</f>
        <v>16564.985907716993</v>
      </c>
      <c r="F137" s="44" t="str">
        <f>LEFT(M137,1)</f>
        <v>V</v>
      </c>
      <c r="G137" s="16" t="str">
        <f t="shared" si="22"/>
        <v>38084.396</v>
      </c>
      <c r="H137" s="57">
        <f t="shared" si="23"/>
        <v>16565</v>
      </c>
      <c r="I137" s="66" t="s">
        <v>320</v>
      </c>
      <c r="J137" s="67" t="s">
        <v>321</v>
      </c>
      <c r="K137" s="66">
        <v>16565</v>
      </c>
      <c r="L137" s="66" t="s">
        <v>322</v>
      </c>
      <c r="M137" s="67" t="s">
        <v>189</v>
      </c>
      <c r="N137" s="67"/>
      <c r="O137" s="68" t="s">
        <v>323</v>
      </c>
      <c r="P137" s="69" t="s">
        <v>313</v>
      </c>
    </row>
    <row r="138" spans="1:16" ht="12.75" customHeight="1" thickBot="1" x14ac:dyDescent="0.25">
      <c r="A138" s="57" t="str">
        <f t="shared" si="18"/>
        <v>BAVM 18 </v>
      </c>
      <c r="B138" s="44" t="str">
        <f t="shared" si="19"/>
        <v>I</v>
      </c>
      <c r="C138" s="57">
        <f t="shared" si="20"/>
        <v>39026.536999999997</v>
      </c>
      <c r="D138" s="16" t="str">
        <f t="shared" si="21"/>
        <v>vis</v>
      </c>
      <c r="E138" s="65">
        <f>VLOOKUP(C138,'Active 1'!C$21:E$972,3,FALSE)</f>
        <v>17722.005681222141</v>
      </c>
      <c r="F138" s="44" t="str">
        <f>LEFT(M138,1)</f>
        <v>V</v>
      </c>
      <c r="G138" s="16" t="str">
        <f t="shared" si="22"/>
        <v>39026.537</v>
      </c>
      <c r="H138" s="57">
        <f t="shared" si="23"/>
        <v>17722</v>
      </c>
      <c r="I138" s="66" t="s">
        <v>324</v>
      </c>
      <c r="J138" s="67" t="s">
        <v>325</v>
      </c>
      <c r="K138" s="66">
        <v>17722</v>
      </c>
      <c r="L138" s="66" t="s">
        <v>274</v>
      </c>
      <c r="M138" s="67" t="s">
        <v>189</v>
      </c>
      <c r="N138" s="67"/>
      <c r="O138" s="68" t="s">
        <v>234</v>
      </c>
      <c r="P138" s="69" t="s">
        <v>313</v>
      </c>
    </row>
    <row r="139" spans="1:16" ht="12.75" customHeight="1" thickBot="1" x14ac:dyDescent="0.25">
      <c r="A139" s="57" t="str">
        <f t="shared" ref="A139:A170" si="24">P139</f>
        <v>BAVM 23 </v>
      </c>
      <c r="B139" s="44" t="str">
        <f t="shared" ref="B139:B170" si="25">IF(H139=INT(H139),"I","II")</f>
        <v>I</v>
      </c>
      <c r="C139" s="57">
        <f t="shared" ref="C139:C170" si="26">1*G139</f>
        <v>39501.264999999999</v>
      </c>
      <c r="D139" s="16" t="str">
        <f t="shared" ref="D139:D170" si="27">VLOOKUP(F139,I$1:J$5,2,FALSE)</f>
        <v>vis</v>
      </c>
      <c r="E139" s="65">
        <f>VLOOKUP(C139,'Active 1'!C$21:E$972,3,FALSE)</f>
        <v>18305.007252151074</v>
      </c>
      <c r="F139" s="44" t="s">
        <v>115</v>
      </c>
      <c r="G139" s="16" t="str">
        <f t="shared" ref="G139:G170" si="28">MID(I139,3,LEN(I139)-3)</f>
        <v>39501.265</v>
      </c>
      <c r="H139" s="57">
        <f t="shared" ref="H139:H170" si="29">1*K139</f>
        <v>18305</v>
      </c>
      <c r="I139" s="66" t="s">
        <v>326</v>
      </c>
      <c r="J139" s="67" t="s">
        <v>327</v>
      </c>
      <c r="K139" s="66">
        <v>18305</v>
      </c>
      <c r="L139" s="66" t="s">
        <v>318</v>
      </c>
      <c r="M139" s="67" t="s">
        <v>189</v>
      </c>
      <c r="N139" s="67"/>
      <c r="O139" s="68" t="s">
        <v>328</v>
      </c>
      <c r="P139" s="69" t="s">
        <v>329</v>
      </c>
    </row>
    <row r="140" spans="1:16" ht="12.75" customHeight="1" thickBot="1" x14ac:dyDescent="0.25">
      <c r="A140" s="57" t="str">
        <f t="shared" si="24"/>
        <v> AJ 83.623 </v>
      </c>
      <c r="B140" s="44" t="str">
        <f t="shared" si="25"/>
        <v>II</v>
      </c>
      <c r="C140" s="57">
        <f t="shared" si="26"/>
        <v>40968.997100000001</v>
      </c>
      <c r="D140" s="16" t="str">
        <f t="shared" si="27"/>
        <v>vis</v>
      </c>
      <c r="E140" s="65">
        <f>VLOOKUP(C140,'Active 1'!C$21:E$972,3,FALSE)</f>
        <v>20107.492296224355</v>
      </c>
      <c r="F140" s="44" t="s">
        <v>115</v>
      </c>
      <c r="G140" s="16" t="str">
        <f t="shared" si="28"/>
        <v>40968.9971</v>
      </c>
      <c r="H140" s="57">
        <f t="shared" si="29"/>
        <v>20107.5</v>
      </c>
      <c r="I140" s="66" t="s">
        <v>373</v>
      </c>
      <c r="J140" s="67" t="s">
        <v>374</v>
      </c>
      <c r="K140" s="66">
        <v>20107.5</v>
      </c>
      <c r="L140" s="66" t="s">
        <v>375</v>
      </c>
      <c r="M140" s="67" t="s">
        <v>208</v>
      </c>
      <c r="N140" s="67" t="s">
        <v>209</v>
      </c>
      <c r="O140" s="68" t="s">
        <v>376</v>
      </c>
      <c r="P140" s="68" t="s">
        <v>377</v>
      </c>
    </row>
    <row r="141" spans="1:16" ht="12.75" customHeight="1" thickBot="1" x14ac:dyDescent="0.25">
      <c r="A141" s="57" t="str">
        <f t="shared" si="24"/>
        <v> AJ 83.623 </v>
      </c>
      <c r="B141" s="44" t="str">
        <f t="shared" si="25"/>
        <v>II</v>
      </c>
      <c r="C141" s="57">
        <f t="shared" si="26"/>
        <v>40969.815600000002</v>
      </c>
      <c r="D141" s="16" t="str">
        <f t="shared" si="27"/>
        <v>vis</v>
      </c>
      <c r="E141" s="65">
        <f>VLOOKUP(C141,'Active 1'!C$21:E$972,3,FALSE)</f>
        <v>20108.497475581389</v>
      </c>
      <c r="F141" s="44" t="s">
        <v>115</v>
      </c>
      <c r="G141" s="16" t="str">
        <f t="shared" si="28"/>
        <v>40969.8156</v>
      </c>
      <c r="H141" s="57">
        <f t="shared" si="29"/>
        <v>20108.5</v>
      </c>
      <c r="I141" s="66" t="s">
        <v>378</v>
      </c>
      <c r="J141" s="67" t="s">
        <v>379</v>
      </c>
      <c r="K141" s="66">
        <v>20108.5</v>
      </c>
      <c r="L141" s="66" t="s">
        <v>380</v>
      </c>
      <c r="M141" s="67" t="s">
        <v>208</v>
      </c>
      <c r="N141" s="67" t="s">
        <v>209</v>
      </c>
      <c r="O141" s="68" t="s">
        <v>376</v>
      </c>
      <c r="P141" s="68" t="s">
        <v>377</v>
      </c>
    </row>
    <row r="142" spans="1:16" ht="12.75" customHeight="1" thickBot="1" x14ac:dyDescent="0.25">
      <c r="A142" s="57" t="str">
        <f t="shared" si="24"/>
        <v> AJ 83.623 </v>
      </c>
      <c r="B142" s="44" t="str">
        <f t="shared" si="25"/>
        <v>II</v>
      </c>
      <c r="C142" s="57">
        <f t="shared" si="26"/>
        <v>40970.632799999999</v>
      </c>
      <c r="D142" s="16" t="str">
        <f t="shared" si="27"/>
        <v>vis</v>
      </c>
      <c r="E142" s="65">
        <f>VLOOKUP(C142,'Active 1'!C$21:E$972,3,FALSE)</f>
        <v>20109.501058440965</v>
      </c>
      <c r="F142" s="44" t="s">
        <v>115</v>
      </c>
      <c r="G142" s="16" t="str">
        <f t="shared" si="28"/>
        <v>40970.6328</v>
      </c>
      <c r="H142" s="57">
        <f t="shared" si="29"/>
        <v>20109.5</v>
      </c>
      <c r="I142" s="66" t="s">
        <v>381</v>
      </c>
      <c r="J142" s="67" t="s">
        <v>382</v>
      </c>
      <c r="K142" s="66">
        <v>20109.5</v>
      </c>
      <c r="L142" s="66" t="s">
        <v>383</v>
      </c>
      <c r="M142" s="67" t="s">
        <v>208</v>
      </c>
      <c r="N142" s="67" t="s">
        <v>209</v>
      </c>
      <c r="O142" s="68" t="s">
        <v>376</v>
      </c>
      <c r="P142" s="68" t="s">
        <v>377</v>
      </c>
    </row>
    <row r="143" spans="1:16" ht="12.75" customHeight="1" thickBot="1" x14ac:dyDescent="0.25">
      <c r="A143" s="57" t="str">
        <f t="shared" si="24"/>
        <v> AJ 83.623 </v>
      </c>
      <c r="B143" s="44" t="str">
        <f t="shared" si="25"/>
        <v>I</v>
      </c>
      <c r="C143" s="57">
        <f t="shared" si="26"/>
        <v>40971.856200000002</v>
      </c>
      <c r="D143" s="16" t="str">
        <f t="shared" si="27"/>
        <v>vis</v>
      </c>
      <c r="E143" s="65">
        <f>VLOOKUP(C143,'Active 1'!C$21:E$972,3,FALSE)</f>
        <v>20111.003485350429</v>
      </c>
      <c r="F143" s="44" t="s">
        <v>115</v>
      </c>
      <c r="G143" s="16" t="str">
        <f t="shared" si="28"/>
        <v>40971.8562</v>
      </c>
      <c r="H143" s="57">
        <f t="shared" si="29"/>
        <v>20111</v>
      </c>
      <c r="I143" s="66" t="s">
        <v>384</v>
      </c>
      <c r="J143" s="67" t="s">
        <v>385</v>
      </c>
      <c r="K143" s="66">
        <v>20111</v>
      </c>
      <c r="L143" s="66" t="s">
        <v>386</v>
      </c>
      <c r="M143" s="67" t="s">
        <v>208</v>
      </c>
      <c r="N143" s="67" t="s">
        <v>209</v>
      </c>
      <c r="O143" s="68" t="s">
        <v>376</v>
      </c>
      <c r="P143" s="68" t="s">
        <v>377</v>
      </c>
    </row>
    <row r="144" spans="1:16" ht="12.75" customHeight="1" thickBot="1" x14ac:dyDescent="0.25">
      <c r="A144" s="57" t="str">
        <f t="shared" si="24"/>
        <v>BAVM 28 </v>
      </c>
      <c r="B144" s="44" t="str">
        <f t="shared" si="25"/>
        <v>I</v>
      </c>
      <c r="C144" s="57">
        <f t="shared" si="26"/>
        <v>41776.364000000001</v>
      </c>
      <c r="D144" s="16" t="str">
        <f t="shared" si="27"/>
        <v>vis</v>
      </c>
      <c r="E144" s="65">
        <f>VLOOKUP(C144,'Active 1'!C$21:E$972,3,FALSE)</f>
        <v>21098.999371888778</v>
      </c>
      <c r="F144" s="44" t="s">
        <v>115</v>
      </c>
      <c r="G144" s="16" t="str">
        <f t="shared" si="28"/>
        <v>41776.364</v>
      </c>
      <c r="H144" s="57">
        <f t="shared" si="29"/>
        <v>21099</v>
      </c>
      <c r="I144" s="66" t="s">
        <v>406</v>
      </c>
      <c r="J144" s="67" t="s">
        <v>407</v>
      </c>
      <c r="K144" s="66">
        <v>21099</v>
      </c>
      <c r="L144" s="66" t="s">
        <v>221</v>
      </c>
      <c r="M144" s="67" t="s">
        <v>189</v>
      </c>
      <c r="N144" s="67"/>
      <c r="O144" s="68" t="s">
        <v>234</v>
      </c>
      <c r="P144" s="69" t="s">
        <v>408</v>
      </c>
    </row>
    <row r="145" spans="1:16" ht="12.75" customHeight="1" thickBot="1" x14ac:dyDescent="0.25">
      <c r="A145" s="57" t="str">
        <f t="shared" si="24"/>
        <v>BAVM 28 </v>
      </c>
      <c r="B145" s="44" t="str">
        <f t="shared" si="25"/>
        <v>II</v>
      </c>
      <c r="C145" s="57">
        <f t="shared" si="26"/>
        <v>42369.567999999999</v>
      </c>
      <c r="D145" s="16" t="str">
        <f t="shared" si="27"/>
        <v>vis</v>
      </c>
      <c r="E145" s="65">
        <f>VLOOKUP(C145,'Active 1'!C$21:E$972,3,FALSE)</f>
        <v>21827.49835210761</v>
      </c>
      <c r="F145" s="44" t="s">
        <v>115</v>
      </c>
      <c r="G145" s="16" t="str">
        <f t="shared" si="28"/>
        <v>42369.568</v>
      </c>
      <c r="H145" s="57">
        <f t="shared" si="29"/>
        <v>21827.5</v>
      </c>
      <c r="I145" s="66" t="s">
        <v>416</v>
      </c>
      <c r="J145" s="67" t="s">
        <v>417</v>
      </c>
      <c r="K145" s="66">
        <v>21827.5</v>
      </c>
      <c r="L145" s="66" t="s">
        <v>221</v>
      </c>
      <c r="M145" s="67" t="s">
        <v>189</v>
      </c>
      <c r="N145" s="67"/>
      <c r="O145" s="68" t="s">
        <v>418</v>
      </c>
      <c r="P145" s="69" t="s">
        <v>408</v>
      </c>
    </row>
    <row r="146" spans="1:16" ht="12.75" customHeight="1" thickBot="1" x14ac:dyDescent="0.25">
      <c r="A146" s="57" t="str">
        <f t="shared" si="24"/>
        <v>BAVM 28 </v>
      </c>
      <c r="B146" s="44" t="str">
        <f t="shared" si="25"/>
        <v>II</v>
      </c>
      <c r="C146" s="57">
        <f t="shared" si="26"/>
        <v>42369.569000000003</v>
      </c>
      <c r="D146" s="16" t="str">
        <f t="shared" si="27"/>
        <v>vis</v>
      </c>
      <c r="E146" s="65">
        <f>VLOOKUP(C146,'Active 1'!C$21:E$972,3,FALSE)</f>
        <v>21827.499580182575</v>
      </c>
      <c r="F146" s="44" t="s">
        <v>115</v>
      </c>
      <c r="G146" s="16" t="str">
        <f t="shared" si="28"/>
        <v>42369.569</v>
      </c>
      <c r="H146" s="57">
        <f t="shared" si="29"/>
        <v>21827.5</v>
      </c>
      <c r="I146" s="66" t="s">
        <v>419</v>
      </c>
      <c r="J146" s="67" t="s">
        <v>420</v>
      </c>
      <c r="K146" s="66">
        <v>21827.5</v>
      </c>
      <c r="L146" s="66" t="s">
        <v>280</v>
      </c>
      <c r="M146" s="67" t="s">
        <v>189</v>
      </c>
      <c r="N146" s="67"/>
      <c r="O146" s="68" t="s">
        <v>421</v>
      </c>
      <c r="P146" s="69" t="s">
        <v>408</v>
      </c>
    </row>
    <row r="147" spans="1:16" ht="12.75" customHeight="1" thickBot="1" x14ac:dyDescent="0.25">
      <c r="A147" s="57" t="str">
        <f t="shared" si="24"/>
        <v>BAVM 28 </v>
      </c>
      <c r="B147" s="44" t="str">
        <f t="shared" si="25"/>
        <v>I</v>
      </c>
      <c r="C147" s="57">
        <f t="shared" si="26"/>
        <v>42372.417000000001</v>
      </c>
      <c r="D147" s="16" t="str">
        <f t="shared" si="27"/>
        <v>vis</v>
      </c>
      <c r="E147" s="65">
        <f>VLOOKUP(C147,'Active 1'!C$21:E$972,3,FALSE)</f>
        <v>21830.997137676561</v>
      </c>
      <c r="F147" s="44" t="s">
        <v>115</v>
      </c>
      <c r="G147" s="16" t="str">
        <f t="shared" si="28"/>
        <v>42372.417</v>
      </c>
      <c r="H147" s="57">
        <f t="shared" si="29"/>
        <v>21831</v>
      </c>
      <c r="I147" s="66" t="s">
        <v>422</v>
      </c>
      <c r="J147" s="67" t="s">
        <v>423</v>
      </c>
      <c r="K147" s="66">
        <v>21831</v>
      </c>
      <c r="L147" s="66" t="s">
        <v>249</v>
      </c>
      <c r="M147" s="67" t="s">
        <v>189</v>
      </c>
      <c r="N147" s="67"/>
      <c r="O147" s="68" t="s">
        <v>418</v>
      </c>
      <c r="P147" s="69" t="s">
        <v>408</v>
      </c>
    </row>
    <row r="148" spans="1:16" ht="12.75" customHeight="1" thickBot="1" x14ac:dyDescent="0.25">
      <c r="A148" s="57" t="str">
        <f t="shared" si="24"/>
        <v>BAVM 28 </v>
      </c>
      <c r="B148" s="44" t="str">
        <f t="shared" si="25"/>
        <v>I</v>
      </c>
      <c r="C148" s="57">
        <f t="shared" si="26"/>
        <v>42385.447</v>
      </c>
      <c r="D148" s="16" t="str">
        <f t="shared" si="27"/>
        <v>vis</v>
      </c>
      <c r="E148" s="65">
        <f>VLOOKUP(C148,'Active 1'!C$21:E$972,3,FALSE)</f>
        <v>21846.998954441537</v>
      </c>
      <c r="F148" s="44" t="s">
        <v>115</v>
      </c>
      <c r="G148" s="16" t="str">
        <f t="shared" si="28"/>
        <v>42385.447</v>
      </c>
      <c r="H148" s="57">
        <f t="shared" si="29"/>
        <v>21847</v>
      </c>
      <c r="I148" s="66" t="s">
        <v>424</v>
      </c>
      <c r="J148" s="67" t="s">
        <v>425</v>
      </c>
      <c r="K148" s="66">
        <v>21847</v>
      </c>
      <c r="L148" s="66" t="s">
        <v>221</v>
      </c>
      <c r="M148" s="67" t="s">
        <v>189</v>
      </c>
      <c r="N148" s="67"/>
      <c r="O148" s="68" t="s">
        <v>418</v>
      </c>
      <c r="P148" s="69" t="s">
        <v>408</v>
      </c>
    </row>
    <row r="149" spans="1:16" ht="12.75" customHeight="1" thickBot="1" x14ac:dyDescent="0.25">
      <c r="A149" s="57" t="str">
        <f t="shared" si="24"/>
        <v>BAVM 28 </v>
      </c>
      <c r="B149" s="44" t="str">
        <f t="shared" si="25"/>
        <v>II</v>
      </c>
      <c r="C149" s="57">
        <f t="shared" si="26"/>
        <v>42405.396999999997</v>
      </c>
      <c r="D149" s="16" t="str">
        <f t="shared" si="27"/>
        <v>vis</v>
      </c>
      <c r="E149" s="65">
        <f>VLOOKUP(C149,'Active 1'!C$21:E$972,3,FALSE)</f>
        <v>21871.499049948921</v>
      </c>
      <c r="F149" s="44" t="s">
        <v>115</v>
      </c>
      <c r="G149" s="16" t="str">
        <f t="shared" si="28"/>
        <v>42405.397</v>
      </c>
      <c r="H149" s="57">
        <f t="shared" si="29"/>
        <v>21871.5</v>
      </c>
      <c r="I149" s="66" t="s">
        <v>429</v>
      </c>
      <c r="J149" s="67" t="s">
        <v>430</v>
      </c>
      <c r="K149" s="66">
        <v>21871.5</v>
      </c>
      <c r="L149" s="66" t="s">
        <v>221</v>
      </c>
      <c r="M149" s="67" t="s">
        <v>189</v>
      </c>
      <c r="N149" s="67"/>
      <c r="O149" s="68" t="s">
        <v>431</v>
      </c>
      <c r="P149" s="69" t="s">
        <v>408</v>
      </c>
    </row>
    <row r="150" spans="1:16" ht="12.75" customHeight="1" thickBot="1" x14ac:dyDescent="0.25">
      <c r="A150" s="57" t="str">
        <f t="shared" si="24"/>
        <v>BAVM 28 </v>
      </c>
      <c r="B150" s="44" t="str">
        <f t="shared" si="25"/>
        <v>II</v>
      </c>
      <c r="C150" s="57">
        <f t="shared" si="26"/>
        <v>42405.4</v>
      </c>
      <c r="D150" s="16" t="str">
        <f t="shared" si="27"/>
        <v>vis</v>
      </c>
      <c r="E150" s="65">
        <f>VLOOKUP(C150,'Active 1'!C$21:E$972,3,FALSE)</f>
        <v>21871.502734173817</v>
      </c>
      <c r="F150" s="44" t="s">
        <v>115</v>
      </c>
      <c r="G150" s="16" t="str">
        <f t="shared" si="28"/>
        <v>42405.400</v>
      </c>
      <c r="H150" s="57">
        <f t="shared" si="29"/>
        <v>21871.5</v>
      </c>
      <c r="I150" s="66" t="s">
        <v>432</v>
      </c>
      <c r="J150" s="67" t="s">
        <v>433</v>
      </c>
      <c r="K150" s="66">
        <v>21871.5</v>
      </c>
      <c r="L150" s="66" t="s">
        <v>252</v>
      </c>
      <c r="M150" s="67" t="s">
        <v>189</v>
      </c>
      <c r="N150" s="67"/>
      <c r="O150" s="68" t="s">
        <v>421</v>
      </c>
      <c r="P150" s="69" t="s">
        <v>408</v>
      </c>
    </row>
    <row r="151" spans="1:16" ht="12.75" customHeight="1" thickBot="1" x14ac:dyDescent="0.25">
      <c r="A151" s="57" t="str">
        <f t="shared" si="24"/>
        <v>BAVM 28 </v>
      </c>
      <c r="B151" s="44" t="str">
        <f t="shared" si="25"/>
        <v>II</v>
      </c>
      <c r="C151" s="57">
        <f t="shared" si="26"/>
        <v>42405.404000000002</v>
      </c>
      <c r="D151" s="16" t="str">
        <f t="shared" si="27"/>
        <v>vis</v>
      </c>
      <c r="E151" s="65">
        <f>VLOOKUP(C151,'Active 1'!C$21:E$972,3,FALSE)</f>
        <v>21871.50764647367</v>
      </c>
      <c r="F151" s="44" t="s">
        <v>115</v>
      </c>
      <c r="G151" s="16" t="str">
        <f t="shared" si="28"/>
        <v>42405.404</v>
      </c>
      <c r="H151" s="57">
        <f t="shared" si="29"/>
        <v>21871.5</v>
      </c>
      <c r="I151" s="66" t="s">
        <v>434</v>
      </c>
      <c r="J151" s="67" t="s">
        <v>435</v>
      </c>
      <c r="K151" s="66">
        <v>21871.5</v>
      </c>
      <c r="L151" s="66" t="s">
        <v>318</v>
      </c>
      <c r="M151" s="67" t="s">
        <v>189</v>
      </c>
      <c r="N151" s="67"/>
      <c r="O151" s="68" t="s">
        <v>418</v>
      </c>
      <c r="P151" s="69" t="s">
        <v>408</v>
      </c>
    </row>
    <row r="152" spans="1:16" ht="12.75" customHeight="1" thickBot="1" x14ac:dyDescent="0.25">
      <c r="A152" s="57" t="str">
        <f t="shared" si="24"/>
        <v>BAVM 28 </v>
      </c>
      <c r="B152" s="44" t="str">
        <f t="shared" si="25"/>
        <v>I</v>
      </c>
      <c r="C152" s="57">
        <f t="shared" si="26"/>
        <v>42420.472999999998</v>
      </c>
      <c r="D152" s="16" t="str">
        <f t="shared" si="27"/>
        <v>vis</v>
      </c>
      <c r="E152" s="65">
        <f>VLOOKUP(C152,'Active 1'!C$21:E$972,3,FALSE)</f>
        <v>21890.013508087741</v>
      </c>
      <c r="F152" s="44" t="s">
        <v>115</v>
      </c>
      <c r="G152" s="16" t="str">
        <f t="shared" si="28"/>
        <v>42420.473</v>
      </c>
      <c r="H152" s="57">
        <f t="shared" si="29"/>
        <v>21890</v>
      </c>
      <c r="I152" s="66" t="s">
        <v>440</v>
      </c>
      <c r="J152" s="67" t="s">
        <v>441</v>
      </c>
      <c r="K152" s="66">
        <v>21890</v>
      </c>
      <c r="L152" s="66" t="s">
        <v>269</v>
      </c>
      <c r="M152" s="67" t="s">
        <v>189</v>
      </c>
      <c r="N152" s="67"/>
      <c r="O152" s="68" t="s">
        <v>421</v>
      </c>
      <c r="P152" s="69" t="s">
        <v>408</v>
      </c>
    </row>
    <row r="153" spans="1:16" ht="12.75" customHeight="1" thickBot="1" x14ac:dyDescent="0.25">
      <c r="A153" s="57" t="str">
        <f t="shared" si="24"/>
        <v> BTOK 240 </v>
      </c>
      <c r="B153" s="44" t="str">
        <f t="shared" si="25"/>
        <v>I</v>
      </c>
      <c r="C153" s="57">
        <f t="shared" si="26"/>
        <v>42430.227500000001</v>
      </c>
      <c r="D153" s="16" t="str">
        <f t="shared" si="27"/>
        <v>vis</v>
      </c>
      <c r="E153" s="65">
        <f>VLOOKUP(C153,'Active 1'!C$21:E$972,3,FALSE)</f>
        <v>21901.992765312149</v>
      </c>
      <c r="F153" s="44" t="s">
        <v>115</v>
      </c>
      <c r="G153" s="16" t="str">
        <f t="shared" si="28"/>
        <v>42430.2275</v>
      </c>
      <c r="H153" s="57">
        <f t="shared" si="29"/>
        <v>21902</v>
      </c>
      <c r="I153" s="66" t="s">
        <v>442</v>
      </c>
      <c r="J153" s="67" t="s">
        <v>443</v>
      </c>
      <c r="K153" s="66">
        <v>21902</v>
      </c>
      <c r="L153" s="66" t="s">
        <v>444</v>
      </c>
      <c r="M153" s="67" t="s">
        <v>208</v>
      </c>
      <c r="N153" s="67" t="s">
        <v>209</v>
      </c>
      <c r="O153" s="68" t="s">
        <v>445</v>
      </c>
      <c r="P153" s="68" t="s">
        <v>446</v>
      </c>
    </row>
    <row r="154" spans="1:16" ht="12.75" customHeight="1" thickBot="1" x14ac:dyDescent="0.25">
      <c r="A154" s="57" t="str">
        <f t="shared" si="24"/>
        <v> BTOK 240 </v>
      </c>
      <c r="B154" s="44" t="str">
        <f t="shared" si="25"/>
        <v>I</v>
      </c>
      <c r="C154" s="57">
        <f t="shared" si="26"/>
        <v>42453.029199999997</v>
      </c>
      <c r="D154" s="16" t="str">
        <f t="shared" si="27"/>
        <v>vis</v>
      </c>
      <c r="E154" s="65">
        <f>VLOOKUP(C154,'Active 1'!C$21:E$972,3,FALSE)</f>
        <v>21929.994962190882</v>
      </c>
      <c r="F154" s="44" t="s">
        <v>115</v>
      </c>
      <c r="G154" s="16" t="str">
        <f t="shared" si="28"/>
        <v>42453.0292</v>
      </c>
      <c r="H154" s="57">
        <f t="shared" si="29"/>
        <v>21930</v>
      </c>
      <c r="I154" s="66" t="s">
        <v>447</v>
      </c>
      <c r="J154" s="67" t="s">
        <v>448</v>
      </c>
      <c r="K154" s="66">
        <v>21930</v>
      </c>
      <c r="L154" s="66" t="s">
        <v>449</v>
      </c>
      <c r="M154" s="67" t="s">
        <v>208</v>
      </c>
      <c r="N154" s="67" t="s">
        <v>209</v>
      </c>
      <c r="O154" s="68" t="s">
        <v>445</v>
      </c>
      <c r="P154" s="68" t="s">
        <v>446</v>
      </c>
    </row>
    <row r="155" spans="1:16" ht="12.75" customHeight="1" thickBot="1" x14ac:dyDescent="0.25">
      <c r="A155" s="57" t="str">
        <f t="shared" si="24"/>
        <v>BAVM 28 </v>
      </c>
      <c r="B155" s="44" t="str">
        <f t="shared" si="25"/>
        <v>II</v>
      </c>
      <c r="C155" s="57">
        <f t="shared" si="26"/>
        <v>42453.447</v>
      </c>
      <c r="D155" s="16" t="str">
        <f t="shared" si="27"/>
        <v>vis</v>
      </c>
      <c r="E155" s="65">
        <f>VLOOKUP(C155,'Active 1'!C$21:E$972,3,FALSE)</f>
        <v>21930.508051910336</v>
      </c>
      <c r="F155" s="44" t="s">
        <v>115</v>
      </c>
      <c r="G155" s="16" t="str">
        <f t="shared" si="28"/>
        <v>42453.447</v>
      </c>
      <c r="H155" s="57">
        <f t="shared" si="29"/>
        <v>21930.5</v>
      </c>
      <c r="I155" s="66" t="s">
        <v>450</v>
      </c>
      <c r="J155" s="67" t="s">
        <v>451</v>
      </c>
      <c r="K155" s="66">
        <v>21930.5</v>
      </c>
      <c r="L155" s="66" t="s">
        <v>277</v>
      </c>
      <c r="M155" s="67" t="s">
        <v>189</v>
      </c>
      <c r="N155" s="67"/>
      <c r="O155" s="68" t="s">
        <v>421</v>
      </c>
      <c r="P155" s="69" t="s">
        <v>408</v>
      </c>
    </row>
    <row r="156" spans="1:16" ht="12.75" customHeight="1" thickBot="1" x14ac:dyDescent="0.25">
      <c r="A156" s="57" t="str">
        <f t="shared" si="24"/>
        <v>BAVM 28 </v>
      </c>
      <c r="B156" s="44" t="str">
        <f t="shared" si="25"/>
        <v>II</v>
      </c>
      <c r="C156" s="57">
        <f t="shared" si="26"/>
        <v>42453.447</v>
      </c>
      <c r="D156" s="16" t="str">
        <f t="shared" si="27"/>
        <v>vis</v>
      </c>
      <c r="E156" s="65">
        <f>VLOOKUP(C156,'Active 1'!C$21:E$972,3,FALSE)</f>
        <v>21930.508051910336</v>
      </c>
      <c r="F156" s="44" t="s">
        <v>115</v>
      </c>
      <c r="G156" s="16" t="str">
        <f t="shared" si="28"/>
        <v>42453.447</v>
      </c>
      <c r="H156" s="57">
        <f t="shared" si="29"/>
        <v>21930.5</v>
      </c>
      <c r="I156" s="66" t="s">
        <v>450</v>
      </c>
      <c r="J156" s="67" t="s">
        <v>451</v>
      </c>
      <c r="K156" s="66">
        <v>21930.5</v>
      </c>
      <c r="L156" s="66" t="s">
        <v>277</v>
      </c>
      <c r="M156" s="67" t="s">
        <v>189</v>
      </c>
      <c r="N156" s="67"/>
      <c r="O156" s="68" t="s">
        <v>418</v>
      </c>
      <c r="P156" s="69" t="s">
        <v>408</v>
      </c>
    </row>
    <row r="157" spans="1:16" ht="12.75" customHeight="1" thickBot="1" x14ac:dyDescent="0.25">
      <c r="A157" s="57" t="str">
        <f t="shared" si="24"/>
        <v>BAVM 28 </v>
      </c>
      <c r="B157" s="44" t="str">
        <f t="shared" si="25"/>
        <v>I</v>
      </c>
      <c r="C157" s="57">
        <f t="shared" si="26"/>
        <v>42460.358999999997</v>
      </c>
      <c r="D157" s="16" t="str">
        <f t="shared" si="27"/>
        <v>vis</v>
      </c>
      <c r="E157" s="65">
        <f>VLOOKUP(C157,'Active 1'!C$21:E$972,3,FALSE)</f>
        <v>21938.996506053041</v>
      </c>
      <c r="F157" s="44" t="s">
        <v>115</v>
      </c>
      <c r="G157" s="16" t="str">
        <f t="shared" si="28"/>
        <v>42460.359</v>
      </c>
      <c r="H157" s="57">
        <f t="shared" si="29"/>
        <v>21939</v>
      </c>
      <c r="I157" s="66" t="s">
        <v>452</v>
      </c>
      <c r="J157" s="67" t="s">
        <v>453</v>
      </c>
      <c r="K157" s="66">
        <v>21939</v>
      </c>
      <c r="L157" s="66" t="s">
        <v>116</v>
      </c>
      <c r="M157" s="67" t="s">
        <v>189</v>
      </c>
      <c r="N157" s="67"/>
      <c r="O157" s="68" t="s">
        <v>421</v>
      </c>
      <c r="P157" s="69" t="s">
        <v>408</v>
      </c>
    </row>
    <row r="158" spans="1:16" ht="12.75" customHeight="1" thickBot="1" x14ac:dyDescent="0.25">
      <c r="A158" s="57" t="str">
        <f t="shared" si="24"/>
        <v>BAVM 28 </v>
      </c>
      <c r="B158" s="44" t="str">
        <f t="shared" si="25"/>
        <v>I</v>
      </c>
      <c r="C158" s="57">
        <f t="shared" si="26"/>
        <v>42460.36</v>
      </c>
      <c r="D158" s="16" t="str">
        <f t="shared" si="27"/>
        <v>vis</v>
      </c>
      <c r="E158" s="65">
        <f>VLOOKUP(C158,'Active 1'!C$21:E$972,3,FALSE)</f>
        <v>21938.99773412801</v>
      </c>
      <c r="F158" s="44" t="s">
        <v>115</v>
      </c>
      <c r="G158" s="16" t="str">
        <f t="shared" si="28"/>
        <v>42460.360</v>
      </c>
      <c r="H158" s="57">
        <f t="shared" si="29"/>
        <v>21939</v>
      </c>
      <c r="I158" s="66" t="s">
        <v>454</v>
      </c>
      <c r="J158" s="67" t="s">
        <v>455</v>
      </c>
      <c r="K158" s="66">
        <v>21939</v>
      </c>
      <c r="L158" s="66" t="s">
        <v>249</v>
      </c>
      <c r="M158" s="67" t="s">
        <v>189</v>
      </c>
      <c r="N158" s="67"/>
      <c r="O158" s="68" t="s">
        <v>418</v>
      </c>
      <c r="P158" s="69" t="s">
        <v>408</v>
      </c>
    </row>
    <row r="159" spans="1:16" ht="12.75" customHeight="1" thickBot="1" x14ac:dyDescent="0.25">
      <c r="A159" s="57" t="str">
        <f t="shared" si="24"/>
        <v>BAVM 28 </v>
      </c>
      <c r="B159" s="44" t="str">
        <f t="shared" si="25"/>
        <v>I</v>
      </c>
      <c r="C159" s="57">
        <f t="shared" si="26"/>
        <v>42460.375</v>
      </c>
      <c r="D159" s="16" t="str">
        <f t="shared" si="27"/>
        <v>vis</v>
      </c>
      <c r="E159" s="65">
        <f>VLOOKUP(C159,'Active 1'!C$21:E$972,3,FALSE)</f>
        <v>21939.016155252448</v>
      </c>
      <c r="F159" s="44" t="s">
        <v>115</v>
      </c>
      <c r="G159" s="16" t="str">
        <f t="shared" si="28"/>
        <v>42460.375</v>
      </c>
      <c r="H159" s="57">
        <f t="shared" si="29"/>
        <v>21939</v>
      </c>
      <c r="I159" s="66" t="s">
        <v>456</v>
      </c>
      <c r="J159" s="67" t="s">
        <v>457</v>
      </c>
      <c r="K159" s="66">
        <v>21939</v>
      </c>
      <c r="L159" s="66" t="s">
        <v>309</v>
      </c>
      <c r="M159" s="67" t="s">
        <v>189</v>
      </c>
      <c r="N159" s="67"/>
      <c r="O159" s="68" t="s">
        <v>458</v>
      </c>
      <c r="P159" s="69" t="s">
        <v>408</v>
      </c>
    </row>
    <row r="160" spans="1:16" ht="12.75" customHeight="1" thickBot="1" x14ac:dyDescent="0.25">
      <c r="A160" s="57" t="str">
        <f t="shared" si="24"/>
        <v>BAVM 28 </v>
      </c>
      <c r="B160" s="44" t="str">
        <f t="shared" si="25"/>
        <v>II</v>
      </c>
      <c r="C160" s="57">
        <f t="shared" si="26"/>
        <v>42466.462</v>
      </c>
      <c r="D160" s="16" t="str">
        <f t="shared" si="27"/>
        <v>vis</v>
      </c>
      <c r="E160" s="65">
        <f>VLOOKUP(C160,'Active 1'!C$21:E$972,3,FALSE)</f>
        <v>21946.49144755087</v>
      </c>
      <c r="F160" s="44" t="s">
        <v>115</v>
      </c>
      <c r="G160" s="16" t="str">
        <f t="shared" si="28"/>
        <v>42466.462</v>
      </c>
      <c r="H160" s="57">
        <f t="shared" si="29"/>
        <v>21946.5</v>
      </c>
      <c r="I160" s="66" t="s">
        <v>462</v>
      </c>
      <c r="J160" s="67" t="s">
        <v>463</v>
      </c>
      <c r="K160" s="66">
        <v>21946.5</v>
      </c>
      <c r="L160" s="66" t="s">
        <v>464</v>
      </c>
      <c r="M160" s="67" t="s">
        <v>189</v>
      </c>
      <c r="N160" s="67"/>
      <c r="O160" s="68" t="s">
        <v>421</v>
      </c>
      <c r="P160" s="69" t="s">
        <v>408</v>
      </c>
    </row>
    <row r="161" spans="1:16" ht="12.75" customHeight="1" thickBot="1" x14ac:dyDescent="0.25">
      <c r="A161" s="57" t="str">
        <f t="shared" si="24"/>
        <v>BAVM 28 </v>
      </c>
      <c r="B161" s="44" t="str">
        <f t="shared" si="25"/>
        <v>II</v>
      </c>
      <c r="C161" s="57">
        <f t="shared" si="26"/>
        <v>42466.464</v>
      </c>
      <c r="D161" s="16" t="str">
        <f t="shared" si="27"/>
        <v>vis</v>
      </c>
      <c r="E161" s="65">
        <f>VLOOKUP(C161,'Active 1'!C$21:E$972,3,FALSE)</f>
        <v>21946.493903700793</v>
      </c>
      <c r="F161" s="44" t="s">
        <v>115</v>
      </c>
      <c r="G161" s="16" t="str">
        <f t="shared" si="28"/>
        <v>42466.464</v>
      </c>
      <c r="H161" s="57">
        <f t="shared" si="29"/>
        <v>21946.5</v>
      </c>
      <c r="I161" s="66" t="s">
        <v>465</v>
      </c>
      <c r="J161" s="67" t="s">
        <v>466</v>
      </c>
      <c r="K161" s="66">
        <v>21946.5</v>
      </c>
      <c r="L161" s="66" t="s">
        <v>255</v>
      </c>
      <c r="M161" s="67" t="s">
        <v>189</v>
      </c>
      <c r="N161" s="67"/>
      <c r="O161" s="68" t="s">
        <v>418</v>
      </c>
      <c r="P161" s="69" t="s">
        <v>408</v>
      </c>
    </row>
    <row r="162" spans="1:16" ht="12.75" customHeight="1" thickBot="1" x14ac:dyDescent="0.25">
      <c r="A162" s="57" t="str">
        <f t="shared" si="24"/>
        <v>BAVM 28 </v>
      </c>
      <c r="B162" s="44" t="str">
        <f t="shared" si="25"/>
        <v>I</v>
      </c>
      <c r="C162" s="57">
        <f t="shared" si="26"/>
        <v>42469.315999999999</v>
      </c>
      <c r="D162" s="16" t="str">
        <f t="shared" si="27"/>
        <v>vis</v>
      </c>
      <c r="E162" s="65">
        <f>VLOOKUP(C162,'Active 1'!C$21:E$972,3,FALSE)</f>
        <v>21949.996373494632</v>
      </c>
      <c r="F162" s="44" t="s">
        <v>115</v>
      </c>
      <c r="G162" s="16" t="str">
        <f t="shared" si="28"/>
        <v>42469.316</v>
      </c>
      <c r="H162" s="57">
        <f t="shared" si="29"/>
        <v>21950</v>
      </c>
      <c r="I162" s="66" t="s">
        <v>472</v>
      </c>
      <c r="J162" s="67" t="s">
        <v>473</v>
      </c>
      <c r="K162" s="66">
        <v>21950</v>
      </c>
      <c r="L162" s="66" t="s">
        <v>116</v>
      </c>
      <c r="M162" s="67" t="s">
        <v>189</v>
      </c>
      <c r="N162" s="67"/>
      <c r="O162" s="68" t="s">
        <v>234</v>
      </c>
      <c r="P162" s="69" t="s">
        <v>408</v>
      </c>
    </row>
    <row r="163" spans="1:16" ht="12.75" customHeight="1" thickBot="1" x14ac:dyDescent="0.25">
      <c r="A163" s="57" t="str">
        <f t="shared" si="24"/>
        <v>BAVM 28 </v>
      </c>
      <c r="B163" s="44" t="str">
        <f t="shared" si="25"/>
        <v>I</v>
      </c>
      <c r="C163" s="57">
        <f t="shared" si="26"/>
        <v>42469.315999999999</v>
      </c>
      <c r="D163" s="16" t="str">
        <f t="shared" si="27"/>
        <v>vis</v>
      </c>
      <c r="E163" s="65">
        <f>VLOOKUP(C163,'Active 1'!C$21:E$972,3,FALSE)</f>
        <v>21949.996373494632</v>
      </c>
      <c r="F163" s="44" t="s">
        <v>115</v>
      </c>
      <c r="G163" s="16" t="str">
        <f t="shared" si="28"/>
        <v>42469.316</v>
      </c>
      <c r="H163" s="57">
        <f t="shared" si="29"/>
        <v>21950</v>
      </c>
      <c r="I163" s="66" t="s">
        <v>472</v>
      </c>
      <c r="J163" s="67" t="s">
        <v>473</v>
      </c>
      <c r="K163" s="66">
        <v>21950</v>
      </c>
      <c r="L163" s="66" t="s">
        <v>116</v>
      </c>
      <c r="M163" s="67" t="s">
        <v>189</v>
      </c>
      <c r="N163" s="67"/>
      <c r="O163" s="68" t="s">
        <v>421</v>
      </c>
      <c r="P163" s="69" t="s">
        <v>408</v>
      </c>
    </row>
    <row r="164" spans="1:16" ht="12.75" customHeight="1" thickBot="1" x14ac:dyDescent="0.25">
      <c r="A164" s="57" t="str">
        <f t="shared" si="24"/>
        <v>BAVM 28 </v>
      </c>
      <c r="B164" s="44" t="str">
        <f t="shared" si="25"/>
        <v>I</v>
      </c>
      <c r="C164" s="57">
        <f t="shared" si="26"/>
        <v>42469.317000000003</v>
      </c>
      <c r="D164" s="16" t="str">
        <f t="shared" si="27"/>
        <v>vis</v>
      </c>
      <c r="E164" s="65">
        <f>VLOOKUP(C164,'Active 1'!C$21:E$972,3,FALSE)</f>
        <v>21949.997601569601</v>
      </c>
      <c r="F164" s="44" t="s">
        <v>115</v>
      </c>
      <c r="G164" s="16" t="str">
        <f t="shared" si="28"/>
        <v>42469.317</v>
      </c>
      <c r="H164" s="57">
        <f t="shared" si="29"/>
        <v>21950</v>
      </c>
      <c r="I164" s="66" t="s">
        <v>474</v>
      </c>
      <c r="J164" s="67" t="s">
        <v>475</v>
      </c>
      <c r="K164" s="66">
        <v>21950</v>
      </c>
      <c r="L164" s="66" t="s">
        <v>249</v>
      </c>
      <c r="M164" s="67" t="s">
        <v>189</v>
      </c>
      <c r="N164" s="67"/>
      <c r="O164" s="68" t="s">
        <v>418</v>
      </c>
      <c r="P164" s="69" t="s">
        <v>408</v>
      </c>
    </row>
    <row r="165" spans="1:16" ht="12.75" customHeight="1" thickBot="1" x14ac:dyDescent="0.25">
      <c r="A165" s="57" t="str">
        <f t="shared" si="24"/>
        <v>BAVM 28 </v>
      </c>
      <c r="B165" s="44" t="str">
        <f t="shared" si="25"/>
        <v>II</v>
      </c>
      <c r="C165" s="57">
        <f t="shared" si="26"/>
        <v>42475.421999999999</v>
      </c>
      <c r="D165" s="16" t="str">
        <f t="shared" si="27"/>
        <v>vis</v>
      </c>
      <c r="E165" s="65">
        <f>VLOOKUP(C165,'Active 1'!C$21:E$972,3,FALSE)</f>
        <v>21957.494999217346</v>
      </c>
      <c r="F165" s="44" t="s">
        <v>115</v>
      </c>
      <c r="G165" s="16" t="str">
        <f t="shared" si="28"/>
        <v>42475.422</v>
      </c>
      <c r="H165" s="57">
        <f t="shared" si="29"/>
        <v>21957.5</v>
      </c>
      <c r="I165" s="66" t="s">
        <v>476</v>
      </c>
      <c r="J165" s="67" t="s">
        <v>477</v>
      </c>
      <c r="K165" s="66">
        <v>21957.5</v>
      </c>
      <c r="L165" s="66" t="s">
        <v>262</v>
      </c>
      <c r="M165" s="67" t="s">
        <v>189</v>
      </c>
      <c r="N165" s="67"/>
      <c r="O165" s="68" t="s">
        <v>418</v>
      </c>
      <c r="P165" s="69" t="s">
        <v>408</v>
      </c>
    </row>
    <row r="166" spans="1:16" ht="12.75" customHeight="1" thickBot="1" x14ac:dyDescent="0.25">
      <c r="A166" s="57" t="str">
        <f t="shared" si="24"/>
        <v>BAVM 28 </v>
      </c>
      <c r="B166" s="44" t="str">
        <f t="shared" si="25"/>
        <v>II</v>
      </c>
      <c r="C166" s="57">
        <f t="shared" si="26"/>
        <v>42475.430999999997</v>
      </c>
      <c r="D166" s="16" t="str">
        <f t="shared" si="27"/>
        <v>vis</v>
      </c>
      <c r="E166" s="65">
        <f>VLOOKUP(C166,'Active 1'!C$21:E$972,3,FALSE)</f>
        <v>21957.506051892007</v>
      </c>
      <c r="F166" s="44" t="s">
        <v>115</v>
      </c>
      <c r="G166" s="16" t="str">
        <f t="shared" si="28"/>
        <v>42475.431</v>
      </c>
      <c r="H166" s="57">
        <f t="shared" si="29"/>
        <v>21957.5</v>
      </c>
      <c r="I166" s="66" t="s">
        <v>478</v>
      </c>
      <c r="J166" s="67" t="s">
        <v>479</v>
      </c>
      <c r="K166" s="66">
        <v>21957.5</v>
      </c>
      <c r="L166" s="66" t="s">
        <v>274</v>
      </c>
      <c r="M166" s="67" t="s">
        <v>189</v>
      </c>
      <c r="N166" s="67"/>
      <c r="O166" s="68" t="s">
        <v>421</v>
      </c>
      <c r="P166" s="69" t="s">
        <v>408</v>
      </c>
    </row>
    <row r="167" spans="1:16" ht="12.75" customHeight="1" thickBot="1" x14ac:dyDescent="0.25">
      <c r="A167" s="57" t="str">
        <f t="shared" si="24"/>
        <v>BAVM 28 </v>
      </c>
      <c r="B167" s="44" t="str">
        <f t="shared" si="25"/>
        <v>II</v>
      </c>
      <c r="C167" s="57">
        <f t="shared" si="26"/>
        <v>42501.48</v>
      </c>
      <c r="D167" s="16" t="str">
        <f t="shared" si="27"/>
        <v>vis</v>
      </c>
      <c r="E167" s="65">
        <f>VLOOKUP(C167,'Active 1'!C$21:E$972,3,FALSE)</f>
        <v>21989.496176597379</v>
      </c>
      <c r="F167" s="44" t="s">
        <v>115</v>
      </c>
      <c r="G167" s="16" t="str">
        <f t="shared" si="28"/>
        <v>42501.480</v>
      </c>
      <c r="H167" s="57">
        <f t="shared" si="29"/>
        <v>21989.5</v>
      </c>
      <c r="I167" s="66" t="s">
        <v>480</v>
      </c>
      <c r="J167" s="67" t="s">
        <v>481</v>
      </c>
      <c r="K167" s="66">
        <v>21989.5</v>
      </c>
      <c r="L167" s="66" t="s">
        <v>116</v>
      </c>
      <c r="M167" s="67" t="s">
        <v>189</v>
      </c>
      <c r="N167" s="67"/>
      <c r="O167" s="68" t="s">
        <v>421</v>
      </c>
      <c r="P167" s="69" t="s">
        <v>408</v>
      </c>
    </row>
    <row r="168" spans="1:16" ht="12.75" customHeight="1" thickBot="1" x14ac:dyDescent="0.25">
      <c r="A168" s="57" t="str">
        <f t="shared" si="24"/>
        <v>BAVM 28 </v>
      </c>
      <c r="B168" s="44" t="str">
        <f t="shared" si="25"/>
        <v>II</v>
      </c>
      <c r="C168" s="57">
        <f t="shared" si="26"/>
        <v>42501.485999999997</v>
      </c>
      <c r="D168" s="16" t="str">
        <f t="shared" si="27"/>
        <v>vis</v>
      </c>
      <c r="E168" s="65">
        <f>VLOOKUP(C168,'Active 1'!C$21:E$972,3,FALSE)</f>
        <v>21989.503545047148</v>
      </c>
      <c r="F168" s="44" t="s">
        <v>115</v>
      </c>
      <c r="G168" s="16" t="str">
        <f t="shared" si="28"/>
        <v>42501.486</v>
      </c>
      <c r="H168" s="57">
        <f t="shared" si="29"/>
        <v>21989.5</v>
      </c>
      <c r="I168" s="66" t="s">
        <v>482</v>
      </c>
      <c r="J168" s="67" t="s">
        <v>483</v>
      </c>
      <c r="K168" s="66">
        <v>21989.5</v>
      </c>
      <c r="L168" s="66" t="s">
        <v>226</v>
      </c>
      <c r="M168" s="67" t="s">
        <v>189</v>
      </c>
      <c r="N168" s="67"/>
      <c r="O168" s="68" t="s">
        <v>418</v>
      </c>
      <c r="P168" s="69" t="s">
        <v>408</v>
      </c>
    </row>
    <row r="169" spans="1:16" ht="12.75" customHeight="1" thickBot="1" x14ac:dyDescent="0.25">
      <c r="A169" s="57" t="str">
        <f t="shared" si="24"/>
        <v>BAVM 29 </v>
      </c>
      <c r="B169" s="44" t="str">
        <f t="shared" si="25"/>
        <v>II</v>
      </c>
      <c r="C169" s="57">
        <f t="shared" si="26"/>
        <v>42835.334000000003</v>
      </c>
      <c r="D169" s="16" t="str">
        <f t="shared" si="27"/>
        <v>vis</v>
      </c>
      <c r="E169" s="65">
        <f>VLOOKUP(C169,'Active 1'!C$21:E$972,3,FALSE)</f>
        <v>22399.49391522014</v>
      </c>
      <c r="F169" s="44" t="s">
        <v>115</v>
      </c>
      <c r="G169" s="16" t="str">
        <f t="shared" si="28"/>
        <v>42835.334</v>
      </c>
      <c r="H169" s="57">
        <f t="shared" si="29"/>
        <v>22399.5</v>
      </c>
      <c r="I169" s="66" t="s">
        <v>488</v>
      </c>
      <c r="J169" s="67" t="s">
        <v>489</v>
      </c>
      <c r="K169" s="66">
        <v>22399.5</v>
      </c>
      <c r="L169" s="66" t="s">
        <v>255</v>
      </c>
      <c r="M169" s="67" t="s">
        <v>189</v>
      </c>
      <c r="N169" s="67"/>
      <c r="O169" s="68" t="s">
        <v>490</v>
      </c>
      <c r="P169" s="69" t="s">
        <v>491</v>
      </c>
    </row>
    <row r="170" spans="1:16" ht="12.75" customHeight="1" thickBot="1" x14ac:dyDescent="0.25">
      <c r="A170" s="57" t="str">
        <f t="shared" si="24"/>
        <v>BAVM 29 </v>
      </c>
      <c r="B170" s="44" t="str">
        <f t="shared" si="25"/>
        <v>I</v>
      </c>
      <c r="C170" s="57">
        <f t="shared" si="26"/>
        <v>42837.375999999997</v>
      </c>
      <c r="D170" s="16" t="str">
        <f t="shared" si="27"/>
        <v>vis</v>
      </c>
      <c r="E170" s="65">
        <f>VLOOKUP(C170,'Active 1'!C$21:E$972,3,FALSE)</f>
        <v>22402.001644294123</v>
      </c>
      <c r="F170" s="44" t="s">
        <v>115</v>
      </c>
      <c r="G170" s="16" t="str">
        <f t="shared" si="28"/>
        <v>42837.376</v>
      </c>
      <c r="H170" s="57">
        <f t="shared" si="29"/>
        <v>22402</v>
      </c>
      <c r="I170" s="66" t="s">
        <v>492</v>
      </c>
      <c r="J170" s="67" t="s">
        <v>493</v>
      </c>
      <c r="K170" s="66">
        <v>22402</v>
      </c>
      <c r="L170" s="66" t="s">
        <v>237</v>
      </c>
      <c r="M170" s="67" t="s">
        <v>189</v>
      </c>
      <c r="N170" s="67"/>
      <c r="O170" s="68" t="s">
        <v>490</v>
      </c>
      <c r="P170" s="69" t="s">
        <v>491</v>
      </c>
    </row>
    <row r="171" spans="1:16" ht="12.75" customHeight="1" thickBot="1" x14ac:dyDescent="0.25">
      <c r="A171" s="57" t="str">
        <f t="shared" ref="A171:A188" si="30">P171</f>
        <v> BBS 31 </v>
      </c>
      <c r="B171" s="44" t="str">
        <f t="shared" ref="B171:B188" si="31">IF(H171=INT(H171),"I","II")</f>
        <v>I</v>
      </c>
      <c r="C171" s="57">
        <f t="shared" ref="C171:C188" si="32">1*G171</f>
        <v>43131.32</v>
      </c>
      <c r="D171" s="16" t="str">
        <f t="shared" ref="D171:D188" si="33">VLOOKUP(F171,I$1:J$5,2,FALSE)</f>
        <v>vis</v>
      </c>
      <c r="E171" s="65">
        <f>VLOOKUP(C171,'Active 1'!C$21:E$972,3,FALSE)</f>
        <v>22762.986911152482</v>
      </c>
      <c r="F171" s="44" t="s">
        <v>115</v>
      </c>
      <c r="G171" s="16" t="str">
        <f t="shared" ref="G171:G188" si="34">MID(I171,3,LEN(I171)-3)</f>
        <v>43131.320</v>
      </c>
      <c r="H171" s="57">
        <f t="shared" ref="H171:H188" si="35">1*K171</f>
        <v>22763</v>
      </c>
      <c r="I171" s="66" t="s">
        <v>494</v>
      </c>
      <c r="J171" s="67" t="s">
        <v>495</v>
      </c>
      <c r="K171" s="66">
        <v>22763</v>
      </c>
      <c r="L171" s="66" t="s">
        <v>322</v>
      </c>
      <c r="M171" s="67" t="s">
        <v>189</v>
      </c>
      <c r="N171" s="67"/>
      <c r="O171" s="68" t="s">
        <v>336</v>
      </c>
      <c r="P171" s="68" t="s">
        <v>496</v>
      </c>
    </row>
    <row r="172" spans="1:16" ht="12.75" customHeight="1" thickBot="1" x14ac:dyDescent="0.25">
      <c r="A172" s="57" t="str">
        <f t="shared" si="30"/>
        <v> BBS 36 </v>
      </c>
      <c r="B172" s="44" t="str">
        <f t="shared" si="31"/>
        <v>II</v>
      </c>
      <c r="C172" s="57">
        <f t="shared" si="32"/>
        <v>43510.353000000003</v>
      </c>
      <c r="D172" s="16" t="str">
        <f t="shared" si="33"/>
        <v>vis</v>
      </c>
      <c r="E172" s="65">
        <f>VLOOKUP(C172,'Active 1'!C$21:E$972,3,FALSE)</f>
        <v>23228.467848518529</v>
      </c>
      <c r="F172" s="44" t="s">
        <v>115</v>
      </c>
      <c r="G172" s="16" t="str">
        <f t="shared" si="34"/>
        <v>43510.353</v>
      </c>
      <c r="H172" s="57">
        <f t="shared" si="35"/>
        <v>23228.5</v>
      </c>
      <c r="I172" s="66" t="s">
        <v>497</v>
      </c>
      <c r="J172" s="67" t="s">
        <v>498</v>
      </c>
      <c r="K172" s="66">
        <v>23228.5</v>
      </c>
      <c r="L172" s="66" t="s">
        <v>499</v>
      </c>
      <c r="M172" s="67" t="s">
        <v>189</v>
      </c>
      <c r="N172" s="67"/>
      <c r="O172" s="68" t="s">
        <v>336</v>
      </c>
      <c r="P172" s="68" t="s">
        <v>500</v>
      </c>
    </row>
    <row r="173" spans="1:16" ht="12.75" customHeight="1" thickBot="1" x14ac:dyDescent="0.25">
      <c r="A173" s="57" t="str">
        <f t="shared" si="30"/>
        <v> PASP 92.469 </v>
      </c>
      <c r="B173" s="44" t="str">
        <f t="shared" si="31"/>
        <v>I</v>
      </c>
      <c r="C173" s="57">
        <f t="shared" si="32"/>
        <v>43949.678999999996</v>
      </c>
      <c r="D173" s="16" t="str">
        <f t="shared" si="33"/>
        <v>vis</v>
      </c>
      <c r="E173" s="65">
        <f>VLOOKUP(C173,'Active 1'!C$21:E$972,3,FALSE)</f>
        <v>23767.99310961524</v>
      </c>
      <c r="F173" s="44" t="s">
        <v>115</v>
      </c>
      <c r="G173" s="16" t="str">
        <f t="shared" si="34"/>
        <v>43949.679</v>
      </c>
      <c r="H173" s="57">
        <f t="shared" si="35"/>
        <v>23768</v>
      </c>
      <c r="I173" s="66" t="s">
        <v>501</v>
      </c>
      <c r="J173" s="67" t="s">
        <v>502</v>
      </c>
      <c r="K173" s="66">
        <v>23768</v>
      </c>
      <c r="L173" s="66" t="s">
        <v>289</v>
      </c>
      <c r="M173" s="67" t="s">
        <v>208</v>
      </c>
      <c r="N173" s="67" t="s">
        <v>209</v>
      </c>
      <c r="O173" s="68" t="s">
        <v>503</v>
      </c>
      <c r="P173" s="68" t="s">
        <v>504</v>
      </c>
    </row>
    <row r="174" spans="1:16" ht="12.75" customHeight="1" thickBot="1" x14ac:dyDescent="0.25">
      <c r="A174" s="57" t="str">
        <f t="shared" si="30"/>
        <v> PASP 92.469 </v>
      </c>
      <c r="B174" s="44" t="str">
        <f t="shared" si="31"/>
        <v>II</v>
      </c>
      <c r="C174" s="57">
        <f t="shared" si="32"/>
        <v>43960.6731</v>
      </c>
      <c r="D174" s="16" t="str">
        <f t="shared" si="33"/>
        <v>vis</v>
      </c>
      <c r="E174" s="65">
        <f>VLOOKUP(C174,'Active 1'!C$21:E$972,3,FALSE)</f>
        <v>23781.494688563504</v>
      </c>
      <c r="F174" s="44" t="s">
        <v>115</v>
      </c>
      <c r="G174" s="16" t="str">
        <f t="shared" si="34"/>
        <v>43960.6731</v>
      </c>
      <c r="H174" s="57">
        <f t="shared" si="35"/>
        <v>23781.5</v>
      </c>
      <c r="I174" s="66" t="s">
        <v>505</v>
      </c>
      <c r="J174" s="67" t="s">
        <v>506</v>
      </c>
      <c r="K174" s="66">
        <v>23781.5</v>
      </c>
      <c r="L174" s="66" t="s">
        <v>507</v>
      </c>
      <c r="M174" s="67" t="s">
        <v>208</v>
      </c>
      <c r="N174" s="67" t="s">
        <v>209</v>
      </c>
      <c r="O174" s="68" t="s">
        <v>503</v>
      </c>
      <c r="P174" s="68" t="s">
        <v>504</v>
      </c>
    </row>
    <row r="175" spans="1:16" ht="12.75" customHeight="1" thickBot="1" x14ac:dyDescent="0.25">
      <c r="A175" s="57" t="str">
        <f t="shared" si="30"/>
        <v> PASP 92.469 </v>
      </c>
      <c r="B175" s="44" t="str">
        <f t="shared" si="31"/>
        <v>II</v>
      </c>
      <c r="C175" s="57">
        <f t="shared" si="32"/>
        <v>43969.627699999997</v>
      </c>
      <c r="D175" s="16" t="str">
        <f t="shared" si="33"/>
        <v>vis</v>
      </c>
      <c r="E175" s="65">
        <f>VLOOKUP(C175,'Active 1'!C$21:E$972,3,FALSE)</f>
        <v>23792.49160862518</v>
      </c>
      <c r="F175" s="44" t="s">
        <v>115</v>
      </c>
      <c r="G175" s="16" t="str">
        <f t="shared" si="34"/>
        <v>43969.6277</v>
      </c>
      <c r="H175" s="57">
        <f t="shared" si="35"/>
        <v>23792.5</v>
      </c>
      <c r="I175" s="66" t="s">
        <v>508</v>
      </c>
      <c r="J175" s="67" t="s">
        <v>509</v>
      </c>
      <c r="K175" s="66">
        <v>23792.5</v>
      </c>
      <c r="L175" s="66" t="s">
        <v>510</v>
      </c>
      <c r="M175" s="67" t="s">
        <v>208</v>
      </c>
      <c r="N175" s="67" t="s">
        <v>209</v>
      </c>
      <c r="O175" s="68" t="s">
        <v>503</v>
      </c>
      <c r="P175" s="68" t="s">
        <v>504</v>
      </c>
    </row>
    <row r="176" spans="1:16" ht="12.75" customHeight="1" thickBot="1" x14ac:dyDescent="0.25">
      <c r="A176" s="57" t="str">
        <f t="shared" si="30"/>
        <v>BAVM 32 </v>
      </c>
      <c r="B176" s="44" t="str">
        <f t="shared" si="31"/>
        <v>I</v>
      </c>
      <c r="C176" s="57">
        <f t="shared" si="32"/>
        <v>44709.406499999997</v>
      </c>
      <c r="D176" s="16" t="str">
        <f t="shared" si="33"/>
        <v>vis</v>
      </c>
      <c r="E176" s="65">
        <f>VLOOKUP(C176,'Active 1'!C$21:E$972,3,FALSE)</f>
        <v>24700.995430897972</v>
      </c>
      <c r="F176" s="44" t="s">
        <v>115</v>
      </c>
      <c r="G176" s="16" t="str">
        <f t="shared" si="34"/>
        <v>44709.4065</v>
      </c>
      <c r="H176" s="57">
        <f t="shared" si="35"/>
        <v>24701</v>
      </c>
      <c r="I176" s="66" t="s">
        <v>522</v>
      </c>
      <c r="J176" s="67" t="s">
        <v>523</v>
      </c>
      <c r="K176" s="66">
        <v>24701</v>
      </c>
      <c r="L176" s="66" t="s">
        <v>524</v>
      </c>
      <c r="M176" s="67" t="s">
        <v>208</v>
      </c>
      <c r="N176" s="67" t="s">
        <v>525</v>
      </c>
      <c r="O176" s="68" t="s">
        <v>526</v>
      </c>
      <c r="P176" s="69" t="s">
        <v>527</v>
      </c>
    </row>
    <row r="177" spans="1:16" ht="12.75" customHeight="1" thickBot="1" x14ac:dyDescent="0.25">
      <c r="A177" s="57" t="str">
        <f t="shared" si="30"/>
        <v>BAVM 34 </v>
      </c>
      <c r="B177" s="44" t="str">
        <f t="shared" si="31"/>
        <v>II</v>
      </c>
      <c r="C177" s="57">
        <f t="shared" si="32"/>
        <v>45036.343000000001</v>
      </c>
      <c r="D177" s="16" t="str">
        <f t="shared" si="33"/>
        <v>vis</v>
      </c>
      <c r="E177" s="65">
        <f>VLOOKUP(C177,'Active 1'!C$21:E$972,3,FALSE)</f>
        <v>25102.497960965735</v>
      </c>
      <c r="F177" s="44" t="s">
        <v>115</v>
      </c>
      <c r="G177" s="16" t="str">
        <f t="shared" si="34"/>
        <v>45036.343</v>
      </c>
      <c r="H177" s="57">
        <f t="shared" si="35"/>
        <v>25102.5</v>
      </c>
      <c r="I177" s="66" t="s">
        <v>528</v>
      </c>
      <c r="J177" s="67" t="s">
        <v>529</v>
      </c>
      <c r="K177" s="66">
        <v>25102.5</v>
      </c>
      <c r="L177" s="66" t="s">
        <v>249</v>
      </c>
      <c r="M177" s="67" t="s">
        <v>189</v>
      </c>
      <c r="N177" s="67"/>
      <c r="O177" s="68" t="s">
        <v>458</v>
      </c>
      <c r="P177" s="69" t="s">
        <v>530</v>
      </c>
    </row>
    <row r="178" spans="1:16" ht="12.75" customHeight="1" thickBot="1" x14ac:dyDescent="0.25">
      <c r="A178" s="57" t="str">
        <f t="shared" si="30"/>
        <v>BAVM 34 </v>
      </c>
      <c r="B178" s="44" t="str">
        <f t="shared" si="31"/>
        <v>II</v>
      </c>
      <c r="C178" s="57">
        <f t="shared" si="32"/>
        <v>45036.35</v>
      </c>
      <c r="D178" s="16" t="str">
        <f t="shared" si="33"/>
        <v>vis</v>
      </c>
      <c r="E178" s="65">
        <f>VLOOKUP(C178,'Active 1'!C$21:E$972,3,FALSE)</f>
        <v>25102.506557490473</v>
      </c>
      <c r="F178" s="44" t="s">
        <v>115</v>
      </c>
      <c r="G178" s="16" t="str">
        <f t="shared" si="34"/>
        <v>45036.350</v>
      </c>
      <c r="H178" s="57">
        <f t="shared" si="35"/>
        <v>25102.5</v>
      </c>
      <c r="I178" s="66" t="s">
        <v>531</v>
      </c>
      <c r="J178" s="67" t="s">
        <v>532</v>
      </c>
      <c r="K178" s="66">
        <v>25102.5</v>
      </c>
      <c r="L178" s="66" t="s">
        <v>274</v>
      </c>
      <c r="M178" s="67" t="s">
        <v>189</v>
      </c>
      <c r="N178" s="67"/>
      <c r="O178" s="68" t="s">
        <v>234</v>
      </c>
      <c r="P178" s="69" t="s">
        <v>530</v>
      </c>
    </row>
    <row r="179" spans="1:16" ht="12.75" customHeight="1" thickBot="1" x14ac:dyDescent="0.25">
      <c r="A179" s="57" t="str">
        <f t="shared" si="30"/>
        <v>IBVS 2819 </v>
      </c>
      <c r="B179" s="44" t="str">
        <f t="shared" si="31"/>
        <v>II</v>
      </c>
      <c r="C179" s="57">
        <f t="shared" si="32"/>
        <v>46017.548799999997</v>
      </c>
      <c r="D179" s="16" t="str">
        <f t="shared" si="33"/>
        <v>vis</v>
      </c>
      <c r="E179" s="65">
        <f>VLOOKUP(C179,'Active 1'!C$21:E$972,3,FALSE)</f>
        <v>26307.492237276751</v>
      </c>
      <c r="F179" s="44" t="s">
        <v>115</v>
      </c>
      <c r="G179" s="16" t="str">
        <f t="shared" si="34"/>
        <v>46017.5488</v>
      </c>
      <c r="H179" s="57">
        <f t="shared" si="35"/>
        <v>26307.5</v>
      </c>
      <c r="I179" s="66" t="s">
        <v>533</v>
      </c>
      <c r="J179" s="67" t="s">
        <v>534</v>
      </c>
      <c r="K179" s="66">
        <v>26307.5</v>
      </c>
      <c r="L179" s="66" t="s">
        <v>375</v>
      </c>
      <c r="M179" s="67" t="s">
        <v>208</v>
      </c>
      <c r="N179" s="67" t="s">
        <v>209</v>
      </c>
      <c r="O179" s="68" t="s">
        <v>535</v>
      </c>
      <c r="P179" s="69" t="s">
        <v>536</v>
      </c>
    </row>
    <row r="180" spans="1:16" ht="12.75" customHeight="1" thickBot="1" x14ac:dyDescent="0.25">
      <c r="A180" s="57" t="str">
        <f t="shared" si="30"/>
        <v>IBVS 2860 </v>
      </c>
      <c r="B180" s="44" t="str">
        <f t="shared" si="31"/>
        <v>I</v>
      </c>
      <c r="C180" s="57">
        <f t="shared" si="32"/>
        <v>46019.582199999997</v>
      </c>
      <c r="D180" s="16" t="str">
        <f t="shared" si="33"/>
        <v>vis</v>
      </c>
      <c r="E180" s="65" t="e">
        <f>VLOOKUP(C180,'Active 1'!C$21:E$972,3,FALSE)</f>
        <v>#N/A</v>
      </c>
      <c r="F180" s="44" t="s">
        <v>115</v>
      </c>
      <c r="G180" s="16" t="str">
        <f t="shared" si="34"/>
        <v>46019.5822</v>
      </c>
      <c r="H180" s="57">
        <f t="shared" si="35"/>
        <v>26310</v>
      </c>
      <c r="I180" s="66" t="s">
        <v>537</v>
      </c>
      <c r="J180" s="67" t="s">
        <v>538</v>
      </c>
      <c r="K180" s="66">
        <v>26310</v>
      </c>
      <c r="L180" s="66" t="s">
        <v>539</v>
      </c>
      <c r="M180" s="67" t="s">
        <v>208</v>
      </c>
      <c r="N180" s="67" t="s">
        <v>209</v>
      </c>
      <c r="O180" s="68" t="s">
        <v>540</v>
      </c>
      <c r="P180" s="69" t="s">
        <v>541</v>
      </c>
    </row>
    <row r="181" spans="1:16" ht="12.75" customHeight="1" thickBot="1" x14ac:dyDescent="0.25">
      <c r="A181" s="57" t="str">
        <f t="shared" si="30"/>
        <v>BAVM 43 </v>
      </c>
      <c r="B181" s="44" t="str">
        <f t="shared" si="31"/>
        <v>II</v>
      </c>
      <c r="C181" s="57">
        <f t="shared" si="32"/>
        <v>46474.355000000003</v>
      </c>
      <c r="D181" s="16" t="str">
        <f t="shared" si="33"/>
        <v>vis</v>
      </c>
      <c r="E181" s="65">
        <f>VLOOKUP(C181,'Active 1'!C$21:E$972,3,FALSE)</f>
        <v>26868.484494337805</v>
      </c>
      <c r="F181" s="44" t="s">
        <v>115</v>
      </c>
      <c r="G181" s="16" t="str">
        <f t="shared" si="34"/>
        <v>46474.355</v>
      </c>
      <c r="H181" s="57">
        <f t="shared" si="35"/>
        <v>26868.5</v>
      </c>
      <c r="I181" s="66" t="s">
        <v>545</v>
      </c>
      <c r="J181" s="67" t="s">
        <v>546</v>
      </c>
      <c r="K181" s="66">
        <v>26868.5</v>
      </c>
      <c r="L181" s="66" t="s">
        <v>547</v>
      </c>
      <c r="M181" s="67" t="s">
        <v>189</v>
      </c>
      <c r="N181" s="67"/>
      <c r="O181" s="68" t="s">
        <v>548</v>
      </c>
      <c r="P181" s="69" t="s">
        <v>549</v>
      </c>
    </row>
    <row r="182" spans="1:16" ht="12.75" customHeight="1" thickBot="1" x14ac:dyDescent="0.25">
      <c r="A182" s="57" t="str">
        <f t="shared" si="30"/>
        <v>BAVM 43 </v>
      </c>
      <c r="B182" s="44" t="str">
        <f t="shared" si="31"/>
        <v>I</v>
      </c>
      <c r="C182" s="57">
        <f t="shared" si="32"/>
        <v>46533.396000000001</v>
      </c>
      <c r="D182" s="16" t="str">
        <f t="shared" si="33"/>
        <v>vis</v>
      </c>
      <c r="E182" s="65">
        <f>VLOOKUP(C182,'Active 1'!C$21:E$972,3,FALSE)</f>
        <v>26940.991268215083</v>
      </c>
      <c r="F182" s="44" t="s">
        <v>115</v>
      </c>
      <c r="G182" s="16" t="str">
        <f t="shared" si="34"/>
        <v>46533.396</v>
      </c>
      <c r="H182" s="57">
        <f t="shared" si="35"/>
        <v>26941</v>
      </c>
      <c r="I182" s="66" t="s">
        <v>550</v>
      </c>
      <c r="J182" s="67" t="s">
        <v>551</v>
      </c>
      <c r="K182" s="66">
        <v>26941</v>
      </c>
      <c r="L182" s="66" t="s">
        <v>464</v>
      </c>
      <c r="M182" s="67" t="s">
        <v>189</v>
      </c>
      <c r="N182" s="67"/>
      <c r="O182" s="68" t="s">
        <v>552</v>
      </c>
      <c r="P182" s="69" t="s">
        <v>549</v>
      </c>
    </row>
    <row r="183" spans="1:16" ht="12.75" customHeight="1" thickBot="1" x14ac:dyDescent="0.25">
      <c r="A183" s="57" t="str">
        <f t="shared" si="30"/>
        <v>BAVM 46 </v>
      </c>
      <c r="B183" s="44" t="str">
        <f t="shared" si="31"/>
        <v>II</v>
      </c>
      <c r="C183" s="57">
        <f t="shared" si="32"/>
        <v>46825.319000000003</v>
      </c>
      <c r="D183" s="16" t="str">
        <f t="shared" si="33"/>
        <v>vis</v>
      </c>
      <c r="E183" s="65">
        <f>VLOOKUP(C183,'Active 1'!C$21:E$972,3,FALSE)</f>
        <v>27299.494595573673</v>
      </c>
      <c r="F183" s="44" t="s">
        <v>115</v>
      </c>
      <c r="G183" s="16" t="str">
        <f t="shared" si="34"/>
        <v>46825.319</v>
      </c>
      <c r="H183" s="57">
        <f t="shared" si="35"/>
        <v>27299.5</v>
      </c>
      <c r="I183" s="66" t="s">
        <v>553</v>
      </c>
      <c r="J183" s="67" t="s">
        <v>554</v>
      </c>
      <c r="K183" s="66">
        <v>27299.5</v>
      </c>
      <c r="L183" s="66" t="s">
        <v>262</v>
      </c>
      <c r="M183" s="67" t="s">
        <v>189</v>
      </c>
      <c r="N183" s="67"/>
      <c r="O183" s="68" t="s">
        <v>548</v>
      </c>
      <c r="P183" s="69" t="s">
        <v>555</v>
      </c>
    </row>
    <row r="184" spans="1:16" ht="12.75" customHeight="1" thickBot="1" x14ac:dyDescent="0.25">
      <c r="A184" s="57" t="str">
        <f t="shared" si="30"/>
        <v>BAVM 122 </v>
      </c>
      <c r="B184" s="44" t="str">
        <f t="shared" si="31"/>
        <v>II</v>
      </c>
      <c r="C184" s="57">
        <f t="shared" si="32"/>
        <v>51288.392</v>
      </c>
      <c r="D184" s="16" t="str">
        <f t="shared" si="33"/>
        <v>vis</v>
      </c>
      <c r="E184" s="65">
        <f>VLOOKUP(C184,'Active 1'!C$21:E$972,3,FALSE)</f>
        <v>32780.482803917177</v>
      </c>
      <c r="F184" s="44" t="s">
        <v>115</v>
      </c>
      <c r="G184" s="16" t="str">
        <f t="shared" si="34"/>
        <v>51288.392</v>
      </c>
      <c r="H184" s="57">
        <f t="shared" si="35"/>
        <v>32780.5</v>
      </c>
      <c r="I184" s="66" t="s">
        <v>607</v>
      </c>
      <c r="J184" s="67" t="s">
        <v>608</v>
      </c>
      <c r="K184" s="66">
        <v>32780.5</v>
      </c>
      <c r="L184" s="66" t="s">
        <v>401</v>
      </c>
      <c r="M184" s="67" t="s">
        <v>189</v>
      </c>
      <c r="N184" s="67"/>
      <c r="O184" s="68" t="s">
        <v>574</v>
      </c>
      <c r="P184" s="69" t="s">
        <v>609</v>
      </c>
    </row>
    <row r="185" spans="1:16" ht="12.75" customHeight="1" thickBot="1" x14ac:dyDescent="0.25">
      <c r="A185" s="57" t="str">
        <f t="shared" si="30"/>
        <v>BAVM 131 </v>
      </c>
      <c r="B185" s="44" t="str">
        <f t="shared" si="31"/>
        <v>II</v>
      </c>
      <c r="C185" s="57">
        <f t="shared" si="32"/>
        <v>51556.292000000001</v>
      </c>
      <c r="D185" s="16" t="str">
        <f t="shared" si="33"/>
        <v>vis</v>
      </c>
      <c r="E185" s="65">
        <f>VLOOKUP(C185,'Active 1'!C$21:E$972,3,FALSE)</f>
        <v>33109.48408644498</v>
      </c>
      <c r="F185" s="44" t="s">
        <v>115</v>
      </c>
      <c r="G185" s="16" t="str">
        <f t="shared" si="34"/>
        <v>51556.292</v>
      </c>
      <c r="H185" s="57">
        <f t="shared" si="35"/>
        <v>33109.5</v>
      </c>
      <c r="I185" s="66" t="s">
        <v>610</v>
      </c>
      <c r="J185" s="67" t="s">
        <v>611</v>
      </c>
      <c r="K185" s="66">
        <v>33109.5</v>
      </c>
      <c r="L185" s="66" t="s">
        <v>547</v>
      </c>
      <c r="M185" s="67" t="s">
        <v>189</v>
      </c>
      <c r="N185" s="67"/>
      <c r="O185" s="68" t="s">
        <v>612</v>
      </c>
      <c r="P185" s="69" t="s">
        <v>613</v>
      </c>
    </row>
    <row r="186" spans="1:16" ht="12.75" customHeight="1" thickBot="1" x14ac:dyDescent="0.25">
      <c r="A186" s="57" t="str">
        <f t="shared" si="30"/>
        <v>BAVM 131 </v>
      </c>
      <c r="B186" s="44" t="str">
        <f t="shared" si="31"/>
        <v>II</v>
      </c>
      <c r="C186" s="57">
        <f t="shared" si="32"/>
        <v>51556.292999999998</v>
      </c>
      <c r="D186" s="16" t="str">
        <f t="shared" si="33"/>
        <v>vis</v>
      </c>
      <c r="E186" s="65">
        <f>VLOOKUP(C186,'Active 1'!C$21:E$972,3,FALSE)</f>
        <v>33109.485314519938</v>
      </c>
      <c r="F186" s="44" t="s">
        <v>115</v>
      </c>
      <c r="G186" s="16" t="str">
        <f t="shared" si="34"/>
        <v>51556.293</v>
      </c>
      <c r="H186" s="57">
        <f t="shared" si="35"/>
        <v>33109.5</v>
      </c>
      <c r="I186" s="66" t="s">
        <v>614</v>
      </c>
      <c r="J186" s="67" t="s">
        <v>615</v>
      </c>
      <c r="K186" s="66">
        <v>33109.5</v>
      </c>
      <c r="L186" s="66" t="s">
        <v>573</v>
      </c>
      <c r="M186" s="67" t="s">
        <v>189</v>
      </c>
      <c r="N186" s="67"/>
      <c r="O186" s="68" t="s">
        <v>616</v>
      </c>
      <c r="P186" s="69" t="s">
        <v>613</v>
      </c>
    </row>
    <row r="187" spans="1:16" ht="12.75" customHeight="1" thickBot="1" x14ac:dyDescent="0.25">
      <c r="A187" s="57" t="str">
        <f t="shared" si="30"/>
        <v>BAVM 152 </v>
      </c>
      <c r="B187" s="44" t="str">
        <f t="shared" si="31"/>
        <v>II</v>
      </c>
      <c r="C187" s="57">
        <f t="shared" si="32"/>
        <v>51924.352500000001</v>
      </c>
      <c r="D187" s="16" t="str">
        <f t="shared" si="33"/>
        <v>vis</v>
      </c>
      <c r="E187" s="65">
        <f>VLOOKUP(C187,'Active 1'!C$21:E$972,3,FALSE)</f>
        <v>33561.489971281961</v>
      </c>
      <c r="F187" s="44" t="s">
        <v>115</v>
      </c>
      <c r="G187" s="16" t="str">
        <f t="shared" si="34"/>
        <v>51924.3525</v>
      </c>
      <c r="H187" s="57">
        <f t="shared" si="35"/>
        <v>33561.5</v>
      </c>
      <c r="I187" s="66" t="s">
        <v>622</v>
      </c>
      <c r="J187" s="67" t="s">
        <v>623</v>
      </c>
      <c r="K187" s="66">
        <v>33561.5</v>
      </c>
      <c r="L187" s="66" t="s">
        <v>619</v>
      </c>
      <c r="M187" s="67" t="s">
        <v>208</v>
      </c>
      <c r="N187" s="67" t="s">
        <v>525</v>
      </c>
      <c r="O187" s="68" t="s">
        <v>624</v>
      </c>
      <c r="P187" s="69" t="s">
        <v>621</v>
      </c>
    </row>
    <row r="188" spans="1:16" ht="12.75" customHeight="1" thickBot="1" x14ac:dyDescent="0.25">
      <c r="A188" s="57" t="str">
        <f t="shared" si="30"/>
        <v>BAVM 143 </v>
      </c>
      <c r="B188" s="44" t="str">
        <f t="shared" si="31"/>
        <v>II</v>
      </c>
      <c r="C188" s="57">
        <f t="shared" si="32"/>
        <v>52003.332000000002</v>
      </c>
      <c r="D188" s="16" t="str">
        <f t="shared" si="33"/>
        <v>vis</v>
      </c>
      <c r="E188" s="65">
        <f>VLOOKUP(C188,'Active 1'!C$21:E$972,3,FALSE)</f>
        <v>33658.48271780456</v>
      </c>
      <c r="F188" s="44" t="s">
        <v>115</v>
      </c>
      <c r="G188" s="16" t="str">
        <f t="shared" si="34"/>
        <v>52003.332</v>
      </c>
      <c r="H188" s="57">
        <f t="shared" si="35"/>
        <v>33658.5</v>
      </c>
      <c r="I188" s="66" t="s">
        <v>628</v>
      </c>
      <c r="J188" s="67" t="s">
        <v>629</v>
      </c>
      <c r="K188" s="66">
        <v>33658.5</v>
      </c>
      <c r="L188" s="66" t="s">
        <v>401</v>
      </c>
      <c r="M188" s="67" t="s">
        <v>189</v>
      </c>
      <c r="N188" s="67"/>
      <c r="O188" s="68" t="s">
        <v>630</v>
      </c>
      <c r="P188" s="69" t="s">
        <v>631</v>
      </c>
    </row>
    <row r="189" spans="1:16" x14ac:dyDescent="0.2">
      <c r="B189" s="44"/>
      <c r="E189" s="65"/>
      <c r="F189" s="44"/>
    </row>
    <row r="190" spans="1:16" x14ac:dyDescent="0.2">
      <c r="B190" s="44"/>
      <c r="E190" s="65"/>
      <c r="F190" s="44"/>
    </row>
    <row r="191" spans="1:16" x14ac:dyDescent="0.2">
      <c r="B191" s="44"/>
      <c r="E191" s="65"/>
      <c r="F191" s="44"/>
    </row>
    <row r="192" spans="1:16" x14ac:dyDescent="0.2">
      <c r="B192" s="44"/>
      <c r="E192" s="65"/>
      <c r="F192" s="44"/>
    </row>
    <row r="193" spans="2:6" x14ac:dyDescent="0.2">
      <c r="B193" s="44"/>
      <c r="E193" s="65"/>
      <c r="F193" s="44"/>
    </row>
    <row r="194" spans="2:6" x14ac:dyDescent="0.2">
      <c r="B194" s="44"/>
      <c r="E194" s="65"/>
      <c r="F194" s="44"/>
    </row>
    <row r="195" spans="2:6" x14ac:dyDescent="0.2">
      <c r="B195" s="44"/>
      <c r="E195" s="65"/>
      <c r="F195" s="44"/>
    </row>
    <row r="196" spans="2:6" x14ac:dyDescent="0.2">
      <c r="B196" s="44"/>
      <c r="E196" s="65"/>
      <c r="F196" s="44"/>
    </row>
    <row r="197" spans="2:6" x14ac:dyDescent="0.2">
      <c r="B197" s="44"/>
      <c r="E197" s="65"/>
      <c r="F197" s="44"/>
    </row>
    <row r="198" spans="2:6" x14ac:dyDescent="0.2">
      <c r="B198" s="44"/>
      <c r="E198" s="65"/>
      <c r="F198" s="44"/>
    </row>
    <row r="199" spans="2:6" x14ac:dyDescent="0.2">
      <c r="B199" s="44"/>
      <c r="E199" s="65"/>
      <c r="F199" s="44"/>
    </row>
    <row r="200" spans="2:6" x14ac:dyDescent="0.2">
      <c r="B200" s="44"/>
      <c r="E200" s="65"/>
      <c r="F200" s="44"/>
    </row>
    <row r="201" spans="2:6" x14ac:dyDescent="0.2">
      <c r="B201" s="44"/>
      <c r="E201" s="65"/>
      <c r="F201" s="44"/>
    </row>
    <row r="202" spans="2:6" x14ac:dyDescent="0.2">
      <c r="B202" s="44"/>
      <c r="E202" s="65"/>
      <c r="F202" s="44"/>
    </row>
    <row r="203" spans="2:6" x14ac:dyDescent="0.2">
      <c r="B203" s="44"/>
      <c r="E203" s="65"/>
      <c r="F203" s="44"/>
    </row>
    <row r="204" spans="2:6" x14ac:dyDescent="0.2">
      <c r="B204" s="44"/>
      <c r="E204" s="65"/>
      <c r="F204" s="44"/>
    </row>
    <row r="205" spans="2:6" x14ac:dyDescent="0.2">
      <c r="B205" s="44"/>
      <c r="E205" s="65"/>
      <c r="F205" s="44"/>
    </row>
    <row r="206" spans="2:6" x14ac:dyDescent="0.2">
      <c r="B206" s="44"/>
      <c r="E206" s="65"/>
      <c r="F206" s="44"/>
    </row>
    <row r="207" spans="2:6" x14ac:dyDescent="0.2">
      <c r="B207" s="44"/>
      <c r="E207" s="65"/>
      <c r="F207" s="44"/>
    </row>
    <row r="208" spans="2:6" x14ac:dyDescent="0.2">
      <c r="B208" s="44"/>
      <c r="E208" s="65"/>
      <c r="F208" s="44"/>
    </row>
    <row r="209" spans="2:6" x14ac:dyDescent="0.2">
      <c r="B209" s="44"/>
      <c r="E209" s="65"/>
      <c r="F209" s="44"/>
    </row>
    <row r="210" spans="2:6" x14ac:dyDescent="0.2">
      <c r="B210" s="44"/>
      <c r="E210" s="65"/>
      <c r="F210" s="44"/>
    </row>
    <row r="211" spans="2:6" x14ac:dyDescent="0.2">
      <c r="B211" s="44"/>
      <c r="F211" s="44"/>
    </row>
    <row r="212" spans="2:6" x14ac:dyDescent="0.2">
      <c r="B212" s="44"/>
      <c r="F212" s="44"/>
    </row>
    <row r="213" spans="2:6" x14ac:dyDescent="0.2">
      <c r="B213" s="44"/>
      <c r="F213" s="44"/>
    </row>
    <row r="214" spans="2:6" x14ac:dyDescent="0.2">
      <c r="B214" s="44"/>
      <c r="F214" s="44"/>
    </row>
    <row r="215" spans="2:6" x14ac:dyDescent="0.2">
      <c r="B215" s="44"/>
      <c r="F215" s="44"/>
    </row>
    <row r="216" spans="2:6" x14ac:dyDescent="0.2">
      <c r="B216" s="44"/>
      <c r="F216" s="44"/>
    </row>
    <row r="217" spans="2:6" x14ac:dyDescent="0.2">
      <c r="B217" s="44"/>
      <c r="F217" s="44"/>
    </row>
    <row r="218" spans="2:6" x14ac:dyDescent="0.2">
      <c r="B218" s="44"/>
      <c r="F218" s="44"/>
    </row>
    <row r="219" spans="2:6" x14ac:dyDescent="0.2">
      <c r="B219" s="44"/>
      <c r="F219" s="44"/>
    </row>
    <row r="220" spans="2:6" x14ac:dyDescent="0.2">
      <c r="B220" s="44"/>
      <c r="F220" s="44"/>
    </row>
    <row r="221" spans="2:6" x14ac:dyDescent="0.2">
      <c r="B221" s="44"/>
      <c r="F221" s="44"/>
    </row>
    <row r="222" spans="2:6" x14ac:dyDescent="0.2">
      <c r="B222" s="44"/>
      <c r="F222" s="44"/>
    </row>
    <row r="223" spans="2:6" x14ac:dyDescent="0.2">
      <c r="B223" s="44"/>
      <c r="F223" s="44"/>
    </row>
    <row r="224" spans="2:6" x14ac:dyDescent="0.2">
      <c r="B224" s="44"/>
      <c r="F224" s="44"/>
    </row>
    <row r="225" spans="2:6" x14ac:dyDescent="0.2">
      <c r="B225" s="44"/>
      <c r="F225" s="44"/>
    </row>
    <row r="226" spans="2:6" x14ac:dyDescent="0.2">
      <c r="B226" s="44"/>
      <c r="F226" s="44"/>
    </row>
    <row r="227" spans="2:6" x14ac:dyDescent="0.2">
      <c r="B227" s="44"/>
      <c r="F227" s="44"/>
    </row>
    <row r="228" spans="2:6" x14ac:dyDescent="0.2">
      <c r="B228" s="44"/>
      <c r="F228" s="44"/>
    </row>
    <row r="229" spans="2:6" x14ac:dyDescent="0.2">
      <c r="B229" s="44"/>
      <c r="F229" s="44"/>
    </row>
    <row r="230" spans="2:6" x14ac:dyDescent="0.2">
      <c r="B230" s="44"/>
      <c r="F230" s="44"/>
    </row>
    <row r="231" spans="2:6" x14ac:dyDescent="0.2">
      <c r="B231" s="44"/>
      <c r="F231" s="44"/>
    </row>
    <row r="232" spans="2:6" x14ac:dyDescent="0.2">
      <c r="B232" s="44"/>
      <c r="F232" s="44"/>
    </row>
    <row r="233" spans="2:6" x14ac:dyDescent="0.2">
      <c r="B233" s="44"/>
      <c r="F233" s="44"/>
    </row>
    <row r="234" spans="2:6" x14ac:dyDescent="0.2">
      <c r="B234" s="44"/>
      <c r="F234" s="44"/>
    </row>
    <row r="235" spans="2:6" x14ac:dyDescent="0.2">
      <c r="B235" s="44"/>
      <c r="F235" s="44"/>
    </row>
    <row r="236" spans="2:6" x14ac:dyDescent="0.2">
      <c r="B236" s="44"/>
      <c r="F236" s="44"/>
    </row>
    <row r="237" spans="2:6" x14ac:dyDescent="0.2">
      <c r="B237" s="44"/>
      <c r="F237" s="44"/>
    </row>
    <row r="238" spans="2:6" x14ac:dyDescent="0.2">
      <c r="B238" s="44"/>
      <c r="F238" s="44"/>
    </row>
    <row r="239" spans="2:6" x14ac:dyDescent="0.2">
      <c r="B239" s="44"/>
      <c r="F239" s="44"/>
    </row>
    <row r="240" spans="2:6" x14ac:dyDescent="0.2">
      <c r="B240" s="44"/>
      <c r="F240" s="44"/>
    </row>
    <row r="241" spans="2:6" x14ac:dyDescent="0.2">
      <c r="B241" s="44"/>
      <c r="F241" s="44"/>
    </row>
    <row r="242" spans="2:6" x14ac:dyDescent="0.2">
      <c r="B242" s="44"/>
      <c r="F242" s="44"/>
    </row>
    <row r="243" spans="2:6" x14ac:dyDescent="0.2">
      <c r="B243" s="44"/>
      <c r="F243" s="44"/>
    </row>
    <row r="244" spans="2:6" x14ac:dyDescent="0.2">
      <c r="B244" s="44"/>
      <c r="F244" s="44"/>
    </row>
    <row r="245" spans="2:6" x14ac:dyDescent="0.2">
      <c r="B245" s="44"/>
      <c r="F245" s="44"/>
    </row>
    <row r="246" spans="2:6" x14ac:dyDescent="0.2">
      <c r="B246" s="44"/>
      <c r="F246" s="44"/>
    </row>
    <row r="247" spans="2:6" x14ac:dyDescent="0.2">
      <c r="B247" s="44"/>
      <c r="F247" s="44"/>
    </row>
    <row r="248" spans="2:6" x14ac:dyDescent="0.2">
      <c r="B248" s="44"/>
      <c r="F248" s="44"/>
    </row>
    <row r="249" spans="2:6" x14ac:dyDescent="0.2">
      <c r="B249" s="44"/>
      <c r="F249" s="44"/>
    </row>
    <row r="250" spans="2:6" x14ac:dyDescent="0.2">
      <c r="B250" s="44"/>
      <c r="F250" s="44"/>
    </row>
    <row r="251" spans="2:6" x14ac:dyDescent="0.2">
      <c r="B251" s="44"/>
      <c r="F251" s="44"/>
    </row>
    <row r="252" spans="2:6" x14ac:dyDescent="0.2">
      <c r="B252" s="44"/>
      <c r="F252" s="44"/>
    </row>
    <row r="253" spans="2:6" x14ac:dyDescent="0.2">
      <c r="B253" s="44"/>
      <c r="F253" s="44"/>
    </row>
    <row r="254" spans="2:6" x14ac:dyDescent="0.2">
      <c r="B254" s="44"/>
      <c r="F254" s="44"/>
    </row>
    <row r="255" spans="2:6" x14ac:dyDescent="0.2">
      <c r="B255" s="44"/>
      <c r="F255" s="44"/>
    </row>
    <row r="256" spans="2:6" x14ac:dyDescent="0.2">
      <c r="B256" s="44"/>
      <c r="F256" s="44"/>
    </row>
    <row r="257" spans="2:6" x14ac:dyDescent="0.2">
      <c r="B257" s="44"/>
      <c r="F257" s="44"/>
    </row>
    <row r="258" spans="2:6" x14ac:dyDescent="0.2">
      <c r="B258" s="44"/>
      <c r="F258" s="44"/>
    </row>
    <row r="259" spans="2:6" x14ac:dyDescent="0.2">
      <c r="B259" s="44"/>
      <c r="F259" s="44"/>
    </row>
    <row r="260" spans="2:6" x14ac:dyDescent="0.2">
      <c r="B260" s="44"/>
      <c r="F260" s="44"/>
    </row>
    <row r="261" spans="2:6" x14ac:dyDescent="0.2">
      <c r="B261" s="44"/>
      <c r="F261" s="44"/>
    </row>
    <row r="262" spans="2:6" x14ac:dyDescent="0.2">
      <c r="B262" s="44"/>
      <c r="F262" s="44"/>
    </row>
    <row r="263" spans="2:6" x14ac:dyDescent="0.2">
      <c r="B263" s="44"/>
      <c r="F263" s="44"/>
    </row>
    <row r="264" spans="2:6" x14ac:dyDescent="0.2">
      <c r="B264" s="44"/>
      <c r="F264" s="44"/>
    </row>
    <row r="265" spans="2:6" x14ac:dyDescent="0.2">
      <c r="B265" s="44"/>
      <c r="F265" s="44"/>
    </row>
    <row r="266" spans="2:6" x14ac:dyDescent="0.2">
      <c r="B266" s="44"/>
      <c r="F266" s="44"/>
    </row>
    <row r="267" spans="2:6" x14ac:dyDescent="0.2">
      <c r="B267" s="44"/>
      <c r="F267" s="44"/>
    </row>
    <row r="268" spans="2:6" x14ac:dyDescent="0.2">
      <c r="B268" s="44"/>
      <c r="F268" s="44"/>
    </row>
    <row r="269" spans="2:6" x14ac:dyDescent="0.2">
      <c r="B269" s="44"/>
      <c r="F269" s="44"/>
    </row>
    <row r="270" spans="2:6" x14ac:dyDescent="0.2">
      <c r="B270" s="44"/>
      <c r="F270" s="44"/>
    </row>
    <row r="271" spans="2:6" x14ac:dyDescent="0.2">
      <c r="B271" s="44"/>
      <c r="F271" s="44"/>
    </row>
    <row r="272" spans="2:6" x14ac:dyDescent="0.2">
      <c r="B272" s="44"/>
      <c r="F272" s="44"/>
    </row>
    <row r="273" spans="2:6" x14ac:dyDescent="0.2">
      <c r="B273" s="44"/>
      <c r="F273" s="44"/>
    </row>
    <row r="274" spans="2:6" x14ac:dyDescent="0.2">
      <c r="B274" s="44"/>
      <c r="F274" s="44"/>
    </row>
    <row r="275" spans="2:6" x14ac:dyDescent="0.2">
      <c r="B275" s="44"/>
      <c r="F275" s="44"/>
    </row>
    <row r="276" spans="2:6" x14ac:dyDescent="0.2">
      <c r="B276" s="44"/>
      <c r="F276" s="44"/>
    </row>
    <row r="277" spans="2:6" x14ac:dyDescent="0.2">
      <c r="B277" s="44"/>
      <c r="F277" s="44"/>
    </row>
    <row r="278" spans="2:6" x14ac:dyDescent="0.2">
      <c r="B278" s="44"/>
      <c r="F278" s="44"/>
    </row>
    <row r="279" spans="2:6" x14ac:dyDescent="0.2">
      <c r="B279" s="44"/>
      <c r="F279" s="44"/>
    </row>
    <row r="280" spans="2:6" x14ac:dyDescent="0.2">
      <c r="B280" s="44"/>
      <c r="F280" s="44"/>
    </row>
    <row r="281" spans="2:6" x14ac:dyDescent="0.2">
      <c r="B281" s="44"/>
      <c r="F281" s="44"/>
    </row>
    <row r="282" spans="2:6" x14ac:dyDescent="0.2">
      <c r="B282" s="44"/>
      <c r="F282" s="44"/>
    </row>
    <row r="283" spans="2:6" x14ac:dyDescent="0.2">
      <c r="B283" s="44"/>
      <c r="F283" s="44"/>
    </row>
    <row r="284" spans="2:6" x14ac:dyDescent="0.2">
      <c r="B284" s="44"/>
      <c r="F284" s="44"/>
    </row>
    <row r="285" spans="2:6" x14ac:dyDescent="0.2">
      <c r="B285" s="44"/>
      <c r="F285" s="44"/>
    </row>
    <row r="286" spans="2:6" x14ac:dyDescent="0.2">
      <c r="B286" s="44"/>
      <c r="F286" s="44"/>
    </row>
    <row r="287" spans="2:6" x14ac:dyDescent="0.2">
      <c r="B287" s="44"/>
      <c r="F287" s="44"/>
    </row>
    <row r="288" spans="2:6" x14ac:dyDescent="0.2">
      <c r="B288" s="44"/>
      <c r="F288" s="44"/>
    </row>
    <row r="289" spans="2:6" x14ac:dyDescent="0.2">
      <c r="B289" s="44"/>
      <c r="F289" s="44"/>
    </row>
    <row r="290" spans="2:6" x14ac:dyDescent="0.2">
      <c r="B290" s="44"/>
      <c r="F290" s="44"/>
    </row>
    <row r="291" spans="2:6" x14ac:dyDescent="0.2">
      <c r="B291" s="44"/>
      <c r="F291" s="44"/>
    </row>
    <row r="292" spans="2:6" x14ac:dyDescent="0.2">
      <c r="B292" s="44"/>
      <c r="F292" s="44"/>
    </row>
    <row r="293" spans="2:6" x14ac:dyDescent="0.2">
      <c r="B293" s="44"/>
      <c r="F293" s="44"/>
    </row>
    <row r="294" spans="2:6" x14ac:dyDescent="0.2">
      <c r="B294" s="44"/>
      <c r="F294" s="44"/>
    </row>
    <row r="295" spans="2:6" x14ac:dyDescent="0.2">
      <c r="B295" s="44"/>
      <c r="F295" s="44"/>
    </row>
    <row r="296" spans="2:6" x14ac:dyDescent="0.2">
      <c r="B296" s="44"/>
      <c r="F296" s="44"/>
    </row>
    <row r="297" spans="2:6" x14ac:dyDescent="0.2">
      <c r="B297" s="44"/>
      <c r="F297" s="44"/>
    </row>
    <row r="298" spans="2:6" x14ac:dyDescent="0.2">
      <c r="B298" s="44"/>
      <c r="F298" s="44"/>
    </row>
    <row r="299" spans="2:6" x14ac:dyDescent="0.2">
      <c r="B299" s="44"/>
      <c r="F299" s="44"/>
    </row>
    <row r="300" spans="2:6" x14ac:dyDescent="0.2">
      <c r="B300" s="44"/>
      <c r="F300" s="44"/>
    </row>
    <row r="301" spans="2:6" x14ac:dyDescent="0.2">
      <c r="B301" s="44"/>
      <c r="F301" s="44"/>
    </row>
    <row r="302" spans="2:6" x14ac:dyDescent="0.2">
      <c r="B302" s="44"/>
      <c r="F302" s="44"/>
    </row>
    <row r="303" spans="2:6" x14ac:dyDescent="0.2">
      <c r="B303" s="44"/>
      <c r="F303" s="44"/>
    </row>
    <row r="304" spans="2:6" x14ac:dyDescent="0.2">
      <c r="B304" s="44"/>
      <c r="F304" s="44"/>
    </row>
    <row r="305" spans="2:6" x14ac:dyDescent="0.2">
      <c r="B305" s="44"/>
      <c r="F305" s="44"/>
    </row>
    <row r="306" spans="2:6" x14ac:dyDescent="0.2">
      <c r="B306" s="44"/>
      <c r="F306" s="44"/>
    </row>
    <row r="307" spans="2:6" x14ac:dyDescent="0.2">
      <c r="B307" s="44"/>
      <c r="F307" s="44"/>
    </row>
    <row r="308" spans="2:6" x14ac:dyDescent="0.2">
      <c r="B308" s="44"/>
      <c r="F308" s="44"/>
    </row>
    <row r="309" spans="2:6" x14ac:dyDescent="0.2">
      <c r="B309" s="44"/>
      <c r="F309" s="44"/>
    </row>
    <row r="310" spans="2:6" x14ac:dyDescent="0.2">
      <c r="B310" s="44"/>
      <c r="F310" s="44"/>
    </row>
    <row r="311" spans="2:6" x14ac:dyDescent="0.2">
      <c r="B311" s="44"/>
      <c r="F311" s="44"/>
    </row>
    <row r="312" spans="2:6" x14ac:dyDescent="0.2">
      <c r="B312" s="44"/>
      <c r="F312" s="44"/>
    </row>
    <row r="313" spans="2:6" x14ac:dyDescent="0.2">
      <c r="B313" s="44"/>
      <c r="F313" s="44"/>
    </row>
    <row r="314" spans="2:6" x14ac:dyDescent="0.2">
      <c r="B314" s="44"/>
      <c r="F314" s="44"/>
    </row>
    <row r="315" spans="2:6" x14ac:dyDescent="0.2">
      <c r="B315" s="44"/>
      <c r="F315" s="44"/>
    </row>
    <row r="316" spans="2:6" x14ac:dyDescent="0.2">
      <c r="B316" s="44"/>
      <c r="F316" s="44"/>
    </row>
    <row r="317" spans="2:6" x14ac:dyDescent="0.2">
      <c r="B317" s="44"/>
      <c r="F317" s="44"/>
    </row>
    <row r="318" spans="2:6" x14ac:dyDescent="0.2">
      <c r="B318" s="44"/>
      <c r="F318" s="44"/>
    </row>
    <row r="319" spans="2:6" x14ac:dyDescent="0.2">
      <c r="B319" s="44"/>
      <c r="F319" s="44"/>
    </row>
    <row r="320" spans="2:6" x14ac:dyDescent="0.2">
      <c r="B320" s="44"/>
      <c r="F320" s="44"/>
    </row>
    <row r="321" spans="2:6" x14ac:dyDescent="0.2">
      <c r="B321" s="44"/>
      <c r="F321" s="44"/>
    </row>
    <row r="322" spans="2:6" x14ac:dyDescent="0.2">
      <c r="B322" s="44"/>
      <c r="F322" s="44"/>
    </row>
    <row r="323" spans="2:6" x14ac:dyDescent="0.2">
      <c r="B323" s="44"/>
      <c r="F323" s="44"/>
    </row>
    <row r="324" spans="2:6" x14ac:dyDescent="0.2">
      <c r="B324" s="44"/>
      <c r="F324" s="44"/>
    </row>
    <row r="325" spans="2:6" x14ac:dyDescent="0.2">
      <c r="B325" s="44"/>
      <c r="F325" s="44"/>
    </row>
    <row r="326" spans="2:6" x14ac:dyDescent="0.2">
      <c r="B326" s="44"/>
      <c r="F326" s="44"/>
    </row>
    <row r="327" spans="2:6" x14ac:dyDescent="0.2">
      <c r="B327" s="44"/>
      <c r="F327" s="44"/>
    </row>
    <row r="328" spans="2:6" x14ac:dyDescent="0.2">
      <c r="B328" s="44"/>
      <c r="F328" s="44"/>
    </row>
    <row r="329" spans="2:6" x14ac:dyDescent="0.2">
      <c r="B329" s="44"/>
      <c r="F329" s="44"/>
    </row>
    <row r="330" spans="2:6" x14ac:dyDescent="0.2">
      <c r="B330" s="44"/>
      <c r="F330" s="44"/>
    </row>
    <row r="331" spans="2:6" x14ac:dyDescent="0.2">
      <c r="B331" s="44"/>
      <c r="F331" s="44"/>
    </row>
    <row r="332" spans="2:6" x14ac:dyDescent="0.2">
      <c r="B332" s="44"/>
      <c r="F332" s="44"/>
    </row>
    <row r="333" spans="2:6" x14ac:dyDescent="0.2">
      <c r="B333" s="44"/>
      <c r="F333" s="44"/>
    </row>
    <row r="334" spans="2:6" x14ac:dyDescent="0.2">
      <c r="B334" s="44"/>
      <c r="F334" s="44"/>
    </row>
    <row r="335" spans="2:6" x14ac:dyDescent="0.2">
      <c r="B335" s="44"/>
      <c r="F335" s="44"/>
    </row>
    <row r="336" spans="2:6" x14ac:dyDescent="0.2">
      <c r="B336" s="44"/>
      <c r="F336" s="44"/>
    </row>
    <row r="337" spans="2:6" x14ac:dyDescent="0.2">
      <c r="B337" s="44"/>
      <c r="F337" s="44"/>
    </row>
    <row r="338" spans="2:6" x14ac:dyDescent="0.2">
      <c r="B338" s="44"/>
      <c r="F338" s="44"/>
    </row>
    <row r="339" spans="2:6" x14ac:dyDescent="0.2">
      <c r="B339" s="44"/>
      <c r="F339" s="44"/>
    </row>
    <row r="340" spans="2:6" x14ac:dyDescent="0.2">
      <c r="B340" s="44"/>
      <c r="F340" s="44"/>
    </row>
    <row r="341" spans="2:6" x14ac:dyDescent="0.2">
      <c r="B341" s="44"/>
      <c r="F341" s="44"/>
    </row>
    <row r="342" spans="2:6" x14ac:dyDescent="0.2">
      <c r="B342" s="44"/>
      <c r="F342" s="44"/>
    </row>
    <row r="343" spans="2:6" x14ac:dyDescent="0.2">
      <c r="B343" s="44"/>
      <c r="F343" s="44"/>
    </row>
    <row r="344" spans="2:6" x14ac:dyDescent="0.2">
      <c r="B344" s="44"/>
      <c r="F344" s="44"/>
    </row>
    <row r="345" spans="2:6" x14ac:dyDescent="0.2">
      <c r="B345" s="44"/>
      <c r="F345" s="44"/>
    </row>
    <row r="346" spans="2:6" x14ac:dyDescent="0.2">
      <c r="B346" s="44"/>
      <c r="F346" s="44"/>
    </row>
    <row r="347" spans="2:6" x14ac:dyDescent="0.2">
      <c r="B347" s="44"/>
      <c r="F347" s="44"/>
    </row>
    <row r="348" spans="2:6" x14ac:dyDescent="0.2">
      <c r="B348" s="44"/>
      <c r="F348" s="44"/>
    </row>
    <row r="349" spans="2:6" x14ac:dyDescent="0.2">
      <c r="B349" s="44"/>
      <c r="F349" s="44"/>
    </row>
    <row r="350" spans="2:6" x14ac:dyDescent="0.2">
      <c r="B350" s="44"/>
      <c r="F350" s="44"/>
    </row>
    <row r="351" spans="2:6" x14ac:dyDescent="0.2">
      <c r="B351" s="44"/>
      <c r="F351" s="44"/>
    </row>
    <row r="352" spans="2:6" x14ac:dyDescent="0.2">
      <c r="B352" s="44"/>
      <c r="F352" s="44"/>
    </row>
    <row r="353" spans="2:6" x14ac:dyDescent="0.2">
      <c r="B353" s="44"/>
      <c r="F353" s="44"/>
    </row>
    <row r="354" spans="2:6" x14ac:dyDescent="0.2">
      <c r="B354" s="44"/>
      <c r="F354" s="44"/>
    </row>
    <row r="355" spans="2:6" x14ac:dyDescent="0.2">
      <c r="B355" s="44"/>
      <c r="F355" s="44"/>
    </row>
    <row r="356" spans="2:6" x14ac:dyDescent="0.2">
      <c r="B356" s="44"/>
      <c r="F356" s="44"/>
    </row>
    <row r="357" spans="2:6" x14ac:dyDescent="0.2">
      <c r="B357" s="44"/>
      <c r="F357" s="44"/>
    </row>
    <row r="358" spans="2:6" x14ac:dyDescent="0.2">
      <c r="B358" s="44"/>
      <c r="F358" s="44"/>
    </row>
    <row r="359" spans="2:6" x14ac:dyDescent="0.2">
      <c r="B359" s="44"/>
      <c r="F359" s="44"/>
    </row>
    <row r="360" spans="2:6" x14ac:dyDescent="0.2">
      <c r="B360" s="44"/>
      <c r="F360" s="44"/>
    </row>
    <row r="361" spans="2:6" x14ac:dyDescent="0.2">
      <c r="B361" s="44"/>
      <c r="F361" s="44"/>
    </row>
    <row r="362" spans="2:6" x14ac:dyDescent="0.2">
      <c r="B362" s="44"/>
      <c r="F362" s="44"/>
    </row>
    <row r="363" spans="2:6" x14ac:dyDescent="0.2">
      <c r="B363" s="44"/>
      <c r="F363" s="44"/>
    </row>
    <row r="364" spans="2:6" x14ac:dyDescent="0.2">
      <c r="B364" s="44"/>
      <c r="F364" s="44"/>
    </row>
    <row r="365" spans="2:6" x14ac:dyDescent="0.2">
      <c r="B365" s="44"/>
      <c r="F365" s="44"/>
    </row>
    <row r="366" spans="2:6" x14ac:dyDescent="0.2">
      <c r="B366" s="44"/>
      <c r="F366" s="44"/>
    </row>
    <row r="367" spans="2:6" x14ac:dyDescent="0.2">
      <c r="B367" s="44"/>
      <c r="F367" s="44"/>
    </row>
    <row r="368" spans="2:6" x14ac:dyDescent="0.2">
      <c r="B368" s="44"/>
      <c r="F368" s="44"/>
    </row>
    <row r="369" spans="2:6" x14ac:dyDescent="0.2">
      <c r="B369" s="44"/>
      <c r="F369" s="44"/>
    </row>
    <row r="370" spans="2:6" x14ac:dyDescent="0.2">
      <c r="B370" s="44"/>
      <c r="F370" s="44"/>
    </row>
    <row r="371" spans="2:6" x14ac:dyDescent="0.2">
      <c r="B371" s="44"/>
      <c r="F371" s="44"/>
    </row>
    <row r="372" spans="2:6" x14ac:dyDescent="0.2">
      <c r="B372" s="44"/>
      <c r="F372" s="44"/>
    </row>
    <row r="373" spans="2:6" x14ac:dyDescent="0.2">
      <c r="B373" s="44"/>
      <c r="F373" s="44"/>
    </row>
    <row r="374" spans="2:6" x14ac:dyDescent="0.2">
      <c r="B374" s="44"/>
      <c r="F374" s="44"/>
    </row>
    <row r="375" spans="2:6" x14ac:dyDescent="0.2">
      <c r="B375" s="44"/>
      <c r="F375" s="44"/>
    </row>
    <row r="376" spans="2:6" x14ac:dyDescent="0.2">
      <c r="B376" s="44"/>
      <c r="F376" s="44"/>
    </row>
    <row r="377" spans="2:6" x14ac:dyDescent="0.2">
      <c r="B377" s="44"/>
      <c r="F377" s="44"/>
    </row>
    <row r="378" spans="2:6" x14ac:dyDescent="0.2">
      <c r="B378" s="44"/>
      <c r="F378" s="44"/>
    </row>
    <row r="379" spans="2:6" x14ac:dyDescent="0.2">
      <c r="B379" s="44"/>
      <c r="F379" s="44"/>
    </row>
    <row r="380" spans="2:6" x14ac:dyDescent="0.2">
      <c r="B380" s="44"/>
      <c r="F380" s="44"/>
    </row>
    <row r="381" spans="2:6" x14ac:dyDescent="0.2">
      <c r="B381" s="44"/>
      <c r="F381" s="44"/>
    </row>
    <row r="382" spans="2:6" x14ac:dyDescent="0.2">
      <c r="B382" s="44"/>
      <c r="F382" s="44"/>
    </row>
    <row r="383" spans="2:6" x14ac:dyDescent="0.2">
      <c r="B383" s="44"/>
      <c r="F383" s="44"/>
    </row>
    <row r="384" spans="2:6" x14ac:dyDescent="0.2">
      <c r="B384" s="44"/>
      <c r="F384" s="44"/>
    </row>
    <row r="385" spans="2:6" x14ac:dyDescent="0.2">
      <c r="B385" s="44"/>
      <c r="F385" s="44"/>
    </row>
    <row r="386" spans="2:6" x14ac:dyDescent="0.2">
      <c r="B386" s="44"/>
      <c r="F386" s="44"/>
    </row>
    <row r="387" spans="2:6" x14ac:dyDescent="0.2">
      <c r="B387" s="44"/>
      <c r="F387" s="44"/>
    </row>
    <row r="388" spans="2:6" x14ac:dyDescent="0.2">
      <c r="B388" s="44"/>
      <c r="F388" s="44"/>
    </row>
    <row r="389" spans="2:6" x14ac:dyDescent="0.2">
      <c r="B389" s="44"/>
      <c r="F389" s="44"/>
    </row>
    <row r="390" spans="2:6" x14ac:dyDescent="0.2">
      <c r="B390" s="44"/>
      <c r="F390" s="44"/>
    </row>
    <row r="391" spans="2:6" x14ac:dyDescent="0.2">
      <c r="B391" s="44"/>
      <c r="F391" s="44"/>
    </row>
    <row r="392" spans="2:6" x14ac:dyDescent="0.2">
      <c r="B392" s="44"/>
      <c r="F392" s="44"/>
    </row>
    <row r="393" spans="2:6" x14ac:dyDescent="0.2">
      <c r="B393" s="44"/>
      <c r="F393" s="44"/>
    </row>
    <row r="394" spans="2:6" x14ac:dyDescent="0.2">
      <c r="B394" s="44"/>
      <c r="F394" s="44"/>
    </row>
    <row r="395" spans="2:6" x14ac:dyDescent="0.2">
      <c r="B395" s="44"/>
      <c r="F395" s="44"/>
    </row>
    <row r="396" spans="2:6" x14ac:dyDescent="0.2">
      <c r="B396" s="44"/>
      <c r="F396" s="44"/>
    </row>
    <row r="397" spans="2:6" x14ac:dyDescent="0.2">
      <c r="B397" s="44"/>
      <c r="F397" s="44"/>
    </row>
    <row r="398" spans="2:6" x14ac:dyDescent="0.2">
      <c r="B398" s="44"/>
      <c r="F398" s="44"/>
    </row>
    <row r="399" spans="2:6" x14ac:dyDescent="0.2">
      <c r="B399" s="44"/>
      <c r="F399" s="44"/>
    </row>
    <row r="400" spans="2:6" x14ac:dyDescent="0.2">
      <c r="B400" s="44"/>
      <c r="F400" s="44"/>
    </row>
    <row r="401" spans="2:6" x14ac:dyDescent="0.2">
      <c r="B401" s="44"/>
      <c r="F401" s="44"/>
    </row>
    <row r="402" spans="2:6" x14ac:dyDescent="0.2">
      <c r="B402" s="44"/>
      <c r="F402" s="44"/>
    </row>
    <row r="403" spans="2:6" x14ac:dyDescent="0.2">
      <c r="B403" s="44"/>
      <c r="F403" s="44"/>
    </row>
    <row r="404" spans="2:6" x14ac:dyDescent="0.2">
      <c r="B404" s="44"/>
      <c r="F404" s="44"/>
    </row>
    <row r="405" spans="2:6" x14ac:dyDescent="0.2">
      <c r="B405" s="44"/>
      <c r="F405" s="44"/>
    </row>
    <row r="406" spans="2:6" x14ac:dyDescent="0.2">
      <c r="B406" s="44"/>
      <c r="F406" s="44"/>
    </row>
    <row r="407" spans="2:6" x14ac:dyDescent="0.2">
      <c r="B407" s="44"/>
      <c r="F407" s="44"/>
    </row>
    <row r="408" spans="2:6" x14ac:dyDescent="0.2">
      <c r="B408" s="44"/>
      <c r="F408" s="44"/>
    </row>
    <row r="409" spans="2:6" x14ac:dyDescent="0.2">
      <c r="B409" s="44"/>
      <c r="F409" s="44"/>
    </row>
    <row r="410" spans="2:6" x14ac:dyDescent="0.2">
      <c r="B410" s="44"/>
      <c r="F410" s="44"/>
    </row>
    <row r="411" spans="2:6" x14ac:dyDescent="0.2">
      <c r="B411" s="44"/>
      <c r="F411" s="44"/>
    </row>
    <row r="412" spans="2:6" x14ac:dyDescent="0.2">
      <c r="B412" s="44"/>
      <c r="F412" s="44"/>
    </row>
    <row r="413" spans="2:6" x14ac:dyDescent="0.2">
      <c r="B413" s="44"/>
      <c r="F413" s="44"/>
    </row>
    <row r="414" spans="2:6" x14ac:dyDescent="0.2">
      <c r="B414" s="44"/>
      <c r="F414" s="44"/>
    </row>
    <row r="415" spans="2:6" x14ac:dyDescent="0.2">
      <c r="B415" s="44"/>
      <c r="F415" s="44"/>
    </row>
    <row r="416" spans="2:6" x14ac:dyDescent="0.2">
      <c r="B416" s="44"/>
      <c r="F416" s="44"/>
    </row>
    <row r="417" spans="2:6" x14ac:dyDescent="0.2">
      <c r="B417" s="44"/>
      <c r="F417" s="44"/>
    </row>
    <row r="418" spans="2:6" x14ac:dyDescent="0.2">
      <c r="B418" s="44"/>
      <c r="F418" s="44"/>
    </row>
    <row r="419" spans="2:6" x14ac:dyDescent="0.2">
      <c r="B419" s="44"/>
      <c r="F419" s="44"/>
    </row>
    <row r="420" spans="2:6" x14ac:dyDescent="0.2">
      <c r="B420" s="44"/>
      <c r="F420" s="44"/>
    </row>
    <row r="421" spans="2:6" x14ac:dyDescent="0.2">
      <c r="B421" s="44"/>
      <c r="F421" s="44"/>
    </row>
    <row r="422" spans="2:6" x14ac:dyDescent="0.2">
      <c r="B422" s="44"/>
      <c r="F422" s="44"/>
    </row>
    <row r="423" spans="2:6" x14ac:dyDescent="0.2">
      <c r="B423" s="44"/>
      <c r="F423" s="44"/>
    </row>
    <row r="424" spans="2:6" x14ac:dyDescent="0.2">
      <c r="B424" s="44"/>
      <c r="F424" s="44"/>
    </row>
    <row r="425" spans="2:6" x14ac:dyDescent="0.2">
      <c r="B425" s="44"/>
      <c r="F425" s="44"/>
    </row>
    <row r="426" spans="2:6" x14ac:dyDescent="0.2">
      <c r="B426" s="44"/>
      <c r="F426" s="44"/>
    </row>
    <row r="427" spans="2:6" x14ac:dyDescent="0.2">
      <c r="B427" s="44"/>
      <c r="F427" s="44"/>
    </row>
    <row r="428" spans="2:6" x14ac:dyDescent="0.2">
      <c r="B428" s="44"/>
      <c r="F428" s="44"/>
    </row>
    <row r="429" spans="2:6" x14ac:dyDescent="0.2">
      <c r="B429" s="44"/>
      <c r="F429" s="44"/>
    </row>
    <row r="430" spans="2:6" x14ac:dyDescent="0.2">
      <c r="B430" s="44"/>
      <c r="F430" s="44"/>
    </row>
    <row r="431" spans="2:6" x14ac:dyDescent="0.2">
      <c r="B431" s="44"/>
      <c r="F431" s="44"/>
    </row>
    <row r="432" spans="2:6" x14ac:dyDescent="0.2">
      <c r="B432" s="44"/>
      <c r="F432" s="44"/>
    </row>
    <row r="433" spans="2:6" x14ac:dyDescent="0.2">
      <c r="B433" s="44"/>
      <c r="F433" s="44"/>
    </row>
    <row r="434" spans="2:6" x14ac:dyDescent="0.2">
      <c r="B434" s="44"/>
      <c r="F434" s="44"/>
    </row>
    <row r="435" spans="2:6" x14ac:dyDescent="0.2">
      <c r="B435" s="44"/>
      <c r="F435" s="44"/>
    </row>
    <row r="436" spans="2:6" x14ac:dyDescent="0.2">
      <c r="B436" s="44"/>
      <c r="F436" s="44"/>
    </row>
    <row r="437" spans="2:6" x14ac:dyDescent="0.2">
      <c r="B437" s="44"/>
      <c r="F437" s="44"/>
    </row>
    <row r="438" spans="2:6" x14ac:dyDescent="0.2">
      <c r="B438" s="44"/>
      <c r="F438" s="44"/>
    </row>
    <row r="439" spans="2:6" x14ac:dyDescent="0.2">
      <c r="B439" s="44"/>
      <c r="F439" s="44"/>
    </row>
    <row r="440" spans="2:6" x14ac:dyDescent="0.2">
      <c r="B440" s="44"/>
      <c r="F440" s="44"/>
    </row>
    <row r="441" spans="2:6" x14ac:dyDescent="0.2">
      <c r="B441" s="44"/>
      <c r="F441" s="44"/>
    </row>
    <row r="442" spans="2:6" x14ac:dyDescent="0.2">
      <c r="B442" s="44"/>
      <c r="F442" s="44"/>
    </row>
    <row r="443" spans="2:6" x14ac:dyDescent="0.2">
      <c r="B443" s="44"/>
      <c r="F443" s="44"/>
    </row>
    <row r="444" spans="2:6" x14ac:dyDescent="0.2">
      <c r="B444" s="44"/>
      <c r="F444" s="44"/>
    </row>
    <row r="445" spans="2:6" x14ac:dyDescent="0.2">
      <c r="B445" s="44"/>
      <c r="F445" s="44"/>
    </row>
    <row r="446" spans="2:6" x14ac:dyDescent="0.2">
      <c r="B446" s="44"/>
      <c r="F446" s="44"/>
    </row>
    <row r="447" spans="2:6" x14ac:dyDescent="0.2">
      <c r="B447" s="44"/>
      <c r="F447" s="44"/>
    </row>
    <row r="448" spans="2:6" x14ac:dyDescent="0.2">
      <c r="B448" s="44"/>
      <c r="F448" s="44"/>
    </row>
    <row r="449" spans="2:6" x14ac:dyDescent="0.2">
      <c r="B449" s="44"/>
      <c r="F449" s="44"/>
    </row>
    <row r="450" spans="2:6" x14ac:dyDescent="0.2">
      <c r="B450" s="44"/>
      <c r="F450" s="44"/>
    </row>
    <row r="451" spans="2:6" x14ac:dyDescent="0.2">
      <c r="B451" s="44"/>
      <c r="F451" s="44"/>
    </row>
    <row r="452" spans="2:6" x14ac:dyDescent="0.2">
      <c r="B452" s="44"/>
      <c r="F452" s="44"/>
    </row>
    <row r="453" spans="2:6" x14ac:dyDescent="0.2">
      <c r="B453" s="44"/>
      <c r="F453" s="44"/>
    </row>
    <row r="454" spans="2:6" x14ac:dyDescent="0.2">
      <c r="B454" s="44"/>
      <c r="F454" s="44"/>
    </row>
    <row r="455" spans="2:6" x14ac:dyDescent="0.2">
      <c r="B455" s="44"/>
      <c r="F455" s="44"/>
    </row>
    <row r="456" spans="2:6" x14ac:dyDescent="0.2">
      <c r="B456" s="44"/>
      <c r="F456" s="44"/>
    </row>
    <row r="457" spans="2:6" x14ac:dyDescent="0.2">
      <c r="B457" s="44"/>
      <c r="F457" s="44"/>
    </row>
    <row r="458" spans="2:6" x14ac:dyDescent="0.2">
      <c r="B458" s="44"/>
      <c r="F458" s="44"/>
    </row>
    <row r="459" spans="2:6" x14ac:dyDescent="0.2">
      <c r="B459" s="44"/>
      <c r="F459" s="44"/>
    </row>
    <row r="460" spans="2:6" x14ac:dyDescent="0.2">
      <c r="B460" s="44"/>
      <c r="F460" s="44"/>
    </row>
    <row r="461" spans="2:6" x14ac:dyDescent="0.2">
      <c r="B461" s="44"/>
      <c r="F461" s="44"/>
    </row>
    <row r="462" spans="2:6" x14ac:dyDescent="0.2">
      <c r="B462" s="44"/>
      <c r="F462" s="44"/>
    </row>
    <row r="463" spans="2:6" x14ac:dyDescent="0.2">
      <c r="B463" s="44"/>
      <c r="F463" s="44"/>
    </row>
    <row r="464" spans="2:6" x14ac:dyDescent="0.2">
      <c r="B464" s="44"/>
      <c r="F464" s="44"/>
    </row>
    <row r="465" spans="2:6" x14ac:dyDescent="0.2">
      <c r="B465" s="44"/>
      <c r="F465" s="44"/>
    </row>
    <row r="466" spans="2:6" x14ac:dyDescent="0.2">
      <c r="B466" s="44"/>
      <c r="F466" s="44"/>
    </row>
    <row r="467" spans="2:6" x14ac:dyDescent="0.2">
      <c r="B467" s="44"/>
      <c r="F467" s="44"/>
    </row>
    <row r="468" spans="2:6" x14ac:dyDescent="0.2">
      <c r="B468" s="44"/>
      <c r="F468" s="44"/>
    </row>
    <row r="469" spans="2:6" x14ac:dyDescent="0.2">
      <c r="B469" s="44"/>
      <c r="F469" s="44"/>
    </row>
    <row r="470" spans="2:6" x14ac:dyDescent="0.2">
      <c r="B470" s="44"/>
      <c r="F470" s="44"/>
    </row>
    <row r="471" spans="2:6" x14ac:dyDescent="0.2">
      <c r="B471" s="44"/>
      <c r="F471" s="44"/>
    </row>
    <row r="472" spans="2:6" x14ac:dyDescent="0.2">
      <c r="B472" s="44"/>
      <c r="F472" s="44"/>
    </row>
    <row r="473" spans="2:6" x14ac:dyDescent="0.2">
      <c r="B473" s="44"/>
      <c r="F473" s="44"/>
    </row>
    <row r="474" spans="2:6" x14ac:dyDescent="0.2">
      <c r="B474" s="44"/>
      <c r="F474" s="44"/>
    </row>
    <row r="475" spans="2:6" x14ac:dyDescent="0.2">
      <c r="B475" s="44"/>
      <c r="F475" s="44"/>
    </row>
    <row r="476" spans="2:6" x14ac:dyDescent="0.2">
      <c r="B476" s="44"/>
      <c r="F476" s="44"/>
    </row>
    <row r="477" spans="2:6" x14ac:dyDescent="0.2">
      <c r="B477" s="44"/>
      <c r="F477" s="44"/>
    </row>
    <row r="478" spans="2:6" x14ac:dyDescent="0.2">
      <c r="B478" s="44"/>
      <c r="F478" s="44"/>
    </row>
    <row r="479" spans="2:6" x14ac:dyDescent="0.2">
      <c r="B479" s="44"/>
      <c r="F479" s="44"/>
    </row>
    <row r="480" spans="2:6" x14ac:dyDescent="0.2">
      <c r="B480" s="44"/>
      <c r="F480" s="44"/>
    </row>
    <row r="481" spans="2:6" x14ac:dyDescent="0.2">
      <c r="B481" s="44"/>
      <c r="F481" s="44"/>
    </row>
    <row r="482" spans="2:6" x14ac:dyDescent="0.2">
      <c r="B482" s="44"/>
      <c r="F482" s="44"/>
    </row>
    <row r="483" spans="2:6" x14ac:dyDescent="0.2">
      <c r="B483" s="44"/>
      <c r="F483" s="44"/>
    </row>
    <row r="484" spans="2:6" x14ac:dyDescent="0.2">
      <c r="B484" s="44"/>
      <c r="F484" s="44"/>
    </row>
    <row r="485" spans="2:6" x14ac:dyDescent="0.2">
      <c r="B485" s="44"/>
      <c r="F485" s="44"/>
    </row>
    <row r="486" spans="2:6" x14ac:dyDescent="0.2">
      <c r="B486" s="44"/>
      <c r="F486" s="44"/>
    </row>
    <row r="487" spans="2:6" x14ac:dyDescent="0.2">
      <c r="B487" s="44"/>
      <c r="F487" s="44"/>
    </row>
    <row r="488" spans="2:6" x14ac:dyDescent="0.2">
      <c r="B488" s="44"/>
      <c r="F488" s="44"/>
    </row>
    <row r="489" spans="2:6" x14ac:dyDescent="0.2">
      <c r="B489" s="44"/>
      <c r="F489" s="44"/>
    </row>
    <row r="490" spans="2:6" x14ac:dyDescent="0.2">
      <c r="B490" s="44"/>
      <c r="F490" s="44"/>
    </row>
    <row r="491" spans="2:6" x14ac:dyDescent="0.2">
      <c r="B491" s="44"/>
      <c r="F491" s="44"/>
    </row>
    <row r="492" spans="2:6" x14ac:dyDescent="0.2">
      <c r="B492" s="44"/>
      <c r="F492" s="44"/>
    </row>
    <row r="493" spans="2:6" x14ac:dyDescent="0.2">
      <c r="B493" s="44"/>
      <c r="F493" s="44"/>
    </row>
    <row r="494" spans="2:6" x14ac:dyDescent="0.2">
      <c r="B494" s="44"/>
      <c r="F494" s="44"/>
    </row>
    <row r="495" spans="2:6" x14ac:dyDescent="0.2">
      <c r="B495" s="44"/>
      <c r="F495" s="44"/>
    </row>
    <row r="496" spans="2:6" x14ac:dyDescent="0.2">
      <c r="B496" s="44"/>
      <c r="F496" s="44"/>
    </row>
    <row r="497" spans="2:6" x14ac:dyDescent="0.2">
      <c r="B497" s="44"/>
      <c r="F497" s="44"/>
    </row>
    <row r="498" spans="2:6" x14ac:dyDescent="0.2">
      <c r="B498" s="44"/>
      <c r="F498" s="44"/>
    </row>
    <row r="499" spans="2:6" x14ac:dyDescent="0.2">
      <c r="B499" s="44"/>
      <c r="F499" s="44"/>
    </row>
    <row r="500" spans="2:6" x14ac:dyDescent="0.2">
      <c r="B500" s="44"/>
      <c r="F500" s="44"/>
    </row>
    <row r="501" spans="2:6" x14ac:dyDescent="0.2">
      <c r="B501" s="44"/>
      <c r="F501" s="44"/>
    </row>
    <row r="502" spans="2:6" x14ac:dyDescent="0.2">
      <c r="B502" s="44"/>
      <c r="F502" s="44"/>
    </row>
    <row r="503" spans="2:6" x14ac:dyDescent="0.2">
      <c r="B503" s="44"/>
      <c r="F503" s="44"/>
    </row>
    <row r="504" spans="2:6" x14ac:dyDescent="0.2">
      <c r="B504" s="44"/>
      <c r="F504" s="44"/>
    </row>
    <row r="505" spans="2:6" x14ac:dyDescent="0.2">
      <c r="B505" s="44"/>
      <c r="F505" s="44"/>
    </row>
    <row r="506" spans="2:6" x14ac:dyDescent="0.2">
      <c r="B506" s="44"/>
      <c r="F506" s="44"/>
    </row>
    <row r="507" spans="2:6" x14ac:dyDescent="0.2">
      <c r="B507" s="44"/>
      <c r="F507" s="44"/>
    </row>
    <row r="508" spans="2:6" x14ac:dyDescent="0.2">
      <c r="B508" s="44"/>
      <c r="F508" s="44"/>
    </row>
    <row r="509" spans="2:6" x14ac:dyDescent="0.2">
      <c r="B509" s="44"/>
      <c r="F509" s="44"/>
    </row>
    <row r="510" spans="2:6" x14ac:dyDescent="0.2">
      <c r="B510" s="44"/>
      <c r="F510" s="44"/>
    </row>
    <row r="511" spans="2:6" x14ac:dyDescent="0.2">
      <c r="B511" s="44"/>
      <c r="F511" s="44"/>
    </row>
    <row r="512" spans="2:6" x14ac:dyDescent="0.2">
      <c r="B512" s="44"/>
      <c r="F512" s="44"/>
    </row>
    <row r="513" spans="2:6" x14ac:dyDescent="0.2">
      <c r="B513" s="44"/>
      <c r="F513" s="44"/>
    </row>
    <row r="514" spans="2:6" x14ac:dyDescent="0.2">
      <c r="B514" s="44"/>
      <c r="F514" s="44"/>
    </row>
    <row r="515" spans="2:6" x14ac:dyDescent="0.2">
      <c r="B515" s="44"/>
      <c r="F515" s="44"/>
    </row>
    <row r="516" spans="2:6" x14ac:dyDescent="0.2">
      <c r="B516" s="44"/>
      <c r="F516" s="44"/>
    </row>
    <row r="517" spans="2:6" x14ac:dyDescent="0.2">
      <c r="B517" s="44"/>
      <c r="F517" s="44"/>
    </row>
    <row r="518" spans="2:6" x14ac:dyDescent="0.2">
      <c r="B518" s="44"/>
      <c r="F518" s="44"/>
    </row>
    <row r="519" spans="2:6" x14ac:dyDescent="0.2">
      <c r="B519" s="44"/>
      <c r="F519" s="44"/>
    </row>
    <row r="520" spans="2:6" x14ac:dyDescent="0.2">
      <c r="B520" s="44"/>
      <c r="F520" s="44"/>
    </row>
    <row r="521" spans="2:6" x14ac:dyDescent="0.2">
      <c r="B521" s="44"/>
      <c r="F521" s="44"/>
    </row>
    <row r="522" spans="2:6" x14ac:dyDescent="0.2">
      <c r="B522" s="44"/>
      <c r="F522" s="44"/>
    </row>
    <row r="523" spans="2:6" x14ac:dyDescent="0.2">
      <c r="B523" s="44"/>
      <c r="F523" s="44"/>
    </row>
    <row r="524" spans="2:6" x14ac:dyDescent="0.2">
      <c r="B524" s="44"/>
      <c r="F524" s="44"/>
    </row>
    <row r="525" spans="2:6" x14ac:dyDescent="0.2">
      <c r="B525" s="44"/>
      <c r="F525" s="44"/>
    </row>
    <row r="526" spans="2:6" x14ac:dyDescent="0.2">
      <c r="B526" s="44"/>
      <c r="F526" s="44"/>
    </row>
    <row r="527" spans="2:6" x14ac:dyDescent="0.2">
      <c r="B527" s="44"/>
      <c r="F527" s="44"/>
    </row>
    <row r="528" spans="2:6" x14ac:dyDescent="0.2">
      <c r="B528" s="44"/>
      <c r="F528" s="44"/>
    </row>
    <row r="529" spans="2:6" x14ac:dyDescent="0.2">
      <c r="B529" s="44"/>
      <c r="F529" s="44"/>
    </row>
    <row r="530" spans="2:6" x14ac:dyDescent="0.2">
      <c r="B530" s="44"/>
      <c r="F530" s="44"/>
    </row>
    <row r="531" spans="2:6" x14ac:dyDescent="0.2">
      <c r="B531" s="44"/>
      <c r="F531" s="44"/>
    </row>
    <row r="532" spans="2:6" x14ac:dyDescent="0.2">
      <c r="B532" s="44"/>
      <c r="F532" s="44"/>
    </row>
    <row r="533" spans="2:6" x14ac:dyDescent="0.2">
      <c r="B533" s="44"/>
      <c r="F533" s="44"/>
    </row>
    <row r="534" spans="2:6" x14ac:dyDescent="0.2">
      <c r="B534" s="44"/>
      <c r="F534" s="44"/>
    </row>
    <row r="535" spans="2:6" x14ac:dyDescent="0.2">
      <c r="B535" s="44"/>
      <c r="F535" s="44"/>
    </row>
    <row r="536" spans="2:6" x14ac:dyDescent="0.2">
      <c r="B536" s="44"/>
      <c r="F536" s="44"/>
    </row>
    <row r="537" spans="2:6" x14ac:dyDescent="0.2">
      <c r="B537" s="44"/>
      <c r="F537" s="44"/>
    </row>
    <row r="538" spans="2:6" x14ac:dyDescent="0.2">
      <c r="B538" s="44"/>
      <c r="F538" s="44"/>
    </row>
    <row r="539" spans="2:6" x14ac:dyDescent="0.2">
      <c r="B539" s="44"/>
      <c r="F539" s="44"/>
    </row>
    <row r="540" spans="2:6" x14ac:dyDescent="0.2">
      <c r="B540" s="44"/>
      <c r="F540" s="44"/>
    </row>
    <row r="541" spans="2:6" x14ac:dyDescent="0.2">
      <c r="B541" s="44"/>
      <c r="F541" s="44"/>
    </row>
    <row r="542" spans="2:6" x14ac:dyDescent="0.2">
      <c r="B542" s="44"/>
      <c r="F542" s="44"/>
    </row>
    <row r="543" spans="2:6" x14ac:dyDescent="0.2">
      <c r="B543" s="44"/>
      <c r="F543" s="44"/>
    </row>
    <row r="544" spans="2:6" x14ac:dyDescent="0.2">
      <c r="B544" s="44"/>
      <c r="F544" s="44"/>
    </row>
    <row r="545" spans="2:6" x14ac:dyDescent="0.2">
      <c r="B545" s="44"/>
      <c r="F545" s="44"/>
    </row>
    <row r="546" spans="2:6" x14ac:dyDescent="0.2">
      <c r="B546" s="44"/>
      <c r="F546" s="44"/>
    </row>
    <row r="547" spans="2:6" x14ac:dyDescent="0.2">
      <c r="B547" s="44"/>
      <c r="F547" s="44"/>
    </row>
    <row r="548" spans="2:6" x14ac:dyDescent="0.2">
      <c r="B548" s="44"/>
      <c r="F548" s="44"/>
    </row>
    <row r="549" spans="2:6" x14ac:dyDescent="0.2">
      <c r="B549" s="44"/>
      <c r="F549" s="44"/>
    </row>
    <row r="550" spans="2:6" x14ac:dyDescent="0.2">
      <c r="B550" s="44"/>
      <c r="F550" s="44"/>
    </row>
    <row r="551" spans="2:6" x14ac:dyDescent="0.2">
      <c r="B551" s="44"/>
      <c r="F551" s="44"/>
    </row>
    <row r="552" spans="2:6" x14ac:dyDescent="0.2">
      <c r="B552" s="44"/>
      <c r="F552" s="44"/>
    </row>
    <row r="553" spans="2:6" x14ac:dyDescent="0.2">
      <c r="B553" s="44"/>
      <c r="F553" s="44"/>
    </row>
    <row r="554" spans="2:6" x14ac:dyDescent="0.2">
      <c r="B554" s="44"/>
      <c r="F554" s="44"/>
    </row>
    <row r="555" spans="2:6" x14ac:dyDescent="0.2">
      <c r="B555" s="44"/>
      <c r="F555" s="44"/>
    </row>
    <row r="556" spans="2:6" x14ac:dyDescent="0.2">
      <c r="B556" s="44"/>
      <c r="F556" s="44"/>
    </row>
    <row r="557" spans="2:6" x14ac:dyDescent="0.2">
      <c r="B557" s="44"/>
      <c r="F557" s="44"/>
    </row>
    <row r="558" spans="2:6" x14ac:dyDescent="0.2">
      <c r="B558" s="44"/>
      <c r="F558" s="44"/>
    </row>
    <row r="559" spans="2:6" x14ac:dyDescent="0.2">
      <c r="B559" s="44"/>
      <c r="F559" s="44"/>
    </row>
    <row r="560" spans="2:6" x14ac:dyDescent="0.2">
      <c r="B560" s="44"/>
      <c r="F560" s="44"/>
    </row>
    <row r="561" spans="2:6" x14ac:dyDescent="0.2">
      <c r="B561" s="44"/>
      <c r="F561" s="44"/>
    </row>
    <row r="562" spans="2:6" x14ac:dyDescent="0.2">
      <c r="B562" s="44"/>
      <c r="F562" s="44"/>
    </row>
    <row r="563" spans="2:6" x14ac:dyDescent="0.2">
      <c r="B563" s="44"/>
      <c r="F563" s="44"/>
    </row>
    <row r="564" spans="2:6" x14ac:dyDescent="0.2">
      <c r="B564" s="44"/>
      <c r="F564" s="44"/>
    </row>
    <row r="565" spans="2:6" x14ac:dyDescent="0.2">
      <c r="B565" s="44"/>
      <c r="F565" s="44"/>
    </row>
    <row r="566" spans="2:6" x14ac:dyDescent="0.2">
      <c r="B566" s="44"/>
      <c r="F566" s="44"/>
    </row>
    <row r="567" spans="2:6" x14ac:dyDescent="0.2">
      <c r="B567" s="44"/>
      <c r="F567" s="44"/>
    </row>
    <row r="568" spans="2:6" x14ac:dyDescent="0.2">
      <c r="B568" s="44"/>
      <c r="F568" s="44"/>
    </row>
    <row r="569" spans="2:6" x14ac:dyDescent="0.2">
      <c r="B569" s="44"/>
      <c r="F569" s="44"/>
    </row>
    <row r="570" spans="2:6" x14ac:dyDescent="0.2">
      <c r="B570" s="44"/>
      <c r="F570" s="44"/>
    </row>
    <row r="571" spans="2:6" x14ac:dyDescent="0.2">
      <c r="B571" s="44"/>
      <c r="F571" s="44"/>
    </row>
    <row r="572" spans="2:6" x14ac:dyDescent="0.2">
      <c r="B572" s="44"/>
      <c r="F572" s="44"/>
    </row>
    <row r="573" spans="2:6" x14ac:dyDescent="0.2">
      <c r="B573" s="44"/>
      <c r="F573" s="44"/>
    </row>
    <row r="574" spans="2:6" x14ac:dyDescent="0.2">
      <c r="B574" s="44"/>
      <c r="F574" s="44"/>
    </row>
    <row r="575" spans="2:6" x14ac:dyDescent="0.2">
      <c r="B575" s="44"/>
      <c r="F575" s="44"/>
    </row>
    <row r="576" spans="2:6" x14ac:dyDescent="0.2">
      <c r="B576" s="44"/>
      <c r="F576" s="44"/>
    </row>
    <row r="577" spans="2:6" x14ac:dyDescent="0.2">
      <c r="B577" s="44"/>
      <c r="F577" s="44"/>
    </row>
    <row r="578" spans="2:6" x14ac:dyDescent="0.2">
      <c r="B578" s="44"/>
      <c r="F578" s="44"/>
    </row>
    <row r="579" spans="2:6" x14ac:dyDescent="0.2">
      <c r="B579" s="44"/>
      <c r="F579" s="44"/>
    </row>
    <row r="580" spans="2:6" x14ac:dyDescent="0.2">
      <c r="B580" s="44"/>
      <c r="F580" s="44"/>
    </row>
    <row r="581" spans="2:6" x14ac:dyDescent="0.2">
      <c r="B581" s="44"/>
      <c r="F581" s="44"/>
    </row>
    <row r="582" spans="2:6" x14ac:dyDescent="0.2">
      <c r="B582" s="44"/>
      <c r="F582" s="44"/>
    </row>
    <row r="583" spans="2:6" x14ac:dyDescent="0.2">
      <c r="B583" s="44"/>
      <c r="F583" s="44"/>
    </row>
    <row r="584" spans="2:6" x14ac:dyDescent="0.2">
      <c r="B584" s="44"/>
      <c r="F584" s="44"/>
    </row>
    <row r="585" spans="2:6" x14ac:dyDescent="0.2">
      <c r="B585" s="44"/>
      <c r="F585" s="44"/>
    </row>
    <row r="586" spans="2:6" x14ac:dyDescent="0.2">
      <c r="B586" s="44"/>
      <c r="F586" s="44"/>
    </row>
    <row r="587" spans="2:6" x14ac:dyDescent="0.2">
      <c r="B587" s="44"/>
      <c r="F587" s="44"/>
    </row>
    <row r="588" spans="2:6" x14ac:dyDescent="0.2">
      <c r="B588" s="44"/>
      <c r="F588" s="44"/>
    </row>
    <row r="589" spans="2:6" x14ac:dyDescent="0.2">
      <c r="B589" s="44"/>
      <c r="F589" s="44"/>
    </row>
    <row r="590" spans="2:6" x14ac:dyDescent="0.2">
      <c r="B590" s="44"/>
      <c r="F590" s="44"/>
    </row>
    <row r="591" spans="2:6" x14ac:dyDescent="0.2">
      <c r="B591" s="44"/>
      <c r="F591" s="44"/>
    </row>
    <row r="592" spans="2:6" x14ac:dyDescent="0.2">
      <c r="B592" s="44"/>
      <c r="F592" s="44"/>
    </row>
    <row r="593" spans="2:6" x14ac:dyDescent="0.2">
      <c r="B593" s="44"/>
      <c r="F593" s="44"/>
    </row>
    <row r="594" spans="2:6" x14ac:dyDescent="0.2">
      <c r="B594" s="44"/>
      <c r="F594" s="44"/>
    </row>
    <row r="595" spans="2:6" x14ac:dyDescent="0.2">
      <c r="B595" s="44"/>
      <c r="F595" s="44"/>
    </row>
    <row r="596" spans="2:6" x14ac:dyDescent="0.2">
      <c r="B596" s="44"/>
      <c r="F596" s="44"/>
    </row>
    <row r="597" spans="2:6" x14ac:dyDescent="0.2">
      <c r="B597" s="44"/>
      <c r="F597" s="44"/>
    </row>
    <row r="598" spans="2:6" x14ac:dyDescent="0.2">
      <c r="B598" s="44"/>
      <c r="F598" s="44"/>
    </row>
    <row r="599" spans="2:6" x14ac:dyDescent="0.2">
      <c r="B599" s="44"/>
      <c r="F599" s="44"/>
    </row>
    <row r="600" spans="2:6" x14ac:dyDescent="0.2">
      <c r="B600" s="44"/>
      <c r="F600" s="44"/>
    </row>
    <row r="601" spans="2:6" x14ac:dyDescent="0.2">
      <c r="B601" s="44"/>
      <c r="F601" s="44"/>
    </row>
    <row r="602" spans="2:6" x14ac:dyDescent="0.2">
      <c r="B602" s="44"/>
      <c r="F602" s="44"/>
    </row>
    <row r="603" spans="2:6" x14ac:dyDescent="0.2">
      <c r="B603" s="44"/>
      <c r="F603" s="44"/>
    </row>
    <row r="604" spans="2:6" x14ac:dyDescent="0.2">
      <c r="B604" s="44"/>
      <c r="F604" s="44"/>
    </row>
    <row r="605" spans="2:6" x14ac:dyDescent="0.2">
      <c r="B605" s="44"/>
      <c r="F605" s="44"/>
    </row>
    <row r="606" spans="2:6" x14ac:dyDescent="0.2">
      <c r="B606" s="44"/>
      <c r="F606" s="44"/>
    </row>
    <row r="607" spans="2:6" x14ac:dyDescent="0.2">
      <c r="B607" s="44"/>
      <c r="F607" s="44"/>
    </row>
    <row r="608" spans="2:6" x14ac:dyDescent="0.2">
      <c r="B608" s="44"/>
      <c r="F608" s="44"/>
    </row>
    <row r="609" spans="2:6" x14ac:dyDescent="0.2">
      <c r="B609" s="44"/>
      <c r="F609" s="44"/>
    </row>
    <row r="610" spans="2:6" x14ac:dyDescent="0.2">
      <c r="B610" s="44"/>
      <c r="F610" s="44"/>
    </row>
    <row r="611" spans="2:6" x14ac:dyDescent="0.2">
      <c r="B611" s="44"/>
      <c r="F611" s="44"/>
    </row>
    <row r="612" spans="2:6" x14ac:dyDescent="0.2">
      <c r="B612" s="44"/>
      <c r="F612" s="44"/>
    </row>
    <row r="613" spans="2:6" x14ac:dyDescent="0.2">
      <c r="B613" s="44"/>
      <c r="F613" s="44"/>
    </row>
    <row r="614" spans="2:6" x14ac:dyDescent="0.2">
      <c r="B614" s="44"/>
      <c r="F614" s="44"/>
    </row>
    <row r="615" spans="2:6" x14ac:dyDescent="0.2">
      <c r="B615" s="44"/>
      <c r="F615" s="44"/>
    </row>
    <row r="616" spans="2:6" x14ac:dyDescent="0.2">
      <c r="B616" s="44"/>
      <c r="F616" s="44"/>
    </row>
    <row r="617" spans="2:6" x14ac:dyDescent="0.2">
      <c r="B617" s="44"/>
      <c r="F617" s="44"/>
    </row>
    <row r="618" spans="2:6" x14ac:dyDescent="0.2">
      <c r="B618" s="44"/>
      <c r="F618" s="44"/>
    </row>
    <row r="619" spans="2:6" x14ac:dyDescent="0.2">
      <c r="B619" s="44"/>
      <c r="F619" s="44"/>
    </row>
    <row r="620" spans="2:6" x14ac:dyDescent="0.2">
      <c r="B620" s="44"/>
      <c r="F620" s="44"/>
    </row>
    <row r="621" spans="2:6" x14ac:dyDescent="0.2">
      <c r="B621" s="44"/>
      <c r="F621" s="44"/>
    </row>
    <row r="622" spans="2:6" x14ac:dyDescent="0.2">
      <c r="B622" s="44"/>
      <c r="F622" s="44"/>
    </row>
    <row r="623" spans="2:6" x14ac:dyDescent="0.2">
      <c r="B623" s="44"/>
      <c r="F623" s="44"/>
    </row>
    <row r="624" spans="2:6" x14ac:dyDescent="0.2">
      <c r="B624" s="44"/>
      <c r="F624" s="44"/>
    </row>
    <row r="625" spans="2:6" x14ac:dyDescent="0.2">
      <c r="B625" s="44"/>
      <c r="F625" s="44"/>
    </row>
    <row r="626" spans="2:6" x14ac:dyDescent="0.2">
      <c r="B626" s="44"/>
      <c r="F626" s="44"/>
    </row>
    <row r="627" spans="2:6" x14ac:dyDescent="0.2">
      <c r="B627" s="44"/>
      <c r="F627" s="44"/>
    </row>
    <row r="628" spans="2:6" x14ac:dyDescent="0.2">
      <c r="B628" s="44"/>
      <c r="F628" s="44"/>
    </row>
    <row r="629" spans="2:6" x14ac:dyDescent="0.2">
      <c r="B629" s="44"/>
      <c r="F629" s="44"/>
    </row>
    <row r="630" spans="2:6" x14ac:dyDescent="0.2">
      <c r="B630" s="44"/>
      <c r="F630" s="44"/>
    </row>
    <row r="631" spans="2:6" x14ac:dyDescent="0.2">
      <c r="B631" s="44"/>
      <c r="F631" s="44"/>
    </row>
    <row r="632" spans="2:6" x14ac:dyDescent="0.2">
      <c r="B632" s="44"/>
      <c r="F632" s="44"/>
    </row>
    <row r="633" spans="2:6" x14ac:dyDescent="0.2">
      <c r="B633" s="44"/>
      <c r="F633" s="44"/>
    </row>
    <row r="634" spans="2:6" x14ac:dyDescent="0.2">
      <c r="B634" s="44"/>
      <c r="F634" s="44"/>
    </row>
    <row r="635" spans="2:6" x14ac:dyDescent="0.2">
      <c r="B635" s="44"/>
      <c r="F635" s="44"/>
    </row>
    <row r="636" spans="2:6" x14ac:dyDescent="0.2">
      <c r="B636" s="44"/>
      <c r="F636" s="44"/>
    </row>
    <row r="637" spans="2:6" x14ac:dyDescent="0.2">
      <c r="B637" s="44"/>
      <c r="F637" s="44"/>
    </row>
    <row r="638" spans="2:6" x14ac:dyDescent="0.2">
      <c r="B638" s="44"/>
      <c r="F638" s="44"/>
    </row>
    <row r="639" spans="2:6" x14ac:dyDescent="0.2">
      <c r="B639" s="44"/>
      <c r="F639" s="44"/>
    </row>
    <row r="640" spans="2:6" x14ac:dyDescent="0.2">
      <c r="B640" s="44"/>
      <c r="F640" s="44"/>
    </row>
    <row r="641" spans="2:6" x14ac:dyDescent="0.2">
      <c r="B641" s="44"/>
      <c r="F641" s="44"/>
    </row>
    <row r="642" spans="2:6" x14ac:dyDescent="0.2">
      <c r="B642" s="44"/>
      <c r="F642" s="44"/>
    </row>
    <row r="643" spans="2:6" x14ac:dyDescent="0.2">
      <c r="B643" s="44"/>
      <c r="F643" s="44"/>
    </row>
    <row r="644" spans="2:6" x14ac:dyDescent="0.2">
      <c r="B644" s="44"/>
      <c r="F644" s="44"/>
    </row>
    <row r="645" spans="2:6" x14ac:dyDescent="0.2">
      <c r="B645" s="44"/>
      <c r="F645" s="44"/>
    </row>
    <row r="646" spans="2:6" x14ac:dyDescent="0.2">
      <c r="B646" s="44"/>
      <c r="F646" s="44"/>
    </row>
    <row r="647" spans="2:6" x14ac:dyDescent="0.2">
      <c r="B647" s="44"/>
      <c r="F647" s="44"/>
    </row>
    <row r="648" spans="2:6" x14ac:dyDescent="0.2">
      <c r="B648" s="44"/>
      <c r="F648" s="44"/>
    </row>
    <row r="649" spans="2:6" x14ac:dyDescent="0.2">
      <c r="B649" s="44"/>
      <c r="F649" s="44"/>
    </row>
    <row r="650" spans="2:6" x14ac:dyDescent="0.2">
      <c r="B650" s="44"/>
      <c r="F650" s="44"/>
    </row>
    <row r="651" spans="2:6" x14ac:dyDescent="0.2">
      <c r="B651" s="44"/>
      <c r="F651" s="44"/>
    </row>
    <row r="652" spans="2:6" x14ac:dyDescent="0.2">
      <c r="B652" s="44"/>
      <c r="F652" s="44"/>
    </row>
    <row r="653" spans="2:6" x14ac:dyDescent="0.2">
      <c r="B653" s="44"/>
      <c r="F653" s="44"/>
    </row>
    <row r="654" spans="2:6" x14ac:dyDescent="0.2">
      <c r="B654" s="44"/>
      <c r="F654" s="44"/>
    </row>
    <row r="655" spans="2:6" x14ac:dyDescent="0.2">
      <c r="B655" s="44"/>
      <c r="F655" s="44"/>
    </row>
    <row r="656" spans="2:6" x14ac:dyDescent="0.2">
      <c r="B656" s="44"/>
      <c r="F656" s="44"/>
    </row>
    <row r="657" spans="2:6" x14ac:dyDescent="0.2">
      <c r="B657" s="44"/>
      <c r="F657" s="44"/>
    </row>
    <row r="658" spans="2:6" x14ac:dyDescent="0.2">
      <c r="B658" s="44"/>
      <c r="F658" s="44"/>
    </row>
    <row r="659" spans="2:6" x14ac:dyDescent="0.2">
      <c r="B659" s="44"/>
      <c r="F659" s="44"/>
    </row>
    <row r="660" spans="2:6" x14ac:dyDescent="0.2">
      <c r="B660" s="44"/>
      <c r="F660" s="44"/>
    </row>
    <row r="661" spans="2:6" x14ac:dyDescent="0.2">
      <c r="B661" s="44"/>
      <c r="F661" s="44"/>
    </row>
    <row r="662" spans="2:6" x14ac:dyDescent="0.2">
      <c r="B662" s="44"/>
      <c r="F662" s="44"/>
    </row>
    <row r="663" spans="2:6" x14ac:dyDescent="0.2">
      <c r="B663" s="44"/>
      <c r="F663" s="44"/>
    </row>
    <row r="664" spans="2:6" x14ac:dyDescent="0.2">
      <c r="B664" s="44"/>
      <c r="F664" s="44"/>
    </row>
    <row r="665" spans="2:6" x14ac:dyDescent="0.2">
      <c r="B665" s="44"/>
      <c r="F665" s="44"/>
    </row>
    <row r="666" spans="2:6" x14ac:dyDescent="0.2">
      <c r="B666" s="44"/>
      <c r="F666" s="44"/>
    </row>
    <row r="667" spans="2:6" x14ac:dyDescent="0.2">
      <c r="B667" s="44"/>
      <c r="F667" s="44"/>
    </row>
    <row r="668" spans="2:6" x14ac:dyDescent="0.2">
      <c r="B668" s="44"/>
      <c r="F668" s="44"/>
    </row>
    <row r="669" spans="2:6" x14ac:dyDescent="0.2">
      <c r="B669" s="44"/>
      <c r="F669" s="44"/>
    </row>
    <row r="670" spans="2:6" x14ac:dyDescent="0.2">
      <c r="B670" s="44"/>
      <c r="F670" s="44"/>
    </row>
    <row r="671" spans="2:6" x14ac:dyDescent="0.2">
      <c r="B671" s="44"/>
      <c r="F671" s="44"/>
    </row>
    <row r="672" spans="2:6" x14ac:dyDescent="0.2">
      <c r="B672" s="44"/>
      <c r="F672" s="44"/>
    </row>
    <row r="673" spans="2:6" x14ac:dyDescent="0.2">
      <c r="B673" s="44"/>
      <c r="F673" s="44"/>
    </row>
    <row r="674" spans="2:6" x14ac:dyDescent="0.2">
      <c r="B674" s="44"/>
      <c r="F674" s="44"/>
    </row>
    <row r="675" spans="2:6" x14ac:dyDescent="0.2">
      <c r="B675" s="44"/>
      <c r="F675" s="44"/>
    </row>
    <row r="676" spans="2:6" x14ac:dyDescent="0.2">
      <c r="B676" s="44"/>
      <c r="F676" s="44"/>
    </row>
    <row r="677" spans="2:6" x14ac:dyDescent="0.2">
      <c r="B677" s="44"/>
      <c r="F677" s="44"/>
    </row>
    <row r="678" spans="2:6" x14ac:dyDescent="0.2">
      <c r="B678" s="44"/>
      <c r="F678" s="44"/>
    </row>
    <row r="679" spans="2:6" x14ac:dyDescent="0.2">
      <c r="B679" s="44"/>
      <c r="F679" s="44"/>
    </row>
    <row r="680" spans="2:6" x14ac:dyDescent="0.2">
      <c r="B680" s="44"/>
      <c r="F680" s="44"/>
    </row>
    <row r="681" spans="2:6" x14ac:dyDescent="0.2">
      <c r="B681" s="44"/>
      <c r="F681" s="44"/>
    </row>
    <row r="682" spans="2:6" x14ac:dyDescent="0.2">
      <c r="B682" s="44"/>
      <c r="F682" s="44"/>
    </row>
    <row r="683" spans="2:6" x14ac:dyDescent="0.2">
      <c r="B683" s="44"/>
      <c r="F683" s="44"/>
    </row>
    <row r="684" spans="2:6" x14ac:dyDescent="0.2">
      <c r="B684" s="44"/>
      <c r="F684" s="44"/>
    </row>
    <row r="685" spans="2:6" x14ac:dyDescent="0.2">
      <c r="B685" s="44"/>
      <c r="F685" s="44"/>
    </row>
    <row r="686" spans="2:6" x14ac:dyDescent="0.2">
      <c r="B686" s="44"/>
      <c r="F686" s="44"/>
    </row>
    <row r="687" spans="2:6" x14ac:dyDescent="0.2">
      <c r="B687" s="44"/>
      <c r="F687" s="44"/>
    </row>
    <row r="688" spans="2:6" x14ac:dyDescent="0.2">
      <c r="B688" s="44"/>
      <c r="F688" s="44"/>
    </row>
    <row r="689" spans="2:6" x14ac:dyDescent="0.2">
      <c r="B689" s="44"/>
      <c r="F689" s="44"/>
    </row>
    <row r="690" spans="2:6" x14ac:dyDescent="0.2">
      <c r="B690" s="44"/>
      <c r="F690" s="44"/>
    </row>
    <row r="691" spans="2:6" x14ac:dyDescent="0.2">
      <c r="B691" s="44"/>
      <c r="F691" s="44"/>
    </row>
    <row r="692" spans="2:6" x14ac:dyDescent="0.2">
      <c r="B692" s="44"/>
      <c r="F692" s="44"/>
    </row>
    <row r="693" spans="2:6" x14ac:dyDescent="0.2">
      <c r="B693" s="44"/>
      <c r="F693" s="44"/>
    </row>
    <row r="694" spans="2:6" x14ac:dyDescent="0.2">
      <c r="B694" s="44"/>
      <c r="F694" s="44"/>
    </row>
    <row r="695" spans="2:6" x14ac:dyDescent="0.2">
      <c r="B695" s="44"/>
      <c r="F695" s="44"/>
    </row>
    <row r="696" spans="2:6" x14ac:dyDescent="0.2">
      <c r="B696" s="44"/>
      <c r="F696" s="44"/>
    </row>
    <row r="697" spans="2:6" x14ac:dyDescent="0.2">
      <c r="B697" s="44"/>
      <c r="F697" s="44"/>
    </row>
    <row r="698" spans="2:6" x14ac:dyDescent="0.2">
      <c r="B698" s="44"/>
      <c r="F698" s="44"/>
    </row>
    <row r="699" spans="2:6" x14ac:dyDescent="0.2">
      <c r="B699" s="44"/>
      <c r="F699" s="44"/>
    </row>
    <row r="700" spans="2:6" x14ac:dyDescent="0.2">
      <c r="B700" s="44"/>
      <c r="F700" s="44"/>
    </row>
    <row r="701" spans="2:6" x14ac:dyDescent="0.2">
      <c r="B701" s="44"/>
      <c r="F701" s="44"/>
    </row>
    <row r="702" spans="2:6" x14ac:dyDescent="0.2">
      <c r="B702" s="44"/>
      <c r="F702" s="44"/>
    </row>
    <row r="703" spans="2:6" x14ac:dyDescent="0.2">
      <c r="B703" s="44"/>
      <c r="F703" s="44"/>
    </row>
    <row r="704" spans="2:6" x14ac:dyDescent="0.2">
      <c r="B704" s="44"/>
      <c r="F704" s="44"/>
    </row>
    <row r="705" spans="2:6" x14ac:dyDescent="0.2">
      <c r="B705" s="44"/>
      <c r="F705" s="44"/>
    </row>
    <row r="706" spans="2:6" x14ac:dyDescent="0.2">
      <c r="B706" s="44"/>
      <c r="F706" s="44"/>
    </row>
    <row r="707" spans="2:6" x14ac:dyDescent="0.2">
      <c r="B707" s="44"/>
      <c r="F707" s="44"/>
    </row>
    <row r="708" spans="2:6" x14ac:dyDescent="0.2">
      <c r="B708" s="44"/>
      <c r="F708" s="44"/>
    </row>
    <row r="709" spans="2:6" x14ac:dyDescent="0.2">
      <c r="B709" s="44"/>
      <c r="F709" s="44"/>
    </row>
    <row r="710" spans="2:6" x14ac:dyDescent="0.2">
      <c r="B710" s="44"/>
      <c r="F710" s="44"/>
    </row>
    <row r="711" spans="2:6" x14ac:dyDescent="0.2">
      <c r="B711" s="44"/>
      <c r="F711" s="44"/>
    </row>
    <row r="712" spans="2:6" x14ac:dyDescent="0.2">
      <c r="B712" s="44"/>
      <c r="F712" s="44"/>
    </row>
    <row r="713" spans="2:6" x14ac:dyDescent="0.2">
      <c r="B713" s="44"/>
      <c r="F713" s="44"/>
    </row>
    <row r="714" spans="2:6" x14ac:dyDescent="0.2">
      <c r="B714" s="44"/>
      <c r="F714" s="44"/>
    </row>
    <row r="715" spans="2:6" x14ac:dyDescent="0.2">
      <c r="B715" s="44"/>
      <c r="F715" s="44"/>
    </row>
    <row r="716" spans="2:6" x14ac:dyDescent="0.2">
      <c r="B716" s="44"/>
      <c r="F716" s="44"/>
    </row>
    <row r="717" spans="2:6" x14ac:dyDescent="0.2">
      <c r="B717" s="44"/>
      <c r="F717" s="44"/>
    </row>
    <row r="718" spans="2:6" x14ac:dyDescent="0.2">
      <c r="B718" s="44"/>
      <c r="F718" s="44"/>
    </row>
    <row r="719" spans="2:6" x14ac:dyDescent="0.2">
      <c r="B719" s="44"/>
      <c r="F719" s="44"/>
    </row>
    <row r="720" spans="2:6" x14ac:dyDescent="0.2">
      <c r="B720" s="44"/>
      <c r="F720" s="44"/>
    </row>
    <row r="721" spans="2:6" x14ac:dyDescent="0.2">
      <c r="B721" s="44"/>
      <c r="F721" s="44"/>
    </row>
    <row r="722" spans="2:6" x14ac:dyDescent="0.2">
      <c r="B722" s="44"/>
      <c r="F722" s="44"/>
    </row>
    <row r="723" spans="2:6" x14ac:dyDescent="0.2">
      <c r="B723" s="44"/>
      <c r="F723" s="44"/>
    </row>
    <row r="724" spans="2:6" x14ac:dyDescent="0.2">
      <c r="B724" s="44"/>
      <c r="F724" s="44"/>
    </row>
    <row r="725" spans="2:6" x14ac:dyDescent="0.2">
      <c r="B725" s="44"/>
      <c r="F725" s="44"/>
    </row>
    <row r="726" spans="2:6" x14ac:dyDescent="0.2">
      <c r="B726" s="44"/>
      <c r="F726" s="44"/>
    </row>
    <row r="727" spans="2:6" x14ac:dyDescent="0.2">
      <c r="B727" s="44"/>
      <c r="F727" s="44"/>
    </row>
    <row r="728" spans="2:6" x14ac:dyDescent="0.2">
      <c r="B728" s="44"/>
      <c r="F728" s="44"/>
    </row>
    <row r="729" spans="2:6" x14ac:dyDescent="0.2">
      <c r="B729" s="44"/>
      <c r="F729" s="44"/>
    </row>
    <row r="730" spans="2:6" x14ac:dyDescent="0.2">
      <c r="B730" s="44"/>
      <c r="F730" s="44"/>
    </row>
    <row r="731" spans="2:6" x14ac:dyDescent="0.2">
      <c r="B731" s="44"/>
      <c r="F731" s="44"/>
    </row>
    <row r="732" spans="2:6" x14ac:dyDescent="0.2">
      <c r="B732" s="44"/>
      <c r="F732" s="44"/>
    </row>
    <row r="733" spans="2:6" x14ac:dyDescent="0.2">
      <c r="B733" s="44"/>
      <c r="F733" s="44"/>
    </row>
    <row r="734" spans="2:6" x14ac:dyDescent="0.2">
      <c r="B734" s="44"/>
      <c r="F734" s="44"/>
    </row>
    <row r="735" spans="2:6" x14ac:dyDescent="0.2">
      <c r="B735" s="44"/>
      <c r="F735" s="44"/>
    </row>
    <row r="736" spans="2:6" x14ac:dyDescent="0.2">
      <c r="B736" s="44"/>
      <c r="F736" s="44"/>
    </row>
    <row r="737" spans="2:6" x14ac:dyDescent="0.2">
      <c r="B737" s="44"/>
      <c r="F737" s="44"/>
    </row>
    <row r="738" spans="2:6" x14ac:dyDescent="0.2">
      <c r="B738" s="44"/>
      <c r="F738" s="44"/>
    </row>
    <row r="739" spans="2:6" x14ac:dyDescent="0.2">
      <c r="B739" s="44"/>
      <c r="F739" s="44"/>
    </row>
    <row r="740" spans="2:6" x14ac:dyDescent="0.2">
      <c r="B740" s="44"/>
      <c r="F740" s="44"/>
    </row>
    <row r="741" spans="2:6" x14ac:dyDescent="0.2">
      <c r="B741" s="44"/>
      <c r="F741" s="44"/>
    </row>
    <row r="742" spans="2:6" x14ac:dyDescent="0.2">
      <c r="B742" s="44"/>
      <c r="F742" s="44"/>
    </row>
    <row r="743" spans="2:6" x14ac:dyDescent="0.2">
      <c r="B743" s="44"/>
      <c r="F743" s="44"/>
    </row>
    <row r="744" spans="2:6" x14ac:dyDescent="0.2">
      <c r="B744" s="44"/>
      <c r="F744" s="44"/>
    </row>
    <row r="745" spans="2:6" x14ac:dyDescent="0.2">
      <c r="B745" s="44"/>
      <c r="F745" s="44"/>
    </row>
    <row r="746" spans="2:6" x14ac:dyDescent="0.2">
      <c r="B746" s="44"/>
      <c r="F746" s="44"/>
    </row>
    <row r="747" spans="2:6" x14ac:dyDescent="0.2">
      <c r="B747" s="44"/>
      <c r="F747" s="44"/>
    </row>
    <row r="748" spans="2:6" x14ac:dyDescent="0.2">
      <c r="B748" s="44"/>
      <c r="F748" s="44"/>
    </row>
    <row r="749" spans="2:6" x14ac:dyDescent="0.2">
      <c r="B749" s="44"/>
      <c r="F749" s="44"/>
    </row>
    <row r="750" spans="2:6" x14ac:dyDescent="0.2">
      <c r="B750" s="44"/>
      <c r="F750" s="44"/>
    </row>
    <row r="751" spans="2:6" x14ac:dyDescent="0.2">
      <c r="B751" s="44"/>
      <c r="F751" s="44"/>
    </row>
    <row r="752" spans="2:6" x14ac:dyDescent="0.2">
      <c r="B752" s="44"/>
      <c r="F752" s="44"/>
    </row>
    <row r="753" spans="2:6" x14ac:dyDescent="0.2">
      <c r="B753" s="44"/>
      <c r="F753" s="44"/>
    </row>
    <row r="754" spans="2:6" x14ac:dyDescent="0.2">
      <c r="B754" s="44"/>
      <c r="F754" s="44"/>
    </row>
    <row r="755" spans="2:6" x14ac:dyDescent="0.2">
      <c r="B755" s="44"/>
      <c r="F755" s="44"/>
    </row>
    <row r="756" spans="2:6" x14ac:dyDescent="0.2">
      <c r="B756" s="44"/>
      <c r="F756" s="44"/>
    </row>
    <row r="757" spans="2:6" x14ac:dyDescent="0.2">
      <c r="B757" s="44"/>
      <c r="F757" s="44"/>
    </row>
    <row r="758" spans="2:6" x14ac:dyDescent="0.2">
      <c r="B758" s="44"/>
      <c r="F758" s="44"/>
    </row>
    <row r="759" spans="2:6" x14ac:dyDescent="0.2">
      <c r="B759" s="44"/>
      <c r="F759" s="44"/>
    </row>
    <row r="760" spans="2:6" x14ac:dyDescent="0.2">
      <c r="B760" s="44"/>
      <c r="F760" s="44"/>
    </row>
    <row r="761" spans="2:6" x14ac:dyDescent="0.2">
      <c r="B761" s="44"/>
      <c r="F761" s="44"/>
    </row>
    <row r="762" spans="2:6" x14ac:dyDescent="0.2">
      <c r="B762" s="44"/>
      <c r="F762" s="44"/>
    </row>
    <row r="763" spans="2:6" x14ac:dyDescent="0.2">
      <c r="B763" s="44"/>
      <c r="F763" s="44"/>
    </row>
    <row r="764" spans="2:6" x14ac:dyDescent="0.2">
      <c r="B764" s="44"/>
      <c r="F764" s="44"/>
    </row>
    <row r="765" spans="2:6" x14ac:dyDescent="0.2">
      <c r="B765" s="44"/>
      <c r="F765" s="44"/>
    </row>
    <row r="766" spans="2:6" x14ac:dyDescent="0.2">
      <c r="B766" s="44"/>
      <c r="F766" s="44"/>
    </row>
    <row r="767" spans="2:6" x14ac:dyDescent="0.2">
      <c r="B767" s="44"/>
      <c r="F767" s="44"/>
    </row>
    <row r="768" spans="2:6" x14ac:dyDescent="0.2">
      <c r="B768" s="44"/>
      <c r="F768" s="44"/>
    </row>
    <row r="769" spans="2:6" x14ac:dyDescent="0.2">
      <c r="B769" s="44"/>
      <c r="F769" s="44"/>
    </row>
    <row r="770" spans="2:6" x14ac:dyDescent="0.2">
      <c r="B770" s="44"/>
      <c r="F770" s="44"/>
    </row>
    <row r="771" spans="2:6" x14ac:dyDescent="0.2">
      <c r="B771" s="44"/>
      <c r="F771" s="44"/>
    </row>
    <row r="772" spans="2:6" x14ac:dyDescent="0.2">
      <c r="B772" s="44"/>
      <c r="F772" s="44"/>
    </row>
    <row r="773" spans="2:6" x14ac:dyDescent="0.2">
      <c r="B773" s="44"/>
      <c r="F773" s="44"/>
    </row>
    <row r="774" spans="2:6" x14ac:dyDescent="0.2">
      <c r="B774" s="44"/>
      <c r="F774" s="44"/>
    </row>
    <row r="775" spans="2:6" x14ac:dyDescent="0.2">
      <c r="B775" s="44"/>
      <c r="F775" s="44"/>
    </row>
    <row r="776" spans="2:6" x14ac:dyDescent="0.2">
      <c r="B776" s="44"/>
      <c r="F776" s="44"/>
    </row>
    <row r="777" spans="2:6" x14ac:dyDescent="0.2">
      <c r="B777" s="44"/>
      <c r="F777" s="44"/>
    </row>
    <row r="778" spans="2:6" x14ac:dyDescent="0.2">
      <c r="B778" s="44"/>
      <c r="F778" s="44"/>
    </row>
    <row r="779" spans="2:6" x14ac:dyDescent="0.2">
      <c r="B779" s="44"/>
      <c r="F779" s="44"/>
    </row>
    <row r="780" spans="2:6" x14ac:dyDescent="0.2">
      <c r="B780" s="44"/>
      <c r="F780" s="44"/>
    </row>
    <row r="781" spans="2:6" x14ac:dyDescent="0.2">
      <c r="B781" s="44"/>
      <c r="F781" s="44"/>
    </row>
    <row r="782" spans="2:6" x14ac:dyDescent="0.2">
      <c r="B782" s="44"/>
      <c r="F782" s="44"/>
    </row>
    <row r="783" spans="2:6" x14ac:dyDescent="0.2">
      <c r="B783" s="44"/>
      <c r="F783" s="44"/>
    </row>
    <row r="784" spans="2:6" x14ac:dyDescent="0.2">
      <c r="B784" s="44"/>
      <c r="F784" s="44"/>
    </row>
    <row r="785" spans="2:6" x14ac:dyDescent="0.2">
      <c r="B785" s="44"/>
      <c r="F785" s="44"/>
    </row>
    <row r="786" spans="2:6" x14ac:dyDescent="0.2">
      <c r="B786" s="44"/>
      <c r="F786" s="44"/>
    </row>
    <row r="787" spans="2:6" x14ac:dyDescent="0.2">
      <c r="B787" s="44"/>
      <c r="F787" s="44"/>
    </row>
    <row r="788" spans="2:6" x14ac:dyDescent="0.2">
      <c r="B788" s="44"/>
      <c r="F788" s="44"/>
    </row>
    <row r="789" spans="2:6" x14ac:dyDescent="0.2">
      <c r="B789" s="44"/>
      <c r="F789" s="44"/>
    </row>
    <row r="790" spans="2:6" x14ac:dyDescent="0.2">
      <c r="B790" s="44"/>
      <c r="F790" s="44"/>
    </row>
    <row r="791" spans="2:6" x14ac:dyDescent="0.2">
      <c r="B791" s="44"/>
      <c r="F791" s="44"/>
    </row>
    <row r="792" spans="2:6" x14ac:dyDescent="0.2">
      <c r="B792" s="44"/>
      <c r="F792" s="44"/>
    </row>
    <row r="793" spans="2:6" x14ac:dyDescent="0.2">
      <c r="B793" s="44"/>
      <c r="F793" s="44"/>
    </row>
    <row r="794" spans="2:6" x14ac:dyDescent="0.2">
      <c r="B794" s="44"/>
      <c r="F794" s="44"/>
    </row>
    <row r="795" spans="2:6" x14ac:dyDescent="0.2">
      <c r="B795" s="44"/>
      <c r="F795" s="44"/>
    </row>
    <row r="796" spans="2:6" x14ac:dyDescent="0.2">
      <c r="B796" s="44"/>
      <c r="F796" s="44"/>
    </row>
    <row r="797" spans="2:6" x14ac:dyDescent="0.2">
      <c r="B797" s="44"/>
      <c r="F797" s="44"/>
    </row>
    <row r="798" spans="2:6" x14ac:dyDescent="0.2">
      <c r="B798" s="44"/>
      <c r="F798" s="44"/>
    </row>
    <row r="799" spans="2:6" x14ac:dyDescent="0.2">
      <c r="B799" s="44"/>
      <c r="F799" s="44"/>
    </row>
    <row r="800" spans="2:6" x14ac:dyDescent="0.2">
      <c r="B800" s="44"/>
      <c r="F800" s="44"/>
    </row>
    <row r="801" spans="2:6" x14ac:dyDescent="0.2">
      <c r="B801" s="44"/>
      <c r="F801" s="44"/>
    </row>
    <row r="802" spans="2:6" x14ac:dyDescent="0.2">
      <c r="B802" s="44"/>
      <c r="F802" s="44"/>
    </row>
    <row r="803" spans="2:6" x14ac:dyDescent="0.2">
      <c r="B803" s="44"/>
      <c r="F803" s="44"/>
    </row>
    <row r="804" spans="2:6" x14ac:dyDescent="0.2">
      <c r="B804" s="44"/>
      <c r="F804" s="44"/>
    </row>
    <row r="805" spans="2:6" x14ac:dyDescent="0.2">
      <c r="B805" s="44"/>
      <c r="F805" s="44"/>
    </row>
    <row r="806" spans="2:6" x14ac:dyDescent="0.2">
      <c r="B806" s="44"/>
      <c r="F806" s="44"/>
    </row>
    <row r="807" spans="2:6" x14ac:dyDescent="0.2">
      <c r="B807" s="44"/>
      <c r="F807" s="44"/>
    </row>
    <row r="808" spans="2:6" x14ac:dyDescent="0.2">
      <c r="B808" s="44"/>
      <c r="F808" s="44"/>
    </row>
    <row r="809" spans="2:6" x14ac:dyDescent="0.2">
      <c r="B809" s="44"/>
      <c r="F809" s="44"/>
    </row>
    <row r="810" spans="2:6" x14ac:dyDescent="0.2">
      <c r="B810" s="44"/>
      <c r="F810" s="44"/>
    </row>
    <row r="811" spans="2:6" x14ac:dyDescent="0.2">
      <c r="B811" s="44"/>
      <c r="F811" s="44"/>
    </row>
    <row r="812" spans="2:6" x14ac:dyDescent="0.2">
      <c r="B812" s="44"/>
      <c r="F812" s="44"/>
    </row>
    <row r="813" spans="2:6" x14ac:dyDescent="0.2">
      <c r="B813" s="44"/>
      <c r="F813" s="44"/>
    </row>
    <row r="814" spans="2:6" x14ac:dyDescent="0.2">
      <c r="B814" s="44"/>
      <c r="F814" s="44"/>
    </row>
    <row r="815" spans="2:6" x14ac:dyDescent="0.2">
      <c r="B815" s="44"/>
      <c r="F815" s="44"/>
    </row>
    <row r="816" spans="2:6" x14ac:dyDescent="0.2">
      <c r="B816" s="44"/>
      <c r="F816" s="44"/>
    </row>
    <row r="817" spans="2:6" x14ac:dyDescent="0.2">
      <c r="B817" s="44"/>
      <c r="F817" s="44"/>
    </row>
    <row r="818" spans="2:6" x14ac:dyDescent="0.2">
      <c r="B818" s="44"/>
      <c r="F818" s="44"/>
    </row>
    <row r="819" spans="2:6" x14ac:dyDescent="0.2">
      <c r="B819" s="44"/>
      <c r="F819" s="44"/>
    </row>
    <row r="820" spans="2:6" x14ac:dyDescent="0.2">
      <c r="B820" s="44"/>
      <c r="F820" s="44"/>
    </row>
    <row r="821" spans="2:6" x14ac:dyDescent="0.2">
      <c r="B821" s="44"/>
      <c r="F821" s="44"/>
    </row>
    <row r="822" spans="2:6" x14ac:dyDescent="0.2">
      <c r="B822" s="44"/>
      <c r="F822" s="44"/>
    </row>
    <row r="823" spans="2:6" x14ac:dyDescent="0.2">
      <c r="B823" s="44"/>
      <c r="F823" s="44"/>
    </row>
    <row r="824" spans="2:6" x14ac:dyDescent="0.2">
      <c r="B824" s="44"/>
      <c r="F824" s="44"/>
    </row>
    <row r="825" spans="2:6" x14ac:dyDescent="0.2">
      <c r="B825" s="44"/>
      <c r="F825" s="44"/>
    </row>
    <row r="826" spans="2:6" x14ac:dyDescent="0.2">
      <c r="B826" s="44"/>
      <c r="F826" s="44"/>
    </row>
    <row r="827" spans="2:6" x14ac:dyDescent="0.2">
      <c r="B827" s="44"/>
      <c r="F827" s="44"/>
    </row>
    <row r="828" spans="2:6" x14ac:dyDescent="0.2">
      <c r="B828" s="44"/>
      <c r="F828" s="44"/>
    </row>
    <row r="829" spans="2:6" x14ac:dyDescent="0.2">
      <c r="B829" s="44"/>
      <c r="F829" s="44"/>
    </row>
    <row r="830" spans="2:6" x14ac:dyDescent="0.2">
      <c r="B830" s="44"/>
      <c r="F830" s="44"/>
    </row>
    <row r="831" spans="2:6" x14ac:dyDescent="0.2">
      <c r="B831" s="44"/>
      <c r="F831" s="44"/>
    </row>
    <row r="832" spans="2:6" x14ac:dyDescent="0.2">
      <c r="B832" s="44"/>
      <c r="F832" s="44"/>
    </row>
    <row r="833" spans="2:6" x14ac:dyDescent="0.2">
      <c r="B833" s="44"/>
      <c r="F833" s="44"/>
    </row>
    <row r="834" spans="2:6" x14ac:dyDescent="0.2">
      <c r="B834" s="44"/>
      <c r="F834" s="44"/>
    </row>
    <row r="835" spans="2:6" x14ac:dyDescent="0.2">
      <c r="B835" s="44"/>
      <c r="F835" s="44"/>
    </row>
    <row r="836" spans="2:6" x14ac:dyDescent="0.2">
      <c r="B836" s="44"/>
      <c r="F836" s="44"/>
    </row>
    <row r="837" spans="2:6" x14ac:dyDescent="0.2">
      <c r="B837" s="44"/>
      <c r="F837" s="44"/>
    </row>
    <row r="838" spans="2:6" x14ac:dyDescent="0.2">
      <c r="B838" s="44"/>
      <c r="F838" s="44"/>
    </row>
    <row r="839" spans="2:6" x14ac:dyDescent="0.2">
      <c r="B839" s="44"/>
      <c r="F839" s="44"/>
    </row>
    <row r="840" spans="2:6" x14ac:dyDescent="0.2">
      <c r="B840" s="44"/>
      <c r="F840" s="44"/>
    </row>
    <row r="841" spans="2:6" x14ac:dyDescent="0.2">
      <c r="B841" s="44"/>
      <c r="F841" s="44"/>
    </row>
    <row r="842" spans="2:6" x14ac:dyDescent="0.2">
      <c r="B842" s="44"/>
      <c r="F842" s="44"/>
    </row>
    <row r="843" spans="2:6" x14ac:dyDescent="0.2">
      <c r="B843" s="44"/>
      <c r="F843" s="44"/>
    </row>
    <row r="844" spans="2:6" x14ac:dyDescent="0.2">
      <c r="B844" s="44"/>
      <c r="F844" s="44"/>
    </row>
    <row r="845" spans="2:6" x14ac:dyDescent="0.2">
      <c r="B845" s="44"/>
      <c r="F845" s="44"/>
    </row>
    <row r="846" spans="2:6" x14ac:dyDescent="0.2">
      <c r="B846" s="44"/>
      <c r="F846" s="44"/>
    </row>
    <row r="847" spans="2:6" x14ac:dyDescent="0.2">
      <c r="B847" s="44"/>
      <c r="F847" s="44"/>
    </row>
    <row r="848" spans="2:6" x14ac:dyDescent="0.2">
      <c r="B848" s="44"/>
      <c r="F848" s="44"/>
    </row>
    <row r="849" spans="2:6" x14ac:dyDescent="0.2">
      <c r="B849" s="44"/>
      <c r="F849" s="44"/>
    </row>
    <row r="850" spans="2:6" x14ac:dyDescent="0.2">
      <c r="B850" s="44"/>
      <c r="F850" s="44"/>
    </row>
    <row r="851" spans="2:6" x14ac:dyDescent="0.2">
      <c r="B851" s="44"/>
      <c r="F851" s="44"/>
    </row>
    <row r="852" spans="2:6" x14ac:dyDescent="0.2">
      <c r="B852" s="44"/>
      <c r="F852" s="44"/>
    </row>
    <row r="853" spans="2:6" x14ac:dyDescent="0.2">
      <c r="B853" s="44"/>
      <c r="F853" s="44"/>
    </row>
    <row r="854" spans="2:6" x14ac:dyDescent="0.2">
      <c r="B854" s="44"/>
      <c r="F854" s="44"/>
    </row>
    <row r="855" spans="2:6" x14ac:dyDescent="0.2">
      <c r="B855" s="44"/>
      <c r="F855" s="44"/>
    </row>
    <row r="856" spans="2:6" x14ac:dyDescent="0.2">
      <c r="B856" s="44"/>
      <c r="F856" s="44"/>
    </row>
    <row r="857" spans="2:6" x14ac:dyDescent="0.2">
      <c r="B857" s="44"/>
      <c r="F857" s="44"/>
    </row>
    <row r="858" spans="2:6" x14ac:dyDescent="0.2">
      <c r="B858" s="44"/>
      <c r="F858" s="44"/>
    </row>
    <row r="859" spans="2:6" x14ac:dyDescent="0.2">
      <c r="B859" s="44"/>
      <c r="F859" s="44"/>
    </row>
    <row r="860" spans="2:6" x14ac:dyDescent="0.2">
      <c r="B860" s="44"/>
      <c r="F860" s="44"/>
    </row>
    <row r="861" spans="2:6" x14ac:dyDescent="0.2">
      <c r="B861" s="44"/>
      <c r="F861" s="44"/>
    </row>
    <row r="862" spans="2:6" x14ac:dyDescent="0.2">
      <c r="B862" s="44"/>
      <c r="F862" s="44"/>
    </row>
    <row r="863" spans="2:6" x14ac:dyDescent="0.2">
      <c r="B863" s="44"/>
      <c r="F863" s="44"/>
    </row>
    <row r="864" spans="2:6" x14ac:dyDescent="0.2">
      <c r="B864" s="44"/>
      <c r="F864" s="44"/>
    </row>
    <row r="865" spans="2:6" x14ac:dyDescent="0.2">
      <c r="B865" s="44"/>
      <c r="F865" s="44"/>
    </row>
    <row r="866" spans="2:6" x14ac:dyDescent="0.2">
      <c r="B866" s="44"/>
      <c r="F866" s="44"/>
    </row>
    <row r="867" spans="2:6" x14ac:dyDescent="0.2">
      <c r="B867" s="44"/>
      <c r="F867" s="44"/>
    </row>
    <row r="868" spans="2:6" x14ac:dyDescent="0.2">
      <c r="B868" s="44"/>
      <c r="F868" s="44"/>
    </row>
    <row r="869" spans="2:6" x14ac:dyDescent="0.2">
      <c r="B869" s="44"/>
      <c r="F869" s="44"/>
    </row>
    <row r="870" spans="2:6" x14ac:dyDescent="0.2">
      <c r="B870" s="44"/>
      <c r="F870" s="44"/>
    </row>
    <row r="871" spans="2:6" x14ac:dyDescent="0.2">
      <c r="B871" s="44"/>
      <c r="F871" s="44"/>
    </row>
    <row r="872" spans="2:6" x14ac:dyDescent="0.2">
      <c r="B872" s="44"/>
      <c r="F872" s="44"/>
    </row>
    <row r="873" spans="2:6" x14ac:dyDescent="0.2">
      <c r="B873" s="44"/>
      <c r="F873" s="44"/>
    </row>
    <row r="874" spans="2:6" x14ac:dyDescent="0.2">
      <c r="B874" s="44"/>
      <c r="F874" s="44"/>
    </row>
    <row r="875" spans="2:6" x14ac:dyDescent="0.2">
      <c r="B875" s="44"/>
      <c r="F875" s="44"/>
    </row>
    <row r="876" spans="2:6" x14ac:dyDescent="0.2">
      <c r="B876" s="44"/>
      <c r="F876" s="44"/>
    </row>
    <row r="877" spans="2:6" x14ac:dyDescent="0.2">
      <c r="B877" s="44"/>
      <c r="F877" s="44"/>
    </row>
    <row r="878" spans="2:6" x14ac:dyDescent="0.2">
      <c r="B878" s="44"/>
      <c r="F878" s="44"/>
    </row>
    <row r="879" spans="2:6" x14ac:dyDescent="0.2">
      <c r="B879" s="44"/>
      <c r="F879" s="44"/>
    </row>
    <row r="880" spans="2:6" x14ac:dyDescent="0.2">
      <c r="B880" s="44"/>
      <c r="F880" s="44"/>
    </row>
    <row r="881" spans="2:6" x14ac:dyDescent="0.2">
      <c r="B881" s="44"/>
      <c r="F881" s="44"/>
    </row>
    <row r="882" spans="2:6" x14ac:dyDescent="0.2">
      <c r="B882" s="44"/>
      <c r="F882" s="44"/>
    </row>
    <row r="883" spans="2:6" x14ac:dyDescent="0.2">
      <c r="B883" s="44"/>
      <c r="F883" s="44"/>
    </row>
    <row r="884" spans="2:6" x14ac:dyDescent="0.2">
      <c r="B884" s="44"/>
      <c r="F884" s="44"/>
    </row>
    <row r="885" spans="2:6" x14ac:dyDescent="0.2">
      <c r="B885" s="44"/>
      <c r="F885" s="44"/>
    </row>
    <row r="886" spans="2:6" x14ac:dyDescent="0.2">
      <c r="B886" s="44"/>
      <c r="F886" s="44"/>
    </row>
    <row r="887" spans="2:6" x14ac:dyDescent="0.2">
      <c r="B887" s="44"/>
      <c r="F887" s="44"/>
    </row>
    <row r="888" spans="2:6" x14ac:dyDescent="0.2">
      <c r="B888" s="44"/>
      <c r="F888" s="44"/>
    </row>
    <row r="889" spans="2:6" x14ac:dyDescent="0.2">
      <c r="B889" s="44"/>
      <c r="F889" s="44"/>
    </row>
    <row r="890" spans="2:6" x14ac:dyDescent="0.2">
      <c r="B890" s="44"/>
      <c r="F890" s="44"/>
    </row>
    <row r="891" spans="2:6" x14ac:dyDescent="0.2">
      <c r="B891" s="44"/>
      <c r="F891" s="44"/>
    </row>
    <row r="892" spans="2:6" x14ac:dyDescent="0.2">
      <c r="B892" s="44"/>
      <c r="F892" s="44"/>
    </row>
    <row r="893" spans="2:6" x14ac:dyDescent="0.2">
      <c r="B893" s="44"/>
      <c r="F893" s="44"/>
    </row>
    <row r="894" spans="2:6" x14ac:dyDescent="0.2">
      <c r="B894" s="44"/>
      <c r="F894" s="44"/>
    </row>
    <row r="895" spans="2:6" x14ac:dyDescent="0.2">
      <c r="B895" s="44"/>
      <c r="F895" s="44"/>
    </row>
    <row r="896" spans="2:6" x14ac:dyDescent="0.2">
      <c r="B896" s="44"/>
      <c r="F896" s="44"/>
    </row>
    <row r="897" spans="2:6" x14ac:dyDescent="0.2">
      <c r="B897" s="44"/>
      <c r="F897" s="44"/>
    </row>
    <row r="898" spans="2:6" x14ac:dyDescent="0.2">
      <c r="B898" s="44"/>
      <c r="F898" s="44"/>
    </row>
    <row r="899" spans="2:6" x14ac:dyDescent="0.2">
      <c r="B899" s="44"/>
      <c r="F899" s="44"/>
    </row>
    <row r="900" spans="2:6" x14ac:dyDescent="0.2">
      <c r="B900" s="44"/>
      <c r="F900" s="44"/>
    </row>
    <row r="901" spans="2:6" x14ac:dyDescent="0.2">
      <c r="B901" s="44"/>
      <c r="F901" s="44"/>
    </row>
    <row r="902" spans="2:6" x14ac:dyDescent="0.2">
      <c r="B902" s="44"/>
      <c r="F902" s="44"/>
    </row>
    <row r="903" spans="2:6" x14ac:dyDescent="0.2">
      <c r="B903" s="44"/>
      <c r="F903" s="44"/>
    </row>
    <row r="904" spans="2:6" x14ac:dyDescent="0.2">
      <c r="B904" s="44"/>
      <c r="F904" s="44"/>
    </row>
    <row r="905" spans="2:6" x14ac:dyDescent="0.2">
      <c r="B905" s="44"/>
      <c r="F905" s="44"/>
    </row>
    <row r="906" spans="2:6" x14ac:dyDescent="0.2">
      <c r="B906" s="44"/>
      <c r="F906" s="44"/>
    </row>
    <row r="907" spans="2:6" x14ac:dyDescent="0.2">
      <c r="B907" s="44"/>
      <c r="F907" s="44"/>
    </row>
    <row r="908" spans="2:6" x14ac:dyDescent="0.2">
      <c r="B908" s="44"/>
      <c r="F908" s="44"/>
    </row>
    <row r="909" spans="2:6" x14ac:dyDescent="0.2">
      <c r="B909" s="44"/>
      <c r="F909" s="44"/>
    </row>
    <row r="910" spans="2:6" x14ac:dyDescent="0.2">
      <c r="B910" s="44"/>
      <c r="F910" s="44"/>
    </row>
    <row r="911" spans="2:6" x14ac:dyDescent="0.2">
      <c r="B911" s="44"/>
      <c r="F911" s="44"/>
    </row>
    <row r="912" spans="2:6" x14ac:dyDescent="0.2">
      <c r="B912" s="44"/>
      <c r="F912" s="44"/>
    </row>
    <row r="913" spans="2:6" x14ac:dyDescent="0.2">
      <c r="B913" s="44"/>
      <c r="F913" s="44"/>
    </row>
    <row r="914" spans="2:6" x14ac:dyDescent="0.2">
      <c r="B914" s="44"/>
      <c r="F914" s="44"/>
    </row>
    <row r="915" spans="2:6" x14ac:dyDescent="0.2">
      <c r="B915" s="44"/>
      <c r="F915" s="44"/>
    </row>
    <row r="916" spans="2:6" x14ac:dyDescent="0.2">
      <c r="B916" s="44"/>
      <c r="F916" s="44"/>
    </row>
    <row r="917" spans="2:6" x14ac:dyDescent="0.2">
      <c r="B917" s="44"/>
      <c r="F917" s="44"/>
    </row>
    <row r="918" spans="2:6" x14ac:dyDescent="0.2">
      <c r="B918" s="44"/>
      <c r="F918" s="44"/>
    </row>
    <row r="919" spans="2:6" x14ac:dyDescent="0.2">
      <c r="B919" s="44"/>
      <c r="F919" s="44"/>
    </row>
    <row r="920" spans="2:6" x14ac:dyDescent="0.2">
      <c r="B920" s="44"/>
      <c r="F920" s="44"/>
    </row>
    <row r="921" spans="2:6" x14ac:dyDescent="0.2">
      <c r="B921" s="44"/>
      <c r="F921" s="44"/>
    </row>
    <row r="922" spans="2:6" x14ac:dyDescent="0.2">
      <c r="B922" s="44"/>
      <c r="F922" s="44"/>
    </row>
    <row r="923" spans="2:6" x14ac:dyDescent="0.2">
      <c r="B923" s="44"/>
      <c r="F923" s="44"/>
    </row>
    <row r="924" spans="2:6" x14ac:dyDescent="0.2">
      <c r="B924" s="44"/>
      <c r="F924" s="44"/>
    </row>
    <row r="925" spans="2:6" x14ac:dyDescent="0.2">
      <c r="B925" s="44"/>
      <c r="F925" s="44"/>
    </row>
    <row r="926" spans="2:6" x14ac:dyDescent="0.2">
      <c r="B926" s="44"/>
      <c r="F926" s="44"/>
    </row>
    <row r="927" spans="2:6" x14ac:dyDescent="0.2">
      <c r="B927" s="44"/>
      <c r="F927" s="44"/>
    </row>
    <row r="928" spans="2:6" x14ac:dyDescent="0.2">
      <c r="B928" s="44"/>
      <c r="F928" s="44"/>
    </row>
    <row r="929" spans="2:6" x14ac:dyDescent="0.2">
      <c r="B929" s="44"/>
      <c r="F929" s="44"/>
    </row>
    <row r="930" spans="2:6" x14ac:dyDescent="0.2">
      <c r="B930" s="44"/>
      <c r="F930" s="44"/>
    </row>
    <row r="931" spans="2:6" x14ac:dyDescent="0.2">
      <c r="B931" s="44"/>
      <c r="F931" s="44"/>
    </row>
    <row r="932" spans="2:6" x14ac:dyDescent="0.2">
      <c r="B932" s="44"/>
      <c r="F932" s="44"/>
    </row>
    <row r="933" spans="2:6" x14ac:dyDescent="0.2">
      <c r="B933" s="44"/>
      <c r="F933" s="44"/>
    </row>
    <row r="934" spans="2:6" x14ac:dyDescent="0.2">
      <c r="B934" s="44"/>
      <c r="F934" s="44"/>
    </row>
    <row r="935" spans="2:6" x14ac:dyDescent="0.2">
      <c r="B935" s="44"/>
      <c r="F935" s="44"/>
    </row>
    <row r="936" spans="2:6" x14ac:dyDescent="0.2">
      <c r="B936" s="44"/>
      <c r="F936" s="44"/>
    </row>
    <row r="937" spans="2:6" x14ac:dyDescent="0.2">
      <c r="B937" s="44"/>
      <c r="F937" s="44"/>
    </row>
    <row r="938" spans="2:6" x14ac:dyDescent="0.2">
      <c r="B938" s="44"/>
      <c r="F938" s="44"/>
    </row>
    <row r="939" spans="2:6" x14ac:dyDescent="0.2">
      <c r="B939" s="44"/>
      <c r="F939" s="44"/>
    </row>
    <row r="940" spans="2:6" x14ac:dyDescent="0.2">
      <c r="B940" s="44"/>
      <c r="F940" s="44"/>
    </row>
    <row r="941" spans="2:6" x14ac:dyDescent="0.2">
      <c r="B941" s="44"/>
      <c r="F941" s="44"/>
    </row>
    <row r="942" spans="2:6" x14ac:dyDescent="0.2">
      <c r="B942" s="44"/>
      <c r="F942" s="44"/>
    </row>
    <row r="943" spans="2:6" x14ac:dyDescent="0.2">
      <c r="B943" s="44"/>
      <c r="F943" s="44"/>
    </row>
    <row r="944" spans="2:6" x14ac:dyDescent="0.2">
      <c r="B944" s="44"/>
      <c r="F944" s="44"/>
    </row>
    <row r="945" spans="2:6" x14ac:dyDescent="0.2">
      <c r="B945" s="44"/>
      <c r="F945" s="44"/>
    </row>
    <row r="946" spans="2:6" x14ac:dyDescent="0.2">
      <c r="B946" s="44"/>
      <c r="F946" s="44"/>
    </row>
    <row r="947" spans="2:6" x14ac:dyDescent="0.2">
      <c r="B947" s="44"/>
      <c r="F947" s="44"/>
    </row>
    <row r="948" spans="2:6" x14ac:dyDescent="0.2">
      <c r="B948" s="44"/>
      <c r="F948" s="44"/>
    </row>
    <row r="949" spans="2:6" x14ac:dyDescent="0.2">
      <c r="B949" s="44"/>
      <c r="F949" s="44"/>
    </row>
    <row r="950" spans="2:6" x14ac:dyDescent="0.2">
      <c r="B950" s="44"/>
      <c r="F950" s="44"/>
    </row>
    <row r="951" spans="2:6" x14ac:dyDescent="0.2">
      <c r="B951" s="44"/>
      <c r="F951" s="44"/>
    </row>
    <row r="952" spans="2:6" x14ac:dyDescent="0.2">
      <c r="B952" s="44"/>
      <c r="F952" s="44"/>
    </row>
    <row r="953" spans="2:6" x14ac:dyDescent="0.2">
      <c r="B953" s="44"/>
      <c r="F953" s="44"/>
    </row>
    <row r="954" spans="2:6" x14ac:dyDescent="0.2">
      <c r="B954" s="44"/>
      <c r="F954" s="44"/>
    </row>
    <row r="955" spans="2:6" x14ac:dyDescent="0.2">
      <c r="B955" s="44"/>
      <c r="F955" s="44"/>
    </row>
    <row r="956" spans="2:6" x14ac:dyDescent="0.2">
      <c r="B956" s="44"/>
      <c r="F956" s="44"/>
    </row>
    <row r="957" spans="2:6" x14ac:dyDescent="0.2">
      <c r="B957" s="44"/>
      <c r="F957" s="44"/>
    </row>
    <row r="958" spans="2:6" x14ac:dyDescent="0.2">
      <c r="B958" s="44"/>
      <c r="F958" s="44"/>
    </row>
    <row r="959" spans="2:6" x14ac:dyDescent="0.2">
      <c r="B959" s="44"/>
      <c r="F959" s="44"/>
    </row>
    <row r="960" spans="2:6" x14ac:dyDescent="0.2">
      <c r="B960" s="44"/>
      <c r="F960" s="44"/>
    </row>
    <row r="961" spans="2:6" x14ac:dyDescent="0.2">
      <c r="B961" s="44"/>
      <c r="F961" s="44"/>
    </row>
    <row r="962" spans="2:6" x14ac:dyDescent="0.2">
      <c r="B962" s="44"/>
      <c r="F962" s="44"/>
    </row>
    <row r="963" spans="2:6" x14ac:dyDescent="0.2">
      <c r="B963" s="44"/>
      <c r="F963" s="44"/>
    </row>
    <row r="964" spans="2:6" x14ac:dyDescent="0.2">
      <c r="B964" s="44"/>
      <c r="F964" s="44"/>
    </row>
    <row r="965" spans="2:6" x14ac:dyDescent="0.2">
      <c r="B965" s="44"/>
      <c r="F965" s="44"/>
    </row>
    <row r="966" spans="2:6" x14ac:dyDescent="0.2">
      <c r="B966" s="44"/>
      <c r="F966" s="44"/>
    </row>
    <row r="967" spans="2:6" x14ac:dyDescent="0.2">
      <c r="B967" s="44"/>
      <c r="F967" s="44"/>
    </row>
    <row r="968" spans="2:6" x14ac:dyDescent="0.2">
      <c r="B968" s="44"/>
      <c r="F968" s="44"/>
    </row>
    <row r="969" spans="2:6" x14ac:dyDescent="0.2">
      <c r="B969" s="44"/>
      <c r="F969" s="44"/>
    </row>
    <row r="970" spans="2:6" x14ac:dyDescent="0.2">
      <c r="B970" s="44"/>
      <c r="F970" s="44"/>
    </row>
    <row r="971" spans="2:6" x14ac:dyDescent="0.2">
      <c r="B971" s="44"/>
      <c r="F971" s="44"/>
    </row>
    <row r="972" spans="2:6" x14ac:dyDescent="0.2">
      <c r="B972" s="44"/>
      <c r="F972" s="44"/>
    </row>
    <row r="973" spans="2:6" x14ac:dyDescent="0.2">
      <c r="B973" s="44"/>
      <c r="F973" s="44"/>
    </row>
    <row r="974" spans="2:6" x14ac:dyDescent="0.2">
      <c r="B974" s="44"/>
      <c r="F974" s="44"/>
    </row>
    <row r="975" spans="2:6" x14ac:dyDescent="0.2">
      <c r="B975" s="44"/>
      <c r="F975" s="44"/>
    </row>
    <row r="976" spans="2:6" x14ac:dyDescent="0.2">
      <c r="B976" s="44"/>
      <c r="F976" s="44"/>
    </row>
    <row r="977" spans="2:6" x14ac:dyDescent="0.2">
      <c r="B977" s="44"/>
      <c r="F977" s="44"/>
    </row>
    <row r="978" spans="2:6" x14ac:dyDescent="0.2">
      <c r="B978" s="44"/>
      <c r="F978" s="44"/>
    </row>
    <row r="979" spans="2:6" x14ac:dyDescent="0.2">
      <c r="B979" s="44"/>
      <c r="F979" s="44"/>
    </row>
    <row r="980" spans="2:6" x14ac:dyDescent="0.2">
      <c r="B980" s="44"/>
      <c r="F980" s="44"/>
    </row>
    <row r="981" spans="2:6" x14ac:dyDescent="0.2">
      <c r="B981" s="44"/>
      <c r="F981" s="44"/>
    </row>
    <row r="982" spans="2:6" x14ac:dyDescent="0.2">
      <c r="B982" s="44"/>
      <c r="F982" s="44"/>
    </row>
    <row r="983" spans="2:6" x14ac:dyDescent="0.2">
      <c r="B983" s="44"/>
      <c r="F983" s="44"/>
    </row>
    <row r="984" spans="2:6" x14ac:dyDescent="0.2">
      <c r="B984" s="44"/>
      <c r="F984" s="44"/>
    </row>
    <row r="985" spans="2:6" x14ac:dyDescent="0.2">
      <c r="B985" s="44"/>
      <c r="F985" s="44"/>
    </row>
    <row r="986" spans="2:6" x14ac:dyDescent="0.2">
      <c r="B986" s="44"/>
      <c r="F986" s="44"/>
    </row>
    <row r="987" spans="2:6" x14ac:dyDescent="0.2">
      <c r="B987" s="44"/>
      <c r="F987" s="44"/>
    </row>
    <row r="988" spans="2:6" x14ac:dyDescent="0.2">
      <c r="B988" s="44"/>
      <c r="F988" s="44"/>
    </row>
    <row r="989" spans="2:6" x14ac:dyDescent="0.2">
      <c r="B989" s="44"/>
      <c r="F989" s="44"/>
    </row>
    <row r="990" spans="2:6" x14ac:dyDescent="0.2">
      <c r="B990" s="44"/>
      <c r="F990" s="44"/>
    </row>
    <row r="991" spans="2:6" x14ac:dyDescent="0.2">
      <c r="B991" s="44"/>
      <c r="F991" s="44"/>
    </row>
    <row r="992" spans="2:6" x14ac:dyDescent="0.2">
      <c r="B992" s="44"/>
      <c r="F992" s="44"/>
    </row>
    <row r="993" spans="2:6" x14ac:dyDescent="0.2">
      <c r="B993" s="44"/>
      <c r="F993" s="44"/>
    </row>
    <row r="994" spans="2:6" x14ac:dyDescent="0.2">
      <c r="B994" s="44"/>
      <c r="F994" s="44"/>
    </row>
    <row r="995" spans="2:6" x14ac:dyDescent="0.2">
      <c r="B995" s="44"/>
      <c r="F995" s="44"/>
    </row>
    <row r="996" spans="2:6" x14ac:dyDescent="0.2">
      <c r="B996" s="44"/>
      <c r="F996" s="44"/>
    </row>
    <row r="997" spans="2:6" x14ac:dyDescent="0.2">
      <c r="B997" s="44"/>
      <c r="F997" s="44"/>
    </row>
    <row r="998" spans="2:6" x14ac:dyDescent="0.2">
      <c r="B998" s="44"/>
      <c r="F998" s="44"/>
    </row>
  </sheetData>
  <phoneticPr fontId="8" type="noConversion"/>
  <hyperlinks>
    <hyperlink ref="P99" r:id="rId1" display="http://www.bav-astro.de/sfs/BAVM_link.php?BAVMnr=12"/>
    <hyperlink ref="P100" r:id="rId2" display="http://www.bav-astro.de/sfs/BAVM_link.php?BAVMnr=13"/>
    <hyperlink ref="P101" r:id="rId3" display="http://www.bav-astro.de/sfs/BAVM_link.php?BAVMnr=13"/>
    <hyperlink ref="P102" r:id="rId4" display="http://www.bav-astro.de/sfs/BAVM_link.php?BAVMnr=13"/>
    <hyperlink ref="P103" r:id="rId5" display="http://www.bav-astro.de/sfs/BAVM_link.php?BAVMnr=13"/>
    <hyperlink ref="P104" r:id="rId6" display="http://www.bav-astro.de/sfs/BAVM_link.php?BAVMnr=13"/>
    <hyperlink ref="P105" r:id="rId7" display="http://www.bav-astro.de/sfs/BAVM_link.php?BAVMnr=13"/>
    <hyperlink ref="P106" r:id="rId8" display="http://www.bav-astro.de/sfs/BAVM_link.php?BAVMnr=13"/>
    <hyperlink ref="P107" r:id="rId9" display="http://www.bav-astro.de/sfs/BAVM_link.php?BAVMnr=13"/>
    <hyperlink ref="P108" r:id="rId10" display="http://www.bav-astro.de/sfs/BAVM_link.php?BAVMnr=13"/>
    <hyperlink ref="P109" r:id="rId11" display="http://www.bav-astro.de/sfs/BAVM_link.php?BAVMnr=13"/>
    <hyperlink ref="P110" r:id="rId12" display="http://www.bav-astro.de/sfs/BAVM_link.php?BAVMnr=13"/>
    <hyperlink ref="P111" r:id="rId13" display="http://www.bav-astro.de/sfs/BAVM_link.php?BAVMnr=15"/>
    <hyperlink ref="P112" r:id="rId14" display="http://www.bav-astro.de/sfs/BAVM_link.php?BAVMnr=15"/>
    <hyperlink ref="P113" r:id="rId15" display="http://www.bav-astro.de/sfs/BAVM_link.php?BAVMnr=15"/>
    <hyperlink ref="P114" r:id="rId16" display="http://www.bav-astro.de/sfs/BAVM_link.php?BAVMnr=15"/>
    <hyperlink ref="P115" r:id="rId17" display="http://www.bav-astro.de/sfs/BAVM_link.php?BAVMnr=15"/>
    <hyperlink ref="P116" r:id="rId18" display="http://www.bav-astro.de/sfs/BAVM_link.php?BAVMnr=15"/>
    <hyperlink ref="P117" r:id="rId19" display="http://www.bav-astro.de/sfs/BAVM_link.php?BAVMnr=15"/>
    <hyperlink ref="P118" r:id="rId20" display="http://www.bav-astro.de/sfs/BAVM_link.php?BAVMnr=15"/>
    <hyperlink ref="P119" r:id="rId21" display="http://www.bav-astro.de/sfs/BAVM_link.php?BAVMnr=15"/>
    <hyperlink ref="P120" r:id="rId22" display="http://www.bav-astro.de/sfs/BAVM_link.php?BAVMnr=15"/>
    <hyperlink ref="P121" r:id="rId23" display="http://www.bav-astro.de/sfs/BAVM_link.php?BAVMnr=15"/>
    <hyperlink ref="P122" r:id="rId24" display="http://www.bav-astro.de/sfs/BAVM_link.php?BAVMnr=15"/>
    <hyperlink ref="P123" r:id="rId25" display="http://www.bav-astro.de/sfs/BAVM_link.php?BAVMnr=15"/>
    <hyperlink ref="P124" r:id="rId26" display="http://www.bav-astro.de/sfs/BAVM_link.php?BAVMnr=15"/>
    <hyperlink ref="P125" r:id="rId27" display="http://www.bav-astro.de/sfs/BAVM_link.php?BAVMnr=15"/>
    <hyperlink ref="P126" r:id="rId28" display="http://www.bav-astro.de/sfs/BAVM_link.php?BAVMnr=15"/>
    <hyperlink ref="P127" r:id="rId29" display="http://www.bav-astro.de/sfs/BAVM_link.php?BAVMnr=15"/>
    <hyperlink ref="P128" r:id="rId30" display="http://www.bav-astro.de/sfs/BAVM_link.php?BAVMnr=15"/>
    <hyperlink ref="P129" r:id="rId31" display="http://www.bav-astro.de/sfs/BAVM_link.php?BAVMnr=15"/>
    <hyperlink ref="P130" r:id="rId32" display="http://www.bav-astro.de/sfs/BAVM_link.php?BAVMnr=15"/>
    <hyperlink ref="P131" r:id="rId33" display="http://www.bav-astro.de/sfs/BAVM_link.php?BAVMnr=15"/>
    <hyperlink ref="P132" r:id="rId34" display="http://www.bav-astro.de/sfs/BAVM_link.php?BAVMnr=15"/>
    <hyperlink ref="P133" r:id="rId35" display="http://www.bav-astro.de/sfs/BAVM_link.php?BAVMnr=15"/>
    <hyperlink ref="P134" r:id="rId36" display="http://www.bav-astro.de/sfs/BAVM_link.php?BAVMnr=18"/>
    <hyperlink ref="P135" r:id="rId37" display="http://www.bav-astro.de/sfs/BAVM_link.php?BAVMnr=18"/>
    <hyperlink ref="P136" r:id="rId38" display="http://www.bav-astro.de/sfs/BAVM_link.php?BAVMnr=15"/>
    <hyperlink ref="P137" r:id="rId39" display="http://www.bav-astro.de/sfs/BAVM_link.php?BAVMnr=18"/>
    <hyperlink ref="P138" r:id="rId40" display="http://www.bav-astro.de/sfs/BAVM_link.php?BAVMnr=18"/>
    <hyperlink ref="P139" r:id="rId41" display="http://www.bav-astro.de/sfs/BAVM_link.php?BAVMnr=23"/>
    <hyperlink ref="P144" r:id="rId42" display="http://www.bav-astro.de/sfs/BAVM_link.php?BAVMnr=28"/>
    <hyperlink ref="P145" r:id="rId43" display="http://www.bav-astro.de/sfs/BAVM_link.php?BAVMnr=28"/>
    <hyperlink ref="P146" r:id="rId44" display="http://www.bav-astro.de/sfs/BAVM_link.php?BAVMnr=28"/>
    <hyperlink ref="P147" r:id="rId45" display="http://www.bav-astro.de/sfs/BAVM_link.php?BAVMnr=28"/>
    <hyperlink ref="P148" r:id="rId46" display="http://www.bav-astro.de/sfs/BAVM_link.php?BAVMnr=28"/>
    <hyperlink ref="P149" r:id="rId47" display="http://www.bav-astro.de/sfs/BAVM_link.php?BAVMnr=28"/>
    <hyperlink ref="P150" r:id="rId48" display="http://www.bav-astro.de/sfs/BAVM_link.php?BAVMnr=28"/>
    <hyperlink ref="P151" r:id="rId49" display="http://www.bav-astro.de/sfs/BAVM_link.php?BAVMnr=28"/>
    <hyperlink ref="P152" r:id="rId50" display="http://www.bav-astro.de/sfs/BAVM_link.php?BAVMnr=28"/>
    <hyperlink ref="P155" r:id="rId51" display="http://www.bav-astro.de/sfs/BAVM_link.php?BAVMnr=28"/>
    <hyperlink ref="P156" r:id="rId52" display="http://www.bav-astro.de/sfs/BAVM_link.php?BAVMnr=28"/>
    <hyperlink ref="P157" r:id="rId53" display="http://www.bav-astro.de/sfs/BAVM_link.php?BAVMnr=28"/>
    <hyperlink ref="P158" r:id="rId54" display="http://www.bav-astro.de/sfs/BAVM_link.php?BAVMnr=28"/>
    <hyperlink ref="P159" r:id="rId55" display="http://www.bav-astro.de/sfs/BAVM_link.php?BAVMnr=28"/>
    <hyperlink ref="P160" r:id="rId56" display="http://www.bav-astro.de/sfs/BAVM_link.php?BAVMnr=28"/>
    <hyperlink ref="P161" r:id="rId57" display="http://www.bav-astro.de/sfs/BAVM_link.php?BAVMnr=28"/>
    <hyperlink ref="P162" r:id="rId58" display="http://www.bav-astro.de/sfs/BAVM_link.php?BAVMnr=28"/>
    <hyperlink ref="P163" r:id="rId59" display="http://www.bav-astro.de/sfs/BAVM_link.php?BAVMnr=28"/>
    <hyperlink ref="P164" r:id="rId60" display="http://www.bav-astro.de/sfs/BAVM_link.php?BAVMnr=28"/>
    <hyperlink ref="P165" r:id="rId61" display="http://www.bav-astro.de/sfs/BAVM_link.php?BAVMnr=28"/>
    <hyperlink ref="P166" r:id="rId62" display="http://www.bav-astro.de/sfs/BAVM_link.php?BAVMnr=28"/>
    <hyperlink ref="P167" r:id="rId63" display="http://www.bav-astro.de/sfs/BAVM_link.php?BAVMnr=28"/>
    <hyperlink ref="P168" r:id="rId64" display="http://www.bav-astro.de/sfs/BAVM_link.php?BAVMnr=28"/>
    <hyperlink ref="P40" r:id="rId65" display="http://www.konkoly.hu/cgi-bin/IBVS?1249"/>
    <hyperlink ref="P169" r:id="rId66" display="http://www.bav-astro.de/sfs/BAVM_link.php?BAVMnr=29"/>
    <hyperlink ref="P170" r:id="rId67" display="http://www.bav-astro.de/sfs/BAVM_link.php?BAVMnr=29"/>
    <hyperlink ref="P176" r:id="rId68" display="http://www.bav-astro.de/sfs/BAVM_link.php?BAVMnr=32"/>
    <hyperlink ref="P177" r:id="rId69" display="http://www.bav-astro.de/sfs/BAVM_link.php?BAVMnr=34"/>
    <hyperlink ref="P178" r:id="rId70" display="http://www.bav-astro.de/sfs/BAVM_link.php?BAVMnr=34"/>
    <hyperlink ref="P179" r:id="rId71" display="http://www.konkoly.hu/cgi-bin/IBVS?2819"/>
    <hyperlink ref="P180" r:id="rId72" display="http://www.konkoly.hu/cgi-bin/IBVS?2860"/>
    <hyperlink ref="P181" r:id="rId73" display="http://www.bav-astro.de/sfs/BAVM_link.php?BAVMnr=43"/>
    <hyperlink ref="P182" r:id="rId74" display="http://www.bav-astro.de/sfs/BAVM_link.php?BAVMnr=43"/>
    <hyperlink ref="P183" r:id="rId75" display="http://www.bav-astro.de/sfs/BAVM_link.php?BAVMnr=46"/>
    <hyperlink ref="P46" r:id="rId76" display="http://www.bav-astro.de/sfs/BAVM_link.php?BAVMnr=46"/>
    <hyperlink ref="P47" r:id="rId77" display="http://www.bav-astro.de/sfs/BAVM_link.php?BAVMnr=46"/>
    <hyperlink ref="P48" r:id="rId78" display="http://www.bav-astro.de/sfs/BAVM_link.php?BAVMnr=50"/>
    <hyperlink ref="P50" r:id="rId79" display="http://www.bav-astro.de/sfs/BAVM_link.php?BAVMnr=56"/>
    <hyperlink ref="P51" r:id="rId80" display="http://www.bav-astro.de/sfs/BAVM_link.php?BAVMnr=59"/>
    <hyperlink ref="P52" r:id="rId81" display="http://www.bav-astro.de/sfs/BAVM_link.php?BAVMnr=59"/>
    <hyperlink ref="P53" r:id="rId82" display="http://www.bav-astro.de/sfs/BAVM_link.php?BAVMnr=60"/>
    <hyperlink ref="P54" r:id="rId83" display="http://www.bav-astro.de/sfs/BAVM_link.php?BAVMnr=60"/>
    <hyperlink ref="P55" r:id="rId84" display="http://www.bav-astro.de/sfs/BAVM_link.php?BAVMnr=60"/>
    <hyperlink ref="P56" r:id="rId85" display="http://www.bav-astro.de/sfs/BAVM_link.php?BAVMnr=93"/>
    <hyperlink ref="P57" r:id="rId86" display="http://www.bav-astro.de/sfs/BAVM_link.php?BAVMnr=93"/>
    <hyperlink ref="P58" r:id="rId87" display="http://www.bav-astro.de/sfs/BAVM_link.php?BAVMnr=93"/>
    <hyperlink ref="P59" r:id="rId88" display="http://www.bav-astro.de/sfs/BAVM_link.php?BAVMnr=93"/>
    <hyperlink ref="P60" r:id="rId89" display="http://www.bav-astro.de/sfs/BAVM_link.php?BAVMnr=117"/>
    <hyperlink ref="P61" r:id="rId90" display="http://www.bav-astro.de/sfs/BAVM_link.php?BAVMnr=117"/>
    <hyperlink ref="P62" r:id="rId91" display="http://www.bav-astro.de/sfs/BAVM_link.php?BAVMnr=117"/>
    <hyperlink ref="P184" r:id="rId92" display="http://www.bav-astro.de/sfs/BAVM_link.php?BAVMnr=122"/>
    <hyperlink ref="P185" r:id="rId93" display="http://www.bav-astro.de/sfs/BAVM_link.php?BAVMnr=131"/>
    <hyperlink ref="P186" r:id="rId94" display="http://www.bav-astro.de/sfs/BAVM_link.php?BAVMnr=131"/>
    <hyperlink ref="P63" r:id="rId95" display="http://www.bav-astro.de/sfs/BAVM_link.php?BAVMnr=152"/>
    <hyperlink ref="P187" r:id="rId96" display="http://www.bav-astro.de/sfs/BAVM_link.php?BAVMnr=152"/>
    <hyperlink ref="P64" r:id="rId97" display="http://www.bav-astro.de/sfs/BAVM_link.php?BAVMnr=152"/>
    <hyperlink ref="P188" r:id="rId98" display="http://www.bav-astro.de/sfs/BAVM_link.php?BAVMnr=143"/>
    <hyperlink ref="P65" r:id="rId99" display="http://www.konkoly.hu/cgi-bin/IBVS?5548"/>
    <hyperlink ref="P66" r:id="rId100" display="http://www.konkoly.hu/cgi-bin/IBVS?554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Inactive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2024-02-12T04:23:55Z</dcterms:modified>
</cp:coreProperties>
</file>