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1DEB85-A2CC-4B40-B4EA-6C0098DA1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I27" i="1" s="1"/>
  <c r="Q27" i="1"/>
  <c r="F14" i="1"/>
  <c r="E43" i="1"/>
  <c r="F43" i="1" s="1"/>
  <c r="G43" i="1" s="1"/>
  <c r="K43" i="1" s="1"/>
  <c r="Q43" i="1"/>
  <c r="E44" i="1"/>
  <c r="F44" i="1" s="1"/>
  <c r="G44" i="1" s="1"/>
  <c r="K44" i="1" s="1"/>
  <c r="Q44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D9" i="1"/>
  <c r="C9" i="1"/>
  <c r="Q28" i="1"/>
  <c r="Q21" i="1"/>
  <c r="Q22" i="1"/>
  <c r="Q23" i="1"/>
  <c r="Q24" i="1"/>
  <c r="Q25" i="1"/>
  <c r="Q26" i="1"/>
  <c r="E24" i="1"/>
  <c r="F24" i="1" s="1"/>
  <c r="G24" i="1" s="1"/>
  <c r="J24" i="1" s="1"/>
  <c r="F15" i="1" l="1"/>
  <c r="E26" i="1"/>
  <c r="F26" i="1" s="1"/>
  <c r="G26" i="1" s="1"/>
  <c r="I26" i="1" s="1"/>
  <c r="E34" i="1"/>
  <c r="F34" i="1" s="1"/>
  <c r="G34" i="1" s="1"/>
  <c r="L34" i="1" s="1"/>
  <c r="E22" i="1"/>
  <c r="F22" i="1" s="1"/>
  <c r="G22" i="1" s="1"/>
  <c r="J22" i="1" s="1"/>
  <c r="E30" i="1"/>
  <c r="F30" i="1" s="1"/>
  <c r="G30" i="1" s="1"/>
  <c r="L30" i="1" s="1"/>
  <c r="E33" i="1"/>
  <c r="F33" i="1" s="1"/>
  <c r="G33" i="1" s="1"/>
  <c r="L33" i="1" s="1"/>
  <c r="E32" i="1"/>
  <c r="F32" i="1" s="1"/>
  <c r="G32" i="1" s="1"/>
  <c r="L32" i="1" s="1"/>
  <c r="E31" i="1"/>
  <c r="F31" i="1" s="1"/>
  <c r="G31" i="1" s="1"/>
  <c r="L31" i="1" s="1"/>
  <c r="E29" i="1"/>
  <c r="F29" i="1" s="1"/>
  <c r="G29" i="1" s="1"/>
  <c r="L29" i="1" s="1"/>
  <c r="E25" i="1"/>
  <c r="F25" i="1" s="1"/>
  <c r="G25" i="1" s="1"/>
  <c r="J25" i="1" s="1"/>
  <c r="E42" i="1"/>
  <c r="F42" i="1" s="1"/>
  <c r="G42" i="1" s="1"/>
  <c r="K42" i="1" s="1"/>
  <c r="E41" i="1"/>
  <c r="F41" i="1" s="1"/>
  <c r="G41" i="1" s="1"/>
  <c r="K41" i="1" s="1"/>
  <c r="E23" i="1"/>
  <c r="F23" i="1" s="1"/>
  <c r="G23" i="1" s="1"/>
  <c r="J23" i="1" s="1"/>
  <c r="E38" i="1"/>
  <c r="F38" i="1" s="1"/>
  <c r="G38" i="1" s="1"/>
  <c r="K38" i="1" s="1"/>
  <c r="E35" i="1"/>
  <c r="F35" i="1" s="1"/>
  <c r="G35" i="1" s="1"/>
  <c r="K35" i="1" s="1"/>
  <c r="E40" i="1"/>
  <c r="F40" i="1" s="1"/>
  <c r="G40" i="1" s="1"/>
  <c r="K40" i="1" s="1"/>
  <c r="E37" i="1"/>
  <c r="F37" i="1" s="1"/>
  <c r="G37" i="1" s="1"/>
  <c r="K37" i="1" s="1"/>
  <c r="E28" i="1"/>
  <c r="F28" i="1" s="1"/>
  <c r="G28" i="1" s="1"/>
  <c r="K28" i="1" s="1"/>
  <c r="E36" i="1"/>
  <c r="F36" i="1" s="1"/>
  <c r="G36" i="1" s="1"/>
  <c r="K36" i="1" s="1"/>
  <c r="E21" i="1"/>
  <c r="F21" i="1" s="1"/>
  <c r="G21" i="1" s="1"/>
  <c r="E39" i="1"/>
  <c r="F39" i="1" s="1"/>
  <c r="G39" i="1" s="1"/>
  <c r="K39" i="1" s="1"/>
  <c r="C17" i="1"/>
  <c r="C12" i="1"/>
  <c r="C11" i="1"/>
  <c r="O27" i="1" l="1"/>
  <c r="O44" i="1"/>
  <c r="O43" i="1"/>
  <c r="O31" i="1"/>
  <c r="O30" i="1"/>
  <c r="O34" i="1"/>
  <c r="O29" i="1"/>
  <c r="O33" i="1"/>
  <c r="O32" i="1"/>
  <c r="O36" i="1"/>
  <c r="C15" i="1"/>
  <c r="O41" i="1"/>
  <c r="O38" i="1"/>
  <c r="O39" i="1"/>
  <c r="O28" i="1"/>
  <c r="O25" i="1"/>
  <c r="O23" i="1"/>
  <c r="O24" i="1"/>
  <c r="O21" i="1"/>
  <c r="O40" i="1"/>
  <c r="O37" i="1"/>
  <c r="O26" i="1"/>
  <c r="O35" i="1"/>
  <c r="O42" i="1"/>
  <c r="O22" i="1"/>
  <c r="C16" i="1"/>
  <c r="D18" i="1" s="1"/>
  <c r="H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<sst xmlns="http://schemas.openxmlformats.org/spreadsheetml/2006/main" count="103" uniqueCount="57">
  <si>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</si>
  <si>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</si>
  <si>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</si>
  <si>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</si>
  <si>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</si>
  <si>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</si>
  <si>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</si>
  <si>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</si>
  <si>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</si>
  <si>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</si>
  <si>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</si>
  <si>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</si>
  <si>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</si>
  <si>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</si>
  <si>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</si>
  <si>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</si>
  <si>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</si>
  <si>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</si>
  <si>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</si>
  <si>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</si>
  <si>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</si>
  <si>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</si>
  <si>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</si>
  <si>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</si>
  <si>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</si>
  <si>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</si>
  <si>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</si>
  <si>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</si>
  <si>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</si>
  <si>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</si>
  <si>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</si>
  <si>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</si>
  <si>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</si>
  <si>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</si>
  <si>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</si>
  <si>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</si>
  <si>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</si>
  <si>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</si>
  <si>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BC Gru / GSC 8449-0210</t>
  </si>
  <si>
    <t>OEJV 0130</t>
  </si>
  <si>
    <t>I</t>
  </si>
  <si>
    <t>EW:/KW:</t>
  </si>
  <si>
    <t>IBVS 3891</t>
  </si>
  <si>
    <t>II</t>
  </si>
  <si>
    <t>vis</t>
  </si>
  <si>
    <t>OEJV 0179</t>
  </si>
  <si>
    <t>JAVSO 49, 251</t>
  </si>
  <si>
    <t>TESS/RAA/PNC</t>
  </si>
  <si>
    <t>TESS</t>
  </si>
  <si>
    <t>BMGA</t>
  </si>
  <si>
    <t>VSS SEB Gp</t>
  </si>
  <si>
    <t xml:space="preserve">Mag </t>
  </si>
  <si>
    <t>Next ToM-P</t>
  </si>
  <si>
    <t>Next ToM-S</t>
  </si>
  <si>
    <t>10.60-10.94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</si>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</sst>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5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0" fontId="32" fillId="0" borderId="13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22" fontId="31" fillId="0" borderId="14" xfId="0" applyNumberFormat="1" applyFont="1" applyBorder="1" applyAlignment="1">
      <alignment horizontal="right" vertical="center"/>
    </xf>
    <xf numFmtId="22" fontId="31" fillId="0" borderId="15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Gru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3.1268000006093644E-2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6-4BF2-BEB9-96F06AC44A9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5">
                  <c:v>-3.0819999956293032E-3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56-4BF2-BEB9-96F06AC44A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2.2222000006877352E-2</c:v>
                </c:pt>
                <c:pt idx="2">
                  <c:v>2.2504000007756986E-2</c:v>
                </c:pt>
                <c:pt idx="3">
                  <c:v>2.1826000003784429E-2</c:v>
                </c:pt>
                <c:pt idx="4">
                  <c:v>2.2454999998444691E-2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56-4BF2-BEB9-96F06AC44A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7">
                  <c:v>-3.5699999716598541E-4</c:v>
                </c:pt>
                <c:pt idx="14">
                  <c:v>4.8710000046412461E-3</c:v>
                </c:pt>
                <c:pt idx="15">
                  <c:v>3.9680000045336783E-3</c:v>
                </c:pt>
                <c:pt idx="16">
                  <c:v>5.252000002656132E-3</c:v>
                </c:pt>
                <c:pt idx="17">
                  <c:v>4.9790000048233196E-3</c:v>
                </c:pt>
                <c:pt idx="18">
                  <c:v>5.7040000028791837E-3</c:v>
                </c:pt>
                <c:pt idx="19">
                  <c:v>4.9480000016046688E-3</c:v>
                </c:pt>
                <c:pt idx="20">
                  <c:v>5.663000003551133E-3</c:v>
                </c:pt>
                <c:pt idx="21">
                  <c:v>4.2900000044028275E-3</c:v>
                </c:pt>
                <c:pt idx="22">
                  <c:v>1.009999995585531E-2</c:v>
                </c:pt>
                <c:pt idx="23">
                  <c:v>1.0161999976844527E-2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56-4BF2-BEB9-96F06AC44A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8">
                  <c:v>3.2598746620351449E-3</c:v>
                </c:pt>
                <c:pt idx="9">
                  <c:v>3.5575603033066727E-3</c:v>
                </c:pt>
                <c:pt idx="10">
                  <c:v>3.2538551167817786E-3</c:v>
                </c:pt>
                <c:pt idx="11">
                  <c:v>3.4007084032054991E-3</c:v>
                </c:pt>
                <c:pt idx="12">
                  <c:v>3.407835538382642E-3</c:v>
                </c:pt>
                <c:pt idx="13">
                  <c:v>3.3954219543375075E-3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56-4BF2-BEB9-96F06AC44A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56-4BF2-BEB9-96F06AC44A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56-4BF2-BEB9-96F06AC44A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3.4394008443164828E-2</c:v>
                </c:pt>
                <c:pt idx="1">
                  <c:v>1.8485869993421378E-2</c:v>
                </c:pt>
                <c:pt idx="2">
                  <c:v>1.8484612134763219E-2</c:v>
                </c:pt>
                <c:pt idx="3">
                  <c:v>1.8479161413911194E-2</c:v>
                </c:pt>
                <c:pt idx="4">
                  <c:v>1.8477693912143343E-2</c:v>
                </c:pt>
                <c:pt idx="5">
                  <c:v>9.0376743257658404E-3</c:v>
                </c:pt>
                <c:pt idx="6">
                  <c:v>6.4787705288499907E-3</c:v>
                </c:pt>
                <c:pt idx="7">
                  <c:v>6.0345367794099871E-3</c:v>
                </c:pt>
                <c:pt idx="8">
                  <c:v>5.042715227451206E-3</c:v>
                </c:pt>
                <c:pt idx="9">
                  <c:v>5.0425055843415128E-3</c:v>
                </c:pt>
                <c:pt idx="10">
                  <c:v>5.0234280613594261E-3</c:v>
                </c:pt>
                <c:pt idx="11">
                  <c:v>5.0232184182497329E-3</c:v>
                </c:pt>
                <c:pt idx="12">
                  <c:v>5.0083337574615121E-3</c:v>
                </c:pt>
                <c:pt idx="13">
                  <c:v>5.0081241143518189E-3</c:v>
                </c:pt>
                <c:pt idx="14">
                  <c:v>4.01064219843132E-3</c:v>
                </c:pt>
                <c:pt idx="15">
                  <c:v>4.0104325553216268E-3</c:v>
                </c:pt>
                <c:pt idx="16">
                  <c:v>4.0079168380053078E-3</c:v>
                </c:pt>
                <c:pt idx="17">
                  <c:v>4.0077071948956145E-3</c:v>
                </c:pt>
                <c:pt idx="18">
                  <c:v>4.0066589793471483E-3</c:v>
                </c:pt>
                <c:pt idx="19">
                  <c:v>4.0062396931277618E-3</c:v>
                </c:pt>
                <c:pt idx="20">
                  <c:v>4.0051914775792955E-3</c:v>
                </c:pt>
                <c:pt idx="21">
                  <c:v>4.0049818344696023E-3</c:v>
                </c:pt>
                <c:pt idx="22">
                  <c:v>2.4840210736450496E-3</c:v>
                </c:pt>
                <c:pt idx="23">
                  <c:v>2.4838114305353563E-3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56-4BF2-BEB9-96F06AC44A9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DB-4425-9640-E9F040598DBF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</c:numCache>
            </c:numRef>
          </c:xVal>
          <c:yVal>
            <c:numRef>
              <c:f>Active!$T$21:$T$991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DB-4425-9640-E9F04059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028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Active!$Q$21:$Q$991</c15:sqref>
                        </c15:formulaRef>
                      </c:ext>
                    </c:extLst>
                    <c:numCache>
                      <c:formatCode>m/d/yyyy</c:formatCode>
                      <c:ptCount val="971"/>
                      <c:pt idx="0">
                        <c:v>21795.792000000001</c:v>
                      </c:pt>
                      <c:pt idx="1">
                        <c:v>33455.279900000001</c:v>
                      </c:pt>
                      <c:pt idx="2">
                        <c:v>33456.202100000002</c:v>
                      </c:pt>
                      <c:pt idx="3">
                        <c:v>33460.196400000001</c:v>
                      </c:pt>
                      <c:pt idx="4">
                        <c:v>33461.272599999997</c:v>
                      </c:pt>
                      <c:pt idx="5">
                        <c:v>40380.088000000003</c:v>
                      </c:pt>
                      <c:pt idx="6">
                        <c:v>42255.579599999997</c:v>
                      </c:pt>
                      <c:pt idx="7">
                        <c:v>42581.169950000003</c:v>
                      </c:pt>
                      <c:pt idx="8">
                        <c:v>43308.105909874663</c:v>
                      </c:pt>
                      <c:pt idx="9">
                        <c:v>43308.259860560298</c:v>
                      </c:pt>
                      <c:pt idx="10">
                        <c:v>43322.241979855113</c:v>
                      </c:pt>
                      <c:pt idx="11">
                        <c:v>43322.3957797084</c:v>
                      </c:pt>
                      <c:pt idx="12">
                        <c:v>43333.305149835534</c:v>
                      </c:pt>
                      <c:pt idx="13">
                        <c:v>43333.458790421952</c:v>
                      </c:pt>
                      <c:pt idx="14">
                        <c:v>44064.541239999999</c:v>
                      </c:pt>
                      <c:pt idx="15">
                        <c:v>44064.69399</c:v>
                      </c:pt>
                      <c:pt idx="16">
                        <c:v>44066.539109999998</c:v>
                      </c:pt>
                      <c:pt idx="17">
                        <c:v>44066.692490000001</c:v>
                      </c:pt>
                      <c:pt idx="18">
                        <c:v>44067.461479999998</c:v>
                      </c:pt>
                      <c:pt idx="19">
                        <c:v>44067.768029999999</c:v>
                      </c:pt>
                      <c:pt idx="20">
                        <c:v>44068.53701</c:v>
                      </c:pt>
                      <c:pt idx="21">
                        <c:v>44068.689290000002</c:v>
                      </c:pt>
                      <c:pt idx="22">
                        <c:v>45183.447614999954</c:v>
                      </c:pt>
                      <c:pt idx="23">
                        <c:v>45183.601329999976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6DB-4425-9640-E9F040598DB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B6DB-4425-9640-E9F040598DBF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B6DB-4425-9640-E9F040598DBF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Active!$U$21:$U$991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B6DB-4425-9640-E9F040598DBF}"/>
                  </c:ext>
                </c:extLst>
              </c15:ser>
            </c15:filteredScatterSeries>
          </c:ext>
        </c:extLst>
      </c:scatterChart>
      <c:valAx>
        <c:axId val="71816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6225800603753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74736842105263157"/>
          <c:h val="5.3912179896431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B2ED27-C241-5767-282C-DDEF8F58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2"/>
  <sheetViews>
    <sheetView tabSelected="1" workbookViewId="0">
      <pane xSplit="13" ySplit="22" topLeftCell="N26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4257812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2.7109375" customWidth="1"/>
  </cols>
  <sheetData>
    <row r="1" spans="1:20" ht="20.25" x14ac:dyDescent="0.3">
      <c r="A1" s="1" t="s">
        <v>38</v>
      </c>
      <c r="T1" s="39"/>
    </row>
    <row r="2" spans="1:20" ht="12.95" customHeight="1" x14ac:dyDescent="0.2">
      <c r="A2" t="s">
        <v>27</v>
      </c>
      <c r="B2" s="27" t="s">
        <v>41</v>
      </c>
      <c r="D2" s="3"/>
      <c r="T2" s="39"/>
    </row>
    <row r="3" spans="1:20" ht="12.95" customHeight="1" thickBot="1" x14ac:dyDescent="0.25">
      <c r="T3" s="45"/>
    </row>
    <row r="4" spans="1:20" ht="12.95" customHeight="1" thickTop="1" thickBot="1" x14ac:dyDescent="0.25">
      <c r="A4" s="5" t="s">
        <v>3</v>
      </c>
      <c r="C4" s="8">
        <v>36814.292000000001</v>
      </c>
      <c r="D4" s="9">
        <v>0.26617000000000002</v>
      </c>
    </row>
    <row r="5" spans="1:20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20" ht="12.95" customHeight="1" x14ac:dyDescent="0.2">
      <c r="A6" s="5" t="s">
        <v>4</v>
      </c>
    </row>
    <row r="7" spans="1:20" ht="12.95" customHeight="1" x14ac:dyDescent="0.2">
      <c r="A7" t="s">
        <v>5</v>
      </c>
      <c r="C7">
        <v>57274.079599999997</v>
      </c>
      <c r="D7" s="45" t="s">
        <v>55</v>
      </c>
    </row>
    <row r="8" spans="1:20" ht="12.95" customHeight="1" x14ac:dyDescent="0.2">
      <c r="A8" t="s">
        <v>6</v>
      </c>
      <c r="C8">
        <v>0.30730600000000002</v>
      </c>
      <c r="D8" s="45" t="s">
        <v>55</v>
      </c>
    </row>
    <row r="9" spans="1:20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20" ht="12.95" customHeight="1" thickBot="1" x14ac:dyDescent="0.25">
      <c r="A10" s="12"/>
      <c r="B10" s="12"/>
      <c r="C10" s="4" t="s">
        <v>23</v>
      </c>
      <c r="D10" s="4" t="s">
        <v>24</v>
      </c>
      <c r="E10" s="12"/>
    </row>
    <row r="11" spans="1:20" ht="12.95" customHeight="1" x14ac:dyDescent="0.2">
      <c r="A11" s="12" t="s">
        <v>19</v>
      </c>
      <c r="B11" s="12"/>
      <c r="C11" s="22">
        <f ca="1">INTERCEPT(INDIRECT($D$9):G984,INDIRECT($C$9):F984)</f>
        <v>6.4787705288499907E-3</v>
      </c>
      <c r="D11" s="3"/>
      <c r="E11" s="12"/>
    </row>
    <row r="12" spans="1:20" ht="12.95" customHeight="1" x14ac:dyDescent="0.2">
      <c r="A12" s="12" t="s">
        <v>20</v>
      </c>
      <c r="B12" s="12"/>
      <c r="C12" s="22">
        <f ca="1">SLOPE(INDIRECT($D$9):G984,INDIRECT($C$9):F984)</f>
        <v>-4.1928621938650657E-7</v>
      </c>
      <c r="D12" s="3"/>
      <c r="E12" s="48" t="s">
        <v>51</v>
      </c>
      <c r="F12" s="49" t="s">
        <v>54</v>
      </c>
    </row>
    <row r="13" spans="1:20" ht="12.95" customHeight="1" x14ac:dyDescent="0.2">
      <c r="A13" s="12" t="s">
        <v>22</v>
      </c>
      <c r="B13" s="12"/>
      <c r="C13" s="3" t="s">
        <v>17</v>
      </c>
      <c r="E13" s="46" t="s">
        <v>35</v>
      </c>
      <c r="F13" s="50">
        <v>1</v>
      </c>
    </row>
    <row r="14" spans="1:20" ht="12.95" customHeight="1" x14ac:dyDescent="0.2">
      <c r="A14" s="12"/>
      <c r="B14" s="12"/>
      <c r="C14" s="12"/>
      <c r="E14" s="46" t="s">
        <v>33</v>
      </c>
      <c r="F14" s="51">
        <f ca="1">NOW()+15018.5+$C$5/24</f>
        <v>60537.746009374998</v>
      </c>
    </row>
    <row r="15" spans="1:20" ht="12.95" customHeight="1" x14ac:dyDescent="0.2">
      <c r="A15" s="14" t="s">
        <v>21</v>
      </c>
      <c r="B15" s="12"/>
      <c r="C15" s="15">
        <f ca="1">(C7+C11)+(C8+C12)*INT(MAX(F21:F3525))</f>
        <v>60202.093651811425</v>
      </c>
      <c r="E15" s="46" t="s">
        <v>36</v>
      </c>
      <c r="F15" s="51">
        <f ca="1">ROUND(2*($F$14-$C$7)/$C$8,0)/2+$F$13</f>
        <v>10621</v>
      </c>
    </row>
    <row r="16" spans="1:20" ht="12.95" customHeight="1" x14ac:dyDescent="0.2">
      <c r="A16" s="17" t="s">
        <v>7</v>
      </c>
      <c r="B16" s="12"/>
      <c r="C16" s="18">
        <f ca="1">+C8+C12</f>
        <v>0.30730558071378061</v>
      </c>
      <c r="E16" s="46" t="s">
        <v>37</v>
      </c>
      <c r="F16" s="51">
        <f ca="1">ROUND(2*($F$14-$C$15)/$C$16,0)/2+$F$13</f>
        <v>1093</v>
      </c>
    </row>
    <row r="17" spans="1:23" ht="12.95" customHeight="1" thickBot="1" x14ac:dyDescent="0.25">
      <c r="A17" s="16" t="s">
        <v>30</v>
      </c>
      <c r="B17" s="12"/>
      <c r="C17" s="12">
        <f>COUNT(C21:C2183)</f>
        <v>24</v>
      </c>
      <c r="E17" s="46" t="s">
        <v>52</v>
      </c>
      <c r="F17" s="52">
        <f ca="1">+$C$15+$C$16*$F$16-15018.5-$C$5/24</f>
        <v>45519.874484864922</v>
      </c>
    </row>
    <row r="18" spans="1:23" ht="12.95" customHeight="1" thickTop="1" thickBot="1" x14ac:dyDescent="0.25">
      <c r="A18" s="17" t="s">
        <v>8</v>
      </c>
      <c r="B18" s="12"/>
      <c r="C18" s="20">
        <f ca="1">+C15</f>
        <v>60202.093651811425</v>
      </c>
      <c r="D18" s="21">
        <f ca="1">+C16</f>
        <v>0.30730558071378061</v>
      </c>
      <c r="E18" s="47" t="s">
        <v>53</v>
      </c>
      <c r="F18" s="53">
        <f ca="1">+($C$15+$C$16*$F$16)-($C$16/2)-15018.5-$C$5/24</f>
        <v>45519.720832074563</v>
      </c>
    </row>
    <row r="19" spans="1:23" ht="12.95" customHeight="1" thickTop="1" x14ac:dyDescent="0.2">
      <c r="E19" s="16"/>
      <c r="F19" s="19"/>
    </row>
    <row r="20" spans="1:23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44</v>
      </c>
      <c r="J20" s="7" t="s">
        <v>0</v>
      </c>
      <c r="K20" s="7" t="s">
        <v>1</v>
      </c>
      <c r="L20" s="7" t="s">
        <v>48</v>
      </c>
      <c r="M20" s="7" t="s">
        <v>28</v>
      </c>
      <c r="N20" s="7" t="s">
        <v>29</v>
      </c>
      <c r="O20" s="7" t="s">
        <v>26</v>
      </c>
      <c r="P20" s="6" t="s">
        <v>25</v>
      </c>
      <c r="Q20" s="4" t="s">
        <v>18</v>
      </c>
      <c r="T20" s="54" t="s">
        <v>56</v>
      </c>
    </row>
    <row r="21" spans="1:23" ht="12.95" customHeight="1" x14ac:dyDescent="0.2">
      <c r="A21" t="s">
        <v>15</v>
      </c>
      <c r="C21" s="10">
        <v>36814.292000000001</v>
      </c>
      <c r="D21" s="10" t="s">
        <v>17</v>
      </c>
      <c r="E21">
        <f>+(C21-C$7)/C$8</f>
        <v>-66577.898251254432</v>
      </c>
      <c r="F21">
        <f>ROUND(2*E21,0)/2</f>
        <v>-66578</v>
      </c>
      <c r="G21">
        <f>+C21-(C$7+F21*C$8)</f>
        <v>3.1268000006093644E-2</v>
      </c>
      <c r="H21">
        <f>+G21</f>
        <v>3.1268000006093644E-2</v>
      </c>
      <c r="O21">
        <f ca="1">+C$11+C$12*$F21</f>
        <v>3.4394008443164828E-2</v>
      </c>
      <c r="Q21" s="2">
        <f>+C21-15018.5</f>
        <v>21795.792000000001</v>
      </c>
    </row>
    <row r="22" spans="1:23" ht="12.95" customHeight="1" x14ac:dyDescent="0.2">
      <c r="A22" s="31" t="s">
        <v>42</v>
      </c>
      <c r="B22" s="32" t="s">
        <v>40</v>
      </c>
      <c r="C22" s="31">
        <v>48473.779900000001</v>
      </c>
      <c r="D22" s="31">
        <v>4.0000000000000002E-4</v>
      </c>
      <c r="E22">
        <f>+(C22-C$7)/C$8</f>
        <v>-28636.927687711908</v>
      </c>
      <c r="F22">
        <f>ROUND(2*E22,0)/2</f>
        <v>-28637</v>
      </c>
      <c r="G22">
        <f>+C22-(C$7+F22*C$8)</f>
        <v>2.2222000006877352E-2</v>
      </c>
      <c r="J22">
        <f>+G22</f>
        <v>2.2222000006877352E-2</v>
      </c>
      <c r="O22">
        <f ca="1">+C$11+C$12*$F22</f>
        <v>1.8485869993421378E-2</v>
      </c>
      <c r="Q22" s="2">
        <f>+C22-15018.5</f>
        <v>33455.279900000001</v>
      </c>
    </row>
    <row r="23" spans="1:23" ht="12.95" customHeight="1" x14ac:dyDescent="0.2">
      <c r="A23" s="31" t="s">
        <v>42</v>
      </c>
      <c r="B23" s="32" t="s">
        <v>40</v>
      </c>
      <c r="C23" s="31">
        <v>48474.702100000002</v>
      </c>
      <c r="D23" s="31">
        <v>2.9999999999999997E-4</v>
      </c>
      <c r="E23">
        <f>+(C23-C$7)/C$8</f>
        <v>-28633.926770059792</v>
      </c>
      <c r="F23">
        <f>ROUND(2*E23,0)/2</f>
        <v>-28634</v>
      </c>
      <c r="G23">
        <f>+C23-(C$7+F23*C$8)</f>
        <v>2.2504000007756986E-2</v>
      </c>
      <c r="J23">
        <f>+G23</f>
        <v>2.2504000007756986E-2</v>
      </c>
      <c r="O23">
        <f ca="1">+C$11+C$12*$F23</f>
        <v>1.8484612134763219E-2</v>
      </c>
      <c r="Q23" s="2">
        <f>+C23-15018.5</f>
        <v>33456.202100000002</v>
      </c>
    </row>
    <row r="24" spans="1:23" ht="12.95" customHeight="1" x14ac:dyDescent="0.2">
      <c r="A24" s="31" t="s">
        <v>42</v>
      </c>
      <c r="B24" s="32" t="s">
        <v>40</v>
      </c>
      <c r="C24" s="31">
        <v>48478.696400000001</v>
      </c>
      <c r="D24" s="31">
        <v>2.9999999999999997E-4</v>
      </c>
      <c r="E24">
        <f>+(C24-C$7)/C$8</f>
        <v>-28620.928976329767</v>
      </c>
      <c r="F24">
        <f>ROUND(2*E24,0)/2</f>
        <v>-28621</v>
      </c>
      <c r="G24">
        <f>+C24-(C$7+F24*C$8)</f>
        <v>2.1826000003784429E-2</v>
      </c>
      <c r="J24">
        <f>+G24</f>
        <v>2.1826000003784429E-2</v>
      </c>
      <c r="O24">
        <f ca="1">+C$11+C$12*$F24</f>
        <v>1.8479161413911194E-2</v>
      </c>
      <c r="Q24" s="2">
        <f>+C24-15018.5</f>
        <v>33460.196400000001</v>
      </c>
    </row>
    <row r="25" spans="1:23" ht="12.95" customHeight="1" x14ac:dyDescent="0.2">
      <c r="A25" s="31" t="s">
        <v>42</v>
      </c>
      <c r="B25" s="32" t="s">
        <v>43</v>
      </c>
      <c r="C25" s="31">
        <v>48479.772599999997</v>
      </c>
      <c r="D25" s="31">
        <v>2.9999999999999997E-4</v>
      </c>
      <c r="E25">
        <f>+(C25-C$7)/C$8</f>
        <v>-28617.426929509998</v>
      </c>
      <c r="F25">
        <f>ROUND(2*E25,0)/2</f>
        <v>-28617.5</v>
      </c>
      <c r="G25">
        <f>+C25-(C$7+F25*C$8)</f>
        <v>2.2454999998444691E-2</v>
      </c>
      <c r="J25">
        <f>+G25</f>
        <v>2.2454999998444691E-2</v>
      </c>
      <c r="O25">
        <f ca="1">+C$11+C$12*$F25</f>
        <v>1.8477693912143343E-2</v>
      </c>
      <c r="Q25" s="2">
        <f>+C25-15018.5</f>
        <v>33461.272599999997</v>
      </c>
    </row>
    <row r="26" spans="1:23" ht="12.95" customHeight="1" x14ac:dyDescent="0.2">
      <c r="A26" s="28" t="s">
        <v>39</v>
      </c>
      <c r="B26" s="29" t="s">
        <v>40</v>
      </c>
      <c r="C26" s="30">
        <v>55398.588000000003</v>
      </c>
      <c r="D26" s="30">
        <v>3.0000000000000001E-3</v>
      </c>
      <c r="E26">
        <f>+(C26-C$7)/C$8</f>
        <v>-6103.0100290915043</v>
      </c>
      <c r="F26">
        <f>ROUND(2*E26,0)/2</f>
        <v>-6103</v>
      </c>
      <c r="G26">
        <f>+C26-(C$7+F26*C$8)</f>
        <v>-3.0819999956293032E-3</v>
      </c>
      <c r="I26">
        <f>+G26</f>
        <v>-3.0819999956293032E-3</v>
      </c>
      <c r="O26">
        <f ca="1">+C$11+C$12*$F26</f>
        <v>9.0376743257658404E-3</v>
      </c>
      <c r="Q26" s="2">
        <f>+C26-15018.5</f>
        <v>40380.088000000003</v>
      </c>
    </row>
    <row r="27" spans="1:23" ht="12.95" customHeight="1" x14ac:dyDescent="0.2">
      <c r="A27" s="36" t="s">
        <v>55</v>
      </c>
      <c r="C27" s="10">
        <v>57274.079599999997</v>
      </c>
      <c r="D27" s="10"/>
      <c r="E27">
        <f>+(C27-C$7)/C$8</f>
        <v>0</v>
      </c>
      <c r="F27">
        <f>ROUND(2*E27,0)/2</f>
        <v>0</v>
      </c>
      <c r="G27">
        <f>+C27-(C$7+F27*C$8)</f>
        <v>0</v>
      </c>
      <c r="I27">
        <f>+G27</f>
        <v>0</v>
      </c>
      <c r="O27">
        <f ca="1">+C$11+C$12*$F27</f>
        <v>6.4787705288499907E-3</v>
      </c>
      <c r="Q27" s="2">
        <f>+C27-15018.5</f>
        <v>42255.579599999997</v>
      </c>
    </row>
    <row r="28" spans="1:23" ht="12.95" customHeight="1" x14ac:dyDescent="0.2">
      <c r="A28" s="33" t="s">
        <v>45</v>
      </c>
      <c r="B28" s="34" t="s">
        <v>43</v>
      </c>
      <c r="C28" s="35">
        <v>57599.669950000003</v>
      </c>
      <c r="D28" s="35">
        <v>2.0000000000000001E-4</v>
      </c>
      <c r="E28">
        <f>+(C28-C$7)/C$8</f>
        <v>1059.4988382914939</v>
      </c>
      <c r="F28">
        <f>ROUND(2*E28,0)/2</f>
        <v>1059.5</v>
      </c>
      <c r="G28">
        <f>+C28-(C$7+F28*C$8)</f>
        <v>-3.5699999716598541E-4</v>
      </c>
      <c r="K28">
        <f>+G28</f>
        <v>-3.5699999716598541E-4</v>
      </c>
      <c r="O28">
        <f ca="1">+C$11+C$12*$F28</f>
        <v>6.0345367794099871E-3</v>
      </c>
      <c r="Q28" s="2">
        <f>+C28-15018.5</f>
        <v>42581.169950000003</v>
      </c>
    </row>
    <row r="29" spans="1:23" ht="12.95" customHeight="1" x14ac:dyDescent="0.2">
      <c r="A29" s="39" t="s">
        <v>47</v>
      </c>
      <c r="B29" s="39" t="s">
        <v>40</v>
      </c>
      <c r="C29" s="41">
        <v>58326.605909874663</v>
      </c>
      <c r="D29" s="42">
        <v>5.9000000000000003E-4</v>
      </c>
      <c r="E29">
        <f>+(C29-C$7)/C$8</f>
        <v>3425.0106079108946</v>
      </c>
      <c r="F29">
        <f>ROUND(2*E29,0)/2</f>
        <v>3425</v>
      </c>
      <c r="G29">
        <f>+C29-(C$7+F29*C$8)</f>
        <v>3.2598746620351449E-3</v>
      </c>
      <c r="L29">
        <f>+G29</f>
        <v>3.2598746620351449E-3</v>
      </c>
      <c r="O29">
        <f ca="1">+C$11+C$12*$F29</f>
        <v>5.042715227451206E-3</v>
      </c>
      <c r="Q29" s="2">
        <f>+C29-15018.5</f>
        <v>43308.105909874663</v>
      </c>
      <c r="W29" s="44" t="s">
        <v>50</v>
      </c>
    </row>
    <row r="30" spans="1:23" ht="12.95" customHeight="1" x14ac:dyDescent="0.2">
      <c r="A30" s="39" t="s">
        <v>47</v>
      </c>
      <c r="B30" s="39" t="s">
        <v>43</v>
      </c>
      <c r="C30" s="41">
        <v>58326.759860560298</v>
      </c>
      <c r="D30" s="42">
        <v>5.1400000000000003E-4</v>
      </c>
      <c r="E30">
        <f>+(C30-C$7)/C$8</f>
        <v>3425.511576605405</v>
      </c>
      <c r="F30">
        <f>ROUND(2*E30,0)/2</f>
        <v>3425.5</v>
      </c>
      <c r="G30">
        <f>+C30-(C$7+F30*C$8)</f>
        <v>3.5575603033066727E-3</v>
      </c>
      <c r="L30">
        <f>+G30</f>
        <v>3.5575603033066727E-3</v>
      </c>
      <c r="O30">
        <f ca="1">+C$11+C$12*$F30</f>
        <v>5.0425055843415128E-3</v>
      </c>
      <c r="Q30" s="2">
        <f>+C30-15018.5</f>
        <v>43308.259860560298</v>
      </c>
      <c r="W30" s="44" t="s">
        <v>50</v>
      </c>
    </row>
    <row r="31" spans="1:23" ht="12.95" customHeight="1" x14ac:dyDescent="0.2">
      <c r="A31" s="39" t="s">
        <v>47</v>
      </c>
      <c r="B31" s="39" t="s">
        <v>40</v>
      </c>
      <c r="C31" s="41">
        <v>58340.741979855113</v>
      </c>
      <c r="D31" s="42">
        <v>5.2899999999999996E-4</v>
      </c>
      <c r="E31">
        <f>+(C31-C$7)/C$8</f>
        <v>3471.0105883227643</v>
      </c>
      <c r="F31">
        <f>ROUND(2*E31,0)/2</f>
        <v>3471</v>
      </c>
      <c r="G31">
        <f>+C31-(C$7+F31*C$8)</f>
        <v>3.2538551167817786E-3</v>
      </c>
      <c r="L31">
        <f>+G31</f>
        <v>3.2538551167817786E-3</v>
      </c>
      <c r="O31">
        <f ca="1">+C$11+C$12*$F31</f>
        <v>5.0234280613594261E-3</v>
      </c>
      <c r="Q31" s="2">
        <f>+C31-15018.5</f>
        <v>43322.241979855113</v>
      </c>
      <c r="W31" s="44" t="s">
        <v>50</v>
      </c>
    </row>
    <row r="32" spans="1:23" ht="12.95" customHeight="1" x14ac:dyDescent="0.2">
      <c r="A32" s="39" t="s">
        <v>47</v>
      </c>
      <c r="B32" s="39" t="s">
        <v>43</v>
      </c>
      <c r="C32" s="41">
        <v>58340.8957797084</v>
      </c>
      <c r="D32" s="42">
        <v>6.0099999999999997E-4</v>
      </c>
      <c r="E32">
        <f>+(C32-C$7)/C$8</f>
        <v>3471.5110661959188</v>
      </c>
      <c r="F32">
        <f>ROUND(2*E32,0)/2</f>
        <v>3471.5</v>
      </c>
      <c r="G32">
        <f>+C32-(C$7+F32*C$8)</f>
        <v>3.4007084032054991E-3</v>
      </c>
      <c r="L32">
        <f>+G32</f>
        <v>3.4007084032054991E-3</v>
      </c>
      <c r="O32">
        <f ca="1">+C$11+C$12*$F32</f>
        <v>5.0232184182497329E-3</v>
      </c>
      <c r="Q32" s="2">
        <f>+C32-15018.5</f>
        <v>43322.3957797084</v>
      </c>
      <c r="W32" s="44" t="s">
        <v>50</v>
      </c>
    </row>
    <row r="33" spans="1:23" ht="12.95" customHeight="1" x14ac:dyDescent="0.2">
      <c r="A33" s="39" t="s">
        <v>47</v>
      </c>
      <c r="B33" s="39" t="s">
        <v>40</v>
      </c>
      <c r="C33" s="41">
        <v>58351.805149835534</v>
      </c>
      <c r="D33" s="42">
        <v>6.7299999999999999E-4</v>
      </c>
      <c r="E33">
        <f>+(C33-C$7)/C$8</f>
        <v>3507.011089388222</v>
      </c>
      <c r="F33">
        <f>ROUND(2*E33,0)/2</f>
        <v>3507</v>
      </c>
      <c r="G33">
        <f>+C33-(C$7+F33*C$8)</f>
        <v>3.407835538382642E-3</v>
      </c>
      <c r="L33">
        <f>+G33</f>
        <v>3.407835538382642E-3</v>
      </c>
      <c r="O33">
        <f ca="1">+C$11+C$12*$F33</f>
        <v>5.0083337574615121E-3</v>
      </c>
      <c r="Q33" s="2">
        <f>+C33-15018.5</f>
        <v>43333.305149835534</v>
      </c>
      <c r="W33" s="44" t="s">
        <v>50</v>
      </c>
    </row>
    <row r="34" spans="1:23" ht="12.95" customHeight="1" x14ac:dyDescent="0.2">
      <c r="A34" s="39" t="s">
        <v>47</v>
      </c>
      <c r="B34" s="39" t="s">
        <v>43</v>
      </c>
      <c r="C34" s="41">
        <v>58351.958790421952</v>
      </c>
      <c r="D34" s="42">
        <v>6.1399999999999996E-4</v>
      </c>
      <c r="E34">
        <f>+(C34-C$7)/C$8</f>
        <v>3507.5110489933622</v>
      </c>
      <c r="F34">
        <f>ROUND(2*E34,0)/2</f>
        <v>3507.5</v>
      </c>
      <c r="G34">
        <f>+C34-(C$7+F34*C$8)</f>
        <v>3.3954219543375075E-3</v>
      </c>
      <c r="L34">
        <f>+G34</f>
        <v>3.3954219543375075E-3</v>
      </c>
      <c r="O34">
        <f ca="1">+C$11+C$12*$F34</f>
        <v>5.0081241143518189E-3</v>
      </c>
      <c r="Q34" s="2">
        <f>+C34-15018.5</f>
        <v>43333.458790421952</v>
      </c>
      <c r="W34" s="44" t="s">
        <v>50</v>
      </c>
    </row>
    <row r="35" spans="1:23" ht="12.95" customHeight="1" x14ac:dyDescent="0.2">
      <c r="A35" s="36" t="s">
        <v>46</v>
      </c>
      <c r="B35" s="37" t="s">
        <v>40</v>
      </c>
      <c r="C35" s="38">
        <v>59083.041239999999</v>
      </c>
      <c r="D35" s="38">
        <v>4.0899999999999999E-3</v>
      </c>
      <c r="E35">
        <f>+(C35-C$7)/C$8</f>
        <v>5886.5158506504958</v>
      </c>
      <c r="F35">
        <f>ROUND(2*E35,0)/2</f>
        <v>5886.5</v>
      </c>
      <c r="G35">
        <f>+C35-(C$7+F35*C$8)</f>
        <v>4.8710000046412461E-3</v>
      </c>
      <c r="K35">
        <f>+G35</f>
        <v>4.8710000046412461E-3</v>
      </c>
      <c r="O35">
        <f ca="1">+C$11+C$12*$F35</f>
        <v>4.01064219843132E-3</v>
      </c>
      <c r="Q35" s="2">
        <f>+C35-15018.5</f>
        <v>44064.541239999999</v>
      </c>
      <c r="W35" s="44"/>
    </row>
    <row r="36" spans="1:23" ht="12.95" customHeight="1" x14ac:dyDescent="0.2">
      <c r="A36" s="36" t="s">
        <v>46</v>
      </c>
      <c r="B36" s="37" t="s">
        <v>43</v>
      </c>
      <c r="C36" s="38">
        <v>59083.19399</v>
      </c>
      <c r="D36" s="38">
        <v>5.3200000000000001E-3</v>
      </c>
      <c r="E36">
        <f>+(C36-C$7)/C$8</f>
        <v>5887.0129122112885</v>
      </c>
      <c r="F36">
        <f>ROUND(2*E36,0)/2</f>
        <v>5887</v>
      </c>
      <c r="G36">
        <f>+C36-(C$7+F36*C$8)</f>
        <v>3.9680000045336783E-3</v>
      </c>
      <c r="K36">
        <f>+G36</f>
        <v>3.9680000045336783E-3</v>
      </c>
      <c r="O36">
        <f ca="1">+C$11+C$12*$F36</f>
        <v>4.0104325553216268E-3</v>
      </c>
      <c r="Q36" s="2">
        <f>+C36-15018.5</f>
        <v>44064.69399</v>
      </c>
      <c r="W36" s="44"/>
    </row>
    <row r="37" spans="1:23" ht="12.95" customHeight="1" x14ac:dyDescent="0.2">
      <c r="A37" s="36" t="s">
        <v>46</v>
      </c>
      <c r="B37" s="37" t="s">
        <v>43</v>
      </c>
      <c r="C37" s="38">
        <v>59085.039109999998</v>
      </c>
      <c r="D37" s="38">
        <v>2.7000000000000001E-3</v>
      </c>
      <c r="E37">
        <f>+(C37-C$7)/C$8</f>
        <v>5893.0170904570705</v>
      </c>
      <c r="F37">
        <f>ROUND(2*E37,0)/2</f>
        <v>5893</v>
      </c>
      <c r="G37">
        <f>+C37-(C$7+F37*C$8)</f>
        <v>5.252000002656132E-3</v>
      </c>
      <c r="K37">
        <f>+G37</f>
        <v>5.252000002656132E-3</v>
      </c>
      <c r="O37">
        <f ca="1">+C$11+C$12*$F37</f>
        <v>4.0079168380053078E-3</v>
      </c>
      <c r="Q37" s="2">
        <f>+C37-15018.5</f>
        <v>44066.539109999998</v>
      </c>
      <c r="W37" s="44"/>
    </row>
    <row r="38" spans="1:23" ht="12.95" customHeight="1" x14ac:dyDescent="0.2">
      <c r="A38" s="36" t="s">
        <v>46</v>
      </c>
      <c r="B38" s="37" t="s">
        <v>40</v>
      </c>
      <c r="C38" s="38">
        <v>59085.192490000001</v>
      </c>
      <c r="D38" s="38">
        <v>3.4199999999999999E-3</v>
      </c>
      <c r="E38">
        <f>+(C38-C$7)/C$8</f>
        <v>5893.5162020917387</v>
      </c>
      <c r="F38">
        <f>ROUND(2*E38,0)/2</f>
        <v>5893.5</v>
      </c>
      <c r="G38">
        <f>+C38-(C$7+F38*C$8)</f>
        <v>4.9790000048233196E-3</v>
      </c>
      <c r="K38">
        <f>+G38</f>
        <v>4.9790000048233196E-3</v>
      </c>
      <c r="O38">
        <f ca="1">+C$11+C$12*$F38</f>
        <v>4.0077071948956145E-3</v>
      </c>
      <c r="Q38" s="2">
        <f>+C38-15018.5</f>
        <v>44066.692490000001</v>
      </c>
      <c r="W38" s="44"/>
    </row>
    <row r="39" spans="1:23" ht="12.95" customHeight="1" x14ac:dyDescent="0.2">
      <c r="A39" s="36" t="s">
        <v>46</v>
      </c>
      <c r="B39" s="37" t="s">
        <v>43</v>
      </c>
      <c r="C39" s="38">
        <v>59085.961479999998</v>
      </c>
      <c r="D39" s="38">
        <v>3.1700000000000001E-3</v>
      </c>
      <c r="E39">
        <f>+(C39-C$7)/C$8</f>
        <v>5896.0185613037193</v>
      </c>
      <c r="F39">
        <f>ROUND(2*E39,0)/2</f>
        <v>5896</v>
      </c>
      <c r="G39">
        <f>+C39-(C$7+F39*C$8)</f>
        <v>5.7040000028791837E-3</v>
      </c>
      <c r="K39">
        <f>+G39</f>
        <v>5.7040000028791837E-3</v>
      </c>
      <c r="O39">
        <f ca="1">+C$11+C$12*$F39</f>
        <v>4.0066589793471483E-3</v>
      </c>
      <c r="Q39" s="2">
        <f>+C39-15018.5</f>
        <v>44067.461479999998</v>
      </c>
      <c r="W39" s="44"/>
    </row>
    <row r="40" spans="1:23" ht="12.95" customHeight="1" x14ac:dyDescent="0.2">
      <c r="A40" s="36" t="s">
        <v>46</v>
      </c>
      <c r="B40" s="37" t="s">
        <v>43</v>
      </c>
      <c r="C40" s="38">
        <v>59086.268029999999</v>
      </c>
      <c r="D40" s="38">
        <v>3.6600000000000001E-3</v>
      </c>
      <c r="E40">
        <f>+(C40-C$7)/C$8</f>
        <v>5897.0161012150811</v>
      </c>
      <c r="F40">
        <f>ROUND(2*E40,0)/2</f>
        <v>5897</v>
      </c>
      <c r="G40">
        <f>+C40-(C$7+F40*C$8)</f>
        <v>4.9480000016046688E-3</v>
      </c>
      <c r="K40">
        <f>+G40</f>
        <v>4.9480000016046688E-3</v>
      </c>
      <c r="O40">
        <f ca="1">+C$11+C$12*$F40</f>
        <v>4.0062396931277618E-3</v>
      </c>
      <c r="Q40" s="2">
        <f>+C40-15018.5</f>
        <v>44067.768029999999</v>
      </c>
      <c r="W40" s="44"/>
    </row>
    <row r="41" spans="1:23" ht="12.95" customHeight="1" x14ac:dyDescent="0.2">
      <c r="A41" s="36" t="s">
        <v>46</v>
      </c>
      <c r="B41" s="37" t="s">
        <v>40</v>
      </c>
      <c r="C41" s="38">
        <v>59087.03701</v>
      </c>
      <c r="D41" s="38">
        <v>2.3999999999999998E-3</v>
      </c>
      <c r="E41">
        <f>+(C41-C$7)/C$8</f>
        <v>5899.5184278862198</v>
      </c>
      <c r="F41">
        <f>ROUND(2*E41,0)/2</f>
        <v>5899.5</v>
      </c>
      <c r="G41">
        <f>+C41-(C$7+F41*C$8)</f>
        <v>5.663000003551133E-3</v>
      </c>
      <c r="K41">
        <f>+G41</f>
        <v>5.663000003551133E-3</v>
      </c>
      <c r="O41">
        <f ca="1">+C$11+C$12*$F41</f>
        <v>4.0051914775792955E-3</v>
      </c>
      <c r="Q41" s="2">
        <f>+C41-15018.5</f>
        <v>44068.53701</v>
      </c>
      <c r="W41" s="44"/>
    </row>
    <row r="42" spans="1:23" ht="12.95" customHeight="1" x14ac:dyDescent="0.2">
      <c r="A42" s="36" t="s">
        <v>46</v>
      </c>
      <c r="B42" s="37" t="s">
        <v>43</v>
      </c>
      <c r="C42" s="38">
        <v>59087.189290000002</v>
      </c>
      <c r="D42" s="38">
        <v>2.8500000000000001E-3</v>
      </c>
      <c r="E42">
        <f>+(C42-C$7)/C$8</f>
        <v>5900.0139600268285</v>
      </c>
      <c r="F42">
        <f>ROUND(2*E42,0)/2</f>
        <v>5900</v>
      </c>
      <c r="G42">
        <f>+C42-(C$7+F42*C$8)</f>
        <v>4.2900000044028275E-3</v>
      </c>
      <c r="K42">
        <f>+G42</f>
        <v>4.2900000044028275E-3</v>
      </c>
      <c r="O42">
        <f ca="1">+C$11+C$12*$F42</f>
        <v>4.0049818344696023E-3</v>
      </c>
      <c r="Q42" s="2">
        <f>+C42-15018.5</f>
        <v>44068.689290000002</v>
      </c>
      <c r="W42" s="44"/>
    </row>
    <row r="43" spans="1:23" ht="12.95" customHeight="1" x14ac:dyDescent="0.2">
      <c r="A43" s="39" t="s">
        <v>49</v>
      </c>
      <c r="B43" s="40" t="s">
        <v>43</v>
      </c>
      <c r="C43" s="43">
        <v>60201.947614999954</v>
      </c>
      <c r="D43" s="43">
        <v>7.0399999999999998E-4</v>
      </c>
      <c r="E43">
        <f>+(C43-C$7)/C$8</f>
        <v>9527.5328662634511</v>
      </c>
      <c r="F43">
        <f>ROUND(2*E43,0)/2</f>
        <v>9527.5</v>
      </c>
      <c r="G43">
        <f>+C43-(C$7+F43*C$8)</f>
        <v>1.009999995585531E-2</v>
      </c>
      <c r="K43">
        <f>+G43</f>
        <v>1.009999995585531E-2</v>
      </c>
      <c r="O43">
        <f ca="1">+C$11+C$12*$F43</f>
        <v>2.4840210736450496E-3</v>
      </c>
      <c r="Q43" s="2">
        <f>+C43-15018.5</f>
        <v>45183.447614999954</v>
      </c>
      <c r="W43" s="44" t="s">
        <v>50</v>
      </c>
    </row>
    <row r="44" spans="1:23" ht="12.95" customHeight="1" x14ac:dyDescent="0.2">
      <c r="A44" s="39" t="s">
        <v>49</v>
      </c>
      <c r="B44" s="40" t="s">
        <v>40</v>
      </c>
      <c r="C44" s="43">
        <v>60202.101329999976</v>
      </c>
      <c r="D44" s="43">
        <v>6.2E-4</v>
      </c>
      <c r="E44">
        <f>+(C44-C$7)/C$8</f>
        <v>9528.0330680168245</v>
      </c>
      <c r="F44">
        <f>ROUND(2*E44,0)/2</f>
        <v>9528</v>
      </c>
      <c r="G44">
        <f>+C44-(C$7+F44*C$8)</f>
        <v>1.0161999976844527E-2</v>
      </c>
      <c r="K44">
        <f>+G44</f>
        <v>1.0161999976844527E-2</v>
      </c>
      <c r="O44">
        <f ca="1">+C$11+C$12*$F44</f>
        <v>2.4838114305353563E-3</v>
      </c>
      <c r="Q44" s="2">
        <f>+C44-15018.5</f>
        <v>45183.601329999976</v>
      </c>
      <c r="W44" s="44" t="s">
        <v>50</v>
      </c>
    </row>
    <row r="45" spans="1:23" ht="12.95" customHeight="1" x14ac:dyDescent="0.2">
      <c r="C45" s="10"/>
      <c r="D45" s="10"/>
    </row>
    <row r="46" spans="1:23" ht="12.95" customHeight="1" x14ac:dyDescent="0.2">
      <c r="C46" s="10"/>
      <c r="D46" s="10"/>
    </row>
    <row r="47" spans="1:23" ht="12.95" customHeight="1" x14ac:dyDescent="0.2">
      <c r="C47" s="10"/>
      <c r="D47" s="10"/>
    </row>
    <row r="48" spans="1:23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ht="12.95" customHeight="1" x14ac:dyDescent="0.2">
      <c r="C283" s="10"/>
      <c r="D283" s="10"/>
    </row>
    <row r="284" spans="3:4" ht="12.95" customHeight="1" x14ac:dyDescent="0.2">
      <c r="C284" s="10"/>
      <c r="D284" s="10"/>
    </row>
    <row r="285" spans="3:4" ht="12.95" customHeight="1" x14ac:dyDescent="0.2">
      <c r="C285" s="10"/>
      <c r="D285" s="10"/>
    </row>
    <row r="286" spans="3:4" ht="12.95" customHeight="1" x14ac:dyDescent="0.2">
      <c r="C286" s="10"/>
      <c r="D286" s="10"/>
    </row>
    <row r="287" spans="3:4" ht="12.95" customHeight="1" x14ac:dyDescent="0.2">
      <c r="C287" s="10"/>
      <c r="D287" s="10"/>
    </row>
    <row r="288" spans="3:4" ht="12.95" customHeight="1" x14ac:dyDescent="0.2">
      <c r="C288" s="10"/>
      <c r="D288" s="10"/>
    </row>
    <row r="289" spans="3:4" ht="12.95" customHeight="1" x14ac:dyDescent="0.2">
      <c r="C289" s="10"/>
      <c r="D289" s="10"/>
    </row>
    <row r="290" spans="3:4" ht="12.95" customHeight="1" x14ac:dyDescent="0.2">
      <c r="C290" s="10"/>
      <c r="D290" s="10"/>
    </row>
    <row r="291" spans="3:4" ht="12.95" customHeight="1" x14ac:dyDescent="0.2">
      <c r="C291" s="10"/>
      <c r="D291" s="10"/>
    </row>
    <row r="292" spans="3:4" ht="12.95" customHeight="1" x14ac:dyDescent="0.2">
      <c r="C292" s="10"/>
      <c r="D292" s="10"/>
    </row>
    <row r="293" spans="3:4" ht="12.95" customHeight="1" x14ac:dyDescent="0.2">
      <c r="C293" s="10"/>
      <c r="D293" s="10"/>
    </row>
    <row r="294" spans="3:4" ht="12.95" customHeight="1" x14ac:dyDescent="0.2">
      <c r="C294" s="10"/>
      <c r="D294" s="10"/>
    </row>
    <row r="295" spans="3:4" ht="12.95" customHeight="1" x14ac:dyDescent="0.2">
      <c r="C295" s="10"/>
      <c r="D295" s="10"/>
    </row>
    <row r="296" spans="3:4" ht="12.95" customHeight="1" x14ac:dyDescent="0.2">
      <c r="C296" s="10"/>
      <c r="D296" s="10"/>
    </row>
    <row r="297" spans="3:4" ht="12.95" customHeight="1" x14ac:dyDescent="0.2">
      <c r="C297" s="10"/>
      <c r="D297" s="10"/>
    </row>
    <row r="298" spans="3:4" ht="12.95" customHeight="1" x14ac:dyDescent="0.2">
      <c r="C298" s="10"/>
      <c r="D298" s="10"/>
    </row>
    <row r="299" spans="3:4" ht="12.95" customHeight="1" x14ac:dyDescent="0.2">
      <c r="C299" s="10"/>
      <c r="D299" s="10"/>
    </row>
    <row r="300" spans="3:4" ht="12.95" customHeight="1" x14ac:dyDescent="0.2">
      <c r="C300" s="10"/>
      <c r="D300" s="10"/>
    </row>
    <row r="301" spans="3:4" ht="12.95" customHeight="1" x14ac:dyDescent="0.2">
      <c r="C301" s="10"/>
      <c r="D301" s="10"/>
    </row>
    <row r="302" spans="3:4" ht="12.95" customHeight="1" x14ac:dyDescent="0.2">
      <c r="C302" s="10"/>
      <c r="D302" s="10"/>
    </row>
    <row r="303" spans="3:4" ht="12.95" customHeight="1" x14ac:dyDescent="0.2">
      <c r="C303" s="10"/>
      <c r="D303" s="10"/>
    </row>
    <row r="304" spans="3:4" ht="12.95" customHeight="1" x14ac:dyDescent="0.2">
      <c r="C304" s="10"/>
      <c r="D304" s="10"/>
    </row>
    <row r="305" spans="3:4" ht="12.95" customHeight="1" x14ac:dyDescent="0.2">
      <c r="C305" s="10"/>
      <c r="D305" s="10"/>
    </row>
    <row r="306" spans="3:4" ht="12.95" customHeight="1" x14ac:dyDescent="0.2">
      <c r="C306" s="10"/>
      <c r="D306" s="10"/>
    </row>
    <row r="307" spans="3:4" ht="12.95" customHeight="1" x14ac:dyDescent="0.2">
      <c r="C307" s="10"/>
      <c r="D307" s="10"/>
    </row>
    <row r="308" spans="3:4" ht="12.95" customHeight="1" x14ac:dyDescent="0.2">
      <c r="C308" s="10"/>
      <c r="D308" s="10"/>
    </row>
    <row r="309" spans="3:4" ht="12.95" customHeight="1" x14ac:dyDescent="0.2">
      <c r="C309" s="10"/>
      <c r="D309" s="10"/>
    </row>
    <row r="310" spans="3:4" ht="12.95" customHeight="1" x14ac:dyDescent="0.2">
      <c r="C310" s="10"/>
      <c r="D310" s="10"/>
    </row>
    <row r="311" spans="3:4" ht="12.95" customHeight="1" x14ac:dyDescent="0.2">
      <c r="C311" s="10"/>
      <c r="D311" s="10"/>
    </row>
    <row r="312" spans="3:4" ht="12.95" customHeight="1" x14ac:dyDescent="0.2">
      <c r="C312" s="10"/>
      <c r="D312" s="10"/>
    </row>
    <row r="313" spans="3:4" ht="12.95" customHeight="1" x14ac:dyDescent="0.2">
      <c r="C313" s="10"/>
      <c r="D313" s="10"/>
    </row>
    <row r="314" spans="3:4" ht="12.95" customHeight="1" x14ac:dyDescent="0.2">
      <c r="C314" s="10"/>
      <c r="D314" s="10"/>
    </row>
    <row r="315" spans="3:4" ht="12.95" customHeight="1" x14ac:dyDescent="0.2">
      <c r="C315" s="10"/>
      <c r="D315" s="10"/>
    </row>
    <row r="316" spans="3:4" ht="12.95" customHeight="1" x14ac:dyDescent="0.2">
      <c r="C316" s="10"/>
      <c r="D316" s="10"/>
    </row>
    <row r="317" spans="3:4" ht="12.95" customHeight="1" x14ac:dyDescent="0.2">
      <c r="C317" s="10"/>
      <c r="D317" s="10"/>
    </row>
    <row r="318" spans="3:4" ht="12.95" customHeight="1" x14ac:dyDescent="0.2">
      <c r="C318" s="10"/>
      <c r="D318" s="10"/>
    </row>
    <row r="319" spans="3:4" ht="12.95" customHeight="1" x14ac:dyDescent="0.2">
      <c r="C319" s="10"/>
      <c r="D319" s="10"/>
    </row>
    <row r="320" spans="3:4" ht="12.95" customHeight="1" x14ac:dyDescent="0.2">
      <c r="C320" s="10"/>
      <c r="D320" s="10"/>
    </row>
    <row r="321" spans="3:4" ht="12.95" customHeight="1" x14ac:dyDescent="0.2">
      <c r="C321" s="10"/>
      <c r="D321" s="10"/>
    </row>
    <row r="322" spans="3:4" ht="12.95" customHeight="1" x14ac:dyDescent="0.2">
      <c r="C322" s="10"/>
      <c r="D322" s="10"/>
    </row>
    <row r="323" spans="3:4" ht="12.95" customHeight="1" x14ac:dyDescent="0.2">
      <c r="C323" s="10"/>
      <c r="D323" s="10"/>
    </row>
    <row r="324" spans="3:4" ht="12.95" customHeight="1" x14ac:dyDescent="0.2">
      <c r="C324" s="10"/>
      <c r="D324" s="10"/>
    </row>
    <row r="325" spans="3:4" ht="12.95" customHeight="1" x14ac:dyDescent="0.2">
      <c r="C325" s="10"/>
      <c r="D325" s="10"/>
    </row>
    <row r="326" spans="3:4" ht="12.95" customHeight="1" x14ac:dyDescent="0.2">
      <c r="C326" s="10"/>
      <c r="D326" s="10"/>
    </row>
    <row r="327" spans="3:4" ht="12.95" customHeight="1" x14ac:dyDescent="0.2">
      <c r="C327" s="10"/>
      <c r="D327" s="10"/>
    </row>
    <row r="328" spans="3:4" ht="12.95" customHeight="1" x14ac:dyDescent="0.2">
      <c r="C328" s="10"/>
      <c r="D328" s="10"/>
    </row>
    <row r="329" spans="3:4" ht="12.95" customHeight="1" x14ac:dyDescent="0.2">
      <c r="C329" s="10"/>
      <c r="D329" s="10"/>
    </row>
    <row r="330" spans="3:4" ht="12.95" customHeight="1" x14ac:dyDescent="0.2">
      <c r="C330" s="10"/>
      <c r="D330" s="10"/>
    </row>
    <row r="331" spans="3:4" ht="12.95" customHeight="1" x14ac:dyDescent="0.2">
      <c r="C331" s="10"/>
      <c r="D331" s="10"/>
    </row>
    <row r="332" spans="3:4" ht="12.95" customHeight="1" x14ac:dyDescent="0.2">
      <c r="C332" s="10"/>
      <c r="D332" s="10"/>
    </row>
    <row r="333" spans="3:4" ht="12.95" customHeight="1" x14ac:dyDescent="0.2">
      <c r="C333" s="10"/>
      <c r="D333" s="10"/>
    </row>
    <row r="334" spans="3:4" ht="12.95" customHeight="1" x14ac:dyDescent="0.2">
      <c r="C334" s="10"/>
      <c r="D334" s="10"/>
    </row>
    <row r="335" spans="3:4" ht="12.95" customHeight="1" x14ac:dyDescent="0.2">
      <c r="C335" s="10"/>
      <c r="D335" s="10"/>
    </row>
    <row r="336" spans="3:4" ht="12.95" customHeight="1" x14ac:dyDescent="0.2">
      <c r="C336" s="10"/>
      <c r="D336" s="10"/>
    </row>
    <row r="337" spans="3:4" ht="12.95" customHeight="1" x14ac:dyDescent="0.2">
      <c r="C337" s="10"/>
      <c r="D337" s="10"/>
    </row>
    <row r="338" spans="3:4" ht="12.95" customHeight="1" x14ac:dyDescent="0.2">
      <c r="C338" s="10"/>
      <c r="D338" s="10"/>
    </row>
    <row r="339" spans="3:4" ht="12.95" customHeight="1" x14ac:dyDescent="0.2">
      <c r="C339" s="10"/>
      <c r="D339" s="10"/>
    </row>
    <row r="340" spans="3:4" ht="12.95" customHeight="1" x14ac:dyDescent="0.2">
      <c r="C340" s="10"/>
      <c r="D340" s="10"/>
    </row>
    <row r="341" spans="3:4" ht="12.95" customHeight="1" x14ac:dyDescent="0.2">
      <c r="C341" s="10"/>
      <c r="D341" s="10"/>
    </row>
    <row r="342" spans="3:4" ht="12.95" customHeight="1" x14ac:dyDescent="0.2">
      <c r="C342" s="10"/>
      <c r="D342" s="10"/>
    </row>
    <row r="343" spans="3:4" ht="12.95" customHeight="1" x14ac:dyDescent="0.2">
      <c r="C343" s="10"/>
      <c r="D343" s="10"/>
    </row>
    <row r="344" spans="3:4" ht="12.95" customHeight="1" x14ac:dyDescent="0.2">
      <c r="C344" s="10"/>
      <c r="D344" s="10"/>
    </row>
    <row r="345" spans="3:4" ht="12.95" customHeight="1" x14ac:dyDescent="0.2">
      <c r="C345" s="10"/>
      <c r="D345" s="10"/>
    </row>
    <row r="346" spans="3:4" ht="12.95" customHeight="1" x14ac:dyDescent="0.2">
      <c r="C346" s="10"/>
      <c r="D346" s="10"/>
    </row>
    <row r="347" spans="3:4" ht="12.95" customHeight="1" x14ac:dyDescent="0.2">
      <c r="C347" s="10"/>
      <c r="D347" s="10"/>
    </row>
    <row r="348" spans="3:4" ht="12.95" customHeight="1" x14ac:dyDescent="0.2">
      <c r="C348" s="10"/>
      <c r="D348" s="10"/>
    </row>
    <row r="349" spans="3:4" ht="12.95" customHeight="1" x14ac:dyDescent="0.2">
      <c r="C349" s="10"/>
      <c r="D349" s="10"/>
    </row>
    <row r="350" spans="3:4" ht="12.95" customHeight="1" x14ac:dyDescent="0.2">
      <c r="C350" s="10"/>
      <c r="D350" s="10"/>
    </row>
    <row r="351" spans="3:4" ht="12.95" customHeight="1" x14ac:dyDescent="0.2">
      <c r="C351" s="10"/>
      <c r="D351" s="10"/>
    </row>
    <row r="352" spans="3:4" ht="12.95" customHeight="1" x14ac:dyDescent="0.2">
      <c r="C352" s="10"/>
      <c r="D352" s="10"/>
    </row>
    <row r="353" spans="3:4" ht="12.95" customHeight="1" x14ac:dyDescent="0.2">
      <c r="C353" s="10"/>
      <c r="D353" s="10"/>
    </row>
    <row r="354" spans="3:4" ht="12.95" customHeight="1" x14ac:dyDescent="0.2">
      <c r="C354" s="10"/>
      <c r="D354" s="10"/>
    </row>
    <row r="355" spans="3:4" ht="12.95" customHeight="1" x14ac:dyDescent="0.2">
      <c r="C355" s="10"/>
      <c r="D355" s="10"/>
    </row>
    <row r="356" spans="3:4" ht="12.95" customHeight="1" x14ac:dyDescent="0.2">
      <c r="C356" s="10"/>
      <c r="D356" s="10"/>
    </row>
    <row r="357" spans="3:4" ht="12.95" customHeight="1" x14ac:dyDescent="0.2">
      <c r="C357" s="10"/>
      <c r="D357" s="10"/>
    </row>
    <row r="358" spans="3:4" ht="12.95" customHeight="1" x14ac:dyDescent="0.2">
      <c r="C358" s="10"/>
      <c r="D358" s="10"/>
    </row>
    <row r="359" spans="3:4" ht="12.95" customHeight="1" x14ac:dyDescent="0.2">
      <c r="C359" s="10"/>
      <c r="D359" s="10"/>
    </row>
    <row r="360" spans="3:4" ht="12.95" customHeight="1" x14ac:dyDescent="0.2">
      <c r="C360" s="10"/>
      <c r="D360" s="10"/>
    </row>
    <row r="361" spans="3:4" ht="12.95" customHeight="1" x14ac:dyDescent="0.2">
      <c r="C361" s="10"/>
      <c r="D361" s="10"/>
    </row>
    <row r="362" spans="3:4" ht="12.95" customHeight="1" x14ac:dyDescent="0.2">
      <c r="C362" s="10"/>
      <c r="D362" s="10"/>
    </row>
    <row r="363" spans="3:4" ht="12.95" customHeight="1" x14ac:dyDescent="0.2">
      <c r="C363" s="10"/>
      <c r="D363" s="10"/>
    </row>
    <row r="364" spans="3:4" ht="12.95" customHeight="1" x14ac:dyDescent="0.2">
      <c r="C364" s="10"/>
      <c r="D364" s="10"/>
    </row>
    <row r="365" spans="3:4" ht="12.95" customHeight="1" x14ac:dyDescent="0.2">
      <c r="C365" s="10"/>
      <c r="D365" s="10"/>
    </row>
    <row r="366" spans="3:4" ht="12.95" customHeight="1" x14ac:dyDescent="0.2">
      <c r="C366" s="10"/>
      <c r="D366" s="10"/>
    </row>
    <row r="367" spans="3:4" ht="12.95" customHeight="1" x14ac:dyDescent="0.2">
      <c r="C367" s="10"/>
      <c r="D367" s="10"/>
    </row>
    <row r="368" spans="3:4" ht="12.95" customHeight="1" x14ac:dyDescent="0.2">
      <c r="C368" s="10"/>
      <c r="D368" s="10"/>
    </row>
    <row r="369" spans="3:4" ht="12.95" customHeight="1" x14ac:dyDescent="0.2">
      <c r="C369" s="10"/>
      <c r="D369" s="10"/>
    </row>
    <row r="370" spans="3:4" ht="12.95" customHeight="1" x14ac:dyDescent="0.2">
      <c r="C370" s="10"/>
      <c r="D370" s="10"/>
    </row>
    <row r="371" spans="3:4" ht="12.95" customHeight="1" x14ac:dyDescent="0.2">
      <c r="C371" s="10"/>
      <c r="D371" s="10"/>
    </row>
    <row r="372" spans="3:4" ht="12.95" customHeight="1" x14ac:dyDescent="0.2">
      <c r="C372" s="10"/>
      <c r="D372" s="10"/>
    </row>
    <row r="373" spans="3:4" ht="12.95" customHeight="1" x14ac:dyDescent="0.2">
      <c r="C373" s="10"/>
      <c r="D373" s="10"/>
    </row>
    <row r="374" spans="3:4" ht="12.95" customHeight="1" x14ac:dyDescent="0.2">
      <c r="C374" s="10"/>
      <c r="D374" s="10"/>
    </row>
    <row r="375" spans="3:4" ht="12.95" customHeight="1" x14ac:dyDescent="0.2">
      <c r="C375" s="10"/>
      <c r="D375" s="10"/>
    </row>
    <row r="376" spans="3:4" ht="12.95" customHeight="1" x14ac:dyDescent="0.2">
      <c r="C376" s="10"/>
      <c r="D376" s="10"/>
    </row>
    <row r="377" spans="3:4" ht="12.95" customHeight="1" x14ac:dyDescent="0.2">
      <c r="C377" s="10"/>
      <c r="D377" s="10"/>
    </row>
    <row r="378" spans="3:4" ht="12.95" customHeight="1" x14ac:dyDescent="0.2">
      <c r="C378" s="10"/>
      <c r="D378" s="10"/>
    </row>
    <row r="379" spans="3:4" ht="12.95" customHeight="1" x14ac:dyDescent="0.2">
      <c r="C379" s="10"/>
      <c r="D379" s="10"/>
    </row>
    <row r="380" spans="3:4" ht="12.95" customHeight="1" x14ac:dyDescent="0.2">
      <c r="C380" s="10"/>
      <c r="D380" s="10"/>
    </row>
    <row r="381" spans="3:4" ht="12.95" customHeight="1" x14ac:dyDescent="0.2">
      <c r="C381" s="10"/>
      <c r="D381" s="10"/>
    </row>
    <row r="382" spans="3:4" ht="12.95" customHeight="1" x14ac:dyDescent="0.2">
      <c r="C382" s="10"/>
      <c r="D382" s="10"/>
    </row>
    <row r="383" spans="3:4" ht="12.95" customHeight="1" x14ac:dyDescent="0.2">
      <c r="C383" s="10"/>
      <c r="D383" s="10"/>
    </row>
    <row r="384" spans="3:4" ht="12.95" customHeight="1" x14ac:dyDescent="0.2">
      <c r="C384" s="10"/>
      <c r="D384" s="10"/>
    </row>
    <row r="385" spans="3:4" ht="12.95" customHeight="1" x14ac:dyDescent="0.2">
      <c r="C385" s="10"/>
      <c r="D385" s="10"/>
    </row>
    <row r="386" spans="3:4" ht="12.95" customHeight="1" x14ac:dyDescent="0.2">
      <c r="C386" s="10"/>
      <c r="D386" s="10"/>
    </row>
    <row r="387" spans="3:4" ht="12.95" customHeight="1" x14ac:dyDescent="0.2">
      <c r="C387" s="10"/>
      <c r="D387" s="10"/>
    </row>
    <row r="388" spans="3:4" ht="12.95" customHeight="1" x14ac:dyDescent="0.2">
      <c r="C388" s="10"/>
      <c r="D388" s="10"/>
    </row>
    <row r="389" spans="3:4" ht="12.95" customHeight="1" x14ac:dyDescent="0.2">
      <c r="C389" s="10"/>
      <c r="D389" s="10"/>
    </row>
    <row r="390" spans="3:4" ht="12.95" customHeight="1" x14ac:dyDescent="0.2">
      <c r="C390" s="10"/>
      <c r="D390" s="10"/>
    </row>
    <row r="391" spans="3:4" ht="12.95" customHeight="1" x14ac:dyDescent="0.2">
      <c r="C391" s="10"/>
      <c r="D391" s="10"/>
    </row>
    <row r="392" spans="3:4" ht="12.95" customHeight="1" x14ac:dyDescent="0.2">
      <c r="C392" s="10"/>
      <c r="D392" s="10"/>
    </row>
    <row r="393" spans="3:4" ht="12.95" customHeight="1" x14ac:dyDescent="0.2">
      <c r="C393" s="10"/>
      <c r="D393" s="10"/>
    </row>
    <row r="394" spans="3:4" ht="12.95" customHeight="1" x14ac:dyDescent="0.2">
      <c r="C394" s="10"/>
      <c r="D394" s="10"/>
    </row>
    <row r="395" spans="3:4" ht="12.95" customHeight="1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</sheetData>
  <sortState xmlns:xlrd2="http://schemas.microsoft.com/office/spreadsheetml/2017/richdata2" ref="A21:Z49">
    <sortCondition ref="C21:C49"/>
  </sortState>
  <phoneticPr fontId="8" type="noConversion"/>
  <hyperlinks>
    <hyperlink ref="H252" r:id="rId1" display="http://vsolj.cetus-net.org/bulletin.html" xr:uid="{00000000-0004-0000-0000-000000000000}"/>
    <hyperlink ref="H245" r:id="rId2" display="http://vsolj.cetus-net.org/bulletin.html" xr:uid="{00000000-0004-0000-0000-000001000000}"/>
  </hyperlinks>
  <pageMargins left="0.75" right="0.75" top="1" bottom="1" header="0.5" footer="0.5"/>
  <pageSetup paperSize="9" orientation="portrait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2024-08-15T05:54:15Z</dcterms:modified>
</cp:coreProperties>
</file>