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760A39-E4FC-4425-94A7-3E3218DB3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E23" i="1"/>
  <c r="F23" i="1" s="1"/>
  <c r="G23" i="1" s="1"/>
  <c r="I23" i="1" s="1"/>
  <c r="Q23" i="1"/>
  <c r="E24" i="1"/>
  <c r="F24" i="1" s="1"/>
  <c r="G24" i="1" s="1"/>
  <c r="I24" i="1" s="1"/>
  <c r="F11" i="1"/>
  <c r="Q24" i="1"/>
  <c r="G11" i="1"/>
  <c r="E21" i="1"/>
  <c r="F21" i="1"/>
  <c r="G21" i="1" s="1"/>
  <c r="H21" i="1" s="1"/>
  <c r="C17" i="1"/>
  <c r="Q21" i="1"/>
  <c r="C12" i="1"/>
  <c r="F15" i="1" l="1"/>
  <c r="C16" i="1"/>
  <c r="D18" i="1" s="1"/>
  <c r="C11" i="1"/>
  <c r="O22" i="1" l="1"/>
  <c r="O21" i="1"/>
  <c r="C15" i="1"/>
  <c r="O23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<sst xmlns="http://schemas.openxmlformats.org/spreadsheetml/2006/main" count="59" uniqueCount="54">
  <si>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</si>
  <si>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</si>
  <si>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</si>
  <si>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</si>
  <si>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</si>
  <si>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</si>
  <si>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</si>
  <si>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</si>
  <si>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</si>
  <si>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</si>
  <si>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</si>
  <si>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</si>
  <si>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</si>
  <si>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</si>
  <si>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</si>
  <si>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</si>
  <si>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</si>
  <si>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</si>
  <si>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</si>
  <si>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</si>
  <si>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</si>
  <si>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</si>
  <si>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</si>
  <si>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</si>
  <si>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</si>
  <si>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</si>
  <si>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</si>
  <si>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</si>
  <si>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</si>
  <si>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</si>
  <si>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</si>
  <si>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</si>
  <si>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</si>
  <si>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</si>
  <si>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</si>
  <si>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</si>
  <si>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</si>
  <si>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BN Gru</t>
  </si>
  <si>
    <t>BN Gru / GSC 8448-0001</t>
  </si>
  <si>
    <t>G8448-0001</t>
  </si>
  <si>
    <t>VSX</t>
  </si>
  <si>
    <t>OEJV 0160</t>
  </si>
  <si>
    <t>I</t>
  </si>
  <si>
    <t>OEJV 0165</t>
  </si>
  <si>
    <t>CCD</t>
  </si>
  <si>
    <t xml:space="preserve">Mag </t>
  </si>
  <si>
    <t>Next ToM-P</t>
  </si>
  <si>
    <t>Next ToM-S</t>
  </si>
  <si>
    <t>VSX 1</t>
  </si>
  <si>
    <t>VSX 2</t>
  </si>
  <si>
    <t>13.50-14.00</t>
  </si>
  <si>
    <t>EW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</si>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</sst>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Gru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4.6299999667098746E-4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94-4D5A-BAEB-3200ED17FB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-9.6349999512312934E-4</c:v>
                </c:pt>
                <c:pt idx="3">
                  <c:v>-1.8350000027567148E-4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94-4D5A-BAEB-3200ED17FB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94-4D5A-BAEB-3200ED17FB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94-4D5A-BAEB-3200ED17FB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94-4D5A-BAEB-3200ED17FB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94-4D5A-BAEB-3200ED17FB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94-4D5A-BAEB-3200ED17FB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5.197394725844635E-4</c:v>
                </c:pt>
                <c:pt idx="1">
                  <c:v>-2.5139794293088088E-4</c:v>
                </c:pt>
                <c:pt idx="2">
                  <c:v>-4.7617076419069796E-4</c:v>
                </c:pt>
                <c:pt idx="3">
                  <c:v>-4.7617076419069796E-4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94-4D5A-BAEB-3200ED17FB0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-53981</c:v>
                </c:pt>
                <c:pt idx="1">
                  <c:v>0</c:v>
                </c:pt>
                <c:pt idx="2">
                  <c:v>15734.5</c:v>
                </c:pt>
                <c:pt idx="3">
                  <c:v>15734.5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94-4D5A-BAEB-3200ED17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35768"/>
        <c:axId val="1"/>
      </c:scatterChart>
      <c:valAx>
        <c:axId val="55233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2.0000000000000005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335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542925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27DA30-95C8-5260-EC34-F967EB691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U35" sqref="U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ht="12.95" customHeight="1" x14ac:dyDescent="0.2">
      <c r="A2" t="s">
        <v>23</v>
      </c>
      <c r="B2" s="43" t="s">
        <v>51</v>
      </c>
      <c r="C2" s="3"/>
      <c r="D2" s="3"/>
      <c r="E2" s="10" t="s">
        <v>37</v>
      </c>
      <c r="F2" t="s">
        <v>39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7" ht="12.95" customHeight="1" x14ac:dyDescent="0.2"/>
    <row r="6" spans="1:7" ht="12.95" customHeight="1" x14ac:dyDescent="0.2">
      <c r="A6" s="5" t="s">
        <v>1</v>
      </c>
      <c r="E6" s="44" t="s">
        <v>48</v>
      </c>
    </row>
    <row r="7" spans="1:7" ht="12.95" customHeight="1" x14ac:dyDescent="0.2">
      <c r="A7" t="s">
        <v>2</v>
      </c>
      <c r="C7" s="33">
        <v>51869.817999999999</v>
      </c>
      <c r="D7" s="27" t="s">
        <v>49</v>
      </c>
      <c r="E7" s="45">
        <v>36813.275999999998</v>
      </c>
    </row>
    <row r="8" spans="1:7" ht="12.95" customHeight="1" x14ac:dyDescent="0.2">
      <c r="A8" t="s">
        <v>3</v>
      </c>
      <c r="C8" s="33">
        <v>0.27892299999999998</v>
      </c>
      <c r="D8" s="27" t="s">
        <v>40</v>
      </c>
      <c r="E8" s="46">
        <v>0.27892299999999998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-2.5139794293088088E-4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-1.4285348835985707E-8</v>
      </c>
      <c r="D12" s="3"/>
      <c r="E12" s="37" t="s">
        <v>45</v>
      </c>
      <c r="F12" s="38" t="s">
        <v>50</v>
      </c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4" t="s">
        <v>33</v>
      </c>
      <c r="F13" s="39">
        <v>1</v>
      </c>
    </row>
    <row r="14" spans="1:7" ht="12.95" customHeight="1" x14ac:dyDescent="0.2">
      <c r="A14" s="10"/>
      <c r="B14" s="10"/>
      <c r="C14" s="10"/>
      <c r="D14" s="14"/>
      <c r="E14" s="34" t="s">
        <v>31</v>
      </c>
      <c r="F14" s="40">
        <f ca="1">NOW()+15018.5+$C$9/24</f>
        <v>60537.749753009259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56258.39200583638</v>
      </c>
      <c r="D15" s="14"/>
      <c r="E15" s="34" t="s">
        <v>34</v>
      </c>
      <c r="F15" s="40">
        <f ca="1">ROUND(2*($F$14-$C$7)/$C$8,0)/2+$F$13</f>
        <v>31077.5</v>
      </c>
    </row>
    <row r="16" spans="1:7" ht="12.95" customHeight="1" x14ac:dyDescent="0.2">
      <c r="A16" s="15" t="s">
        <v>4</v>
      </c>
      <c r="B16" s="10"/>
      <c r="C16" s="16">
        <f ca="1">+C8+C12</f>
        <v>0.27892298571465113</v>
      </c>
      <c r="D16" s="14"/>
      <c r="E16" s="34" t="s">
        <v>35</v>
      </c>
      <c r="F16" s="40">
        <f ca="1">ROUND(2*($F$14-$C$15)/$C$16,0)/2+$F$13</f>
        <v>15343.5</v>
      </c>
    </row>
    <row r="17" spans="1:18" ht="12.95" customHeight="1" thickBot="1" x14ac:dyDescent="0.25">
      <c r="A17" s="14" t="s">
        <v>28</v>
      </c>
      <c r="B17" s="10"/>
      <c r="C17" s="10">
        <f>COUNT(C21:C2191)</f>
        <v>4</v>
      </c>
      <c r="D17" s="14"/>
      <c r="E17" s="35" t="s">
        <v>46</v>
      </c>
      <c r="F17" s="41">
        <f ca="1">+$C$15+$C$16*$F$16-15018.5-$C$9/24</f>
        <v>45519.942670482465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56258.39200583638</v>
      </c>
      <c r="D18" s="18">
        <f ca="1">+C16</f>
        <v>0.27892298571465113</v>
      </c>
      <c r="E18" s="36" t="s">
        <v>47</v>
      </c>
      <c r="F18" s="42">
        <f ca="1">+($C$15+$C$16*$F$16)-($C$16/2)-15018.5-$C$9/24</f>
        <v>45519.803208989608</v>
      </c>
    </row>
    <row r="19" spans="1:18" ht="12.95" customHeight="1" thickTop="1" x14ac:dyDescent="0.2">
      <c r="A19" s="22" t="s">
        <v>32</v>
      </c>
      <c r="E19" s="23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52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53</v>
      </c>
    </row>
    <row r="21" spans="1:18" ht="12.95" customHeight="1" x14ac:dyDescent="0.2">
      <c r="A21" s="43" t="s">
        <v>48</v>
      </c>
      <c r="C21" s="8">
        <v>36813.275999999998</v>
      </c>
      <c r="D21" s="8" t="s">
        <v>13</v>
      </c>
      <c r="E21">
        <f>+(C21-C$7)/C$8</f>
        <v>-53980.998340043676</v>
      </c>
      <c r="F21">
        <f>ROUND(2*E21,0)/2</f>
        <v>-53981</v>
      </c>
      <c r="G21">
        <f>+C21-(C$7+F21*C$8)</f>
        <v>4.6299999667098746E-4</v>
      </c>
      <c r="H21">
        <f>+G21</f>
        <v>4.6299999667098746E-4</v>
      </c>
      <c r="O21">
        <f ca="1">+C$11+C$12*$F21</f>
        <v>5.197394725844635E-4</v>
      </c>
      <c r="Q21" s="2">
        <f>+C21-15018.5</f>
        <v>21794.775999999998</v>
      </c>
    </row>
    <row r="22" spans="1:18" ht="12.95" customHeight="1" x14ac:dyDescent="0.2">
      <c r="A22" s="43" t="s">
        <v>49</v>
      </c>
      <c r="C22" s="8">
        <v>51869.817999999999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-2.5139794293088088E-4</v>
      </c>
      <c r="Q22" s="2">
        <f>+C22-15018.5</f>
        <v>36851.317999999999</v>
      </c>
    </row>
    <row r="23" spans="1:18" ht="12.95" customHeight="1" x14ac:dyDescent="0.2">
      <c r="A23" s="31" t="s">
        <v>43</v>
      </c>
      <c r="B23" s="32"/>
      <c r="C23" s="31">
        <v>56258.530980000003</v>
      </c>
      <c r="D23" s="31">
        <v>2.0000000000000001E-4</v>
      </c>
      <c r="E23">
        <f>+(C23-C$7)/C$8</f>
        <v>15734.496545641645</v>
      </c>
      <c r="F23">
        <f>ROUND(2*E23,0)/2</f>
        <v>15734.5</v>
      </c>
      <c r="G23">
        <f>+C23-(C$7+F23*C$8)</f>
        <v>-9.6349999512312934E-4</v>
      </c>
      <c r="I23">
        <f>+G23</f>
        <v>-9.6349999512312934E-4</v>
      </c>
      <c r="O23">
        <f ca="1">+C$11+C$12*$F23</f>
        <v>-4.7617076419069796E-4</v>
      </c>
      <c r="Q23" s="2">
        <f>+C23-15018.5</f>
        <v>41240.030980000003</v>
      </c>
    </row>
    <row r="24" spans="1:18" ht="12.95" customHeight="1" x14ac:dyDescent="0.2">
      <c r="A24" s="28" t="s">
        <v>41</v>
      </c>
      <c r="B24" s="29" t="s">
        <v>42</v>
      </c>
      <c r="C24" s="30">
        <v>56258.531759999998</v>
      </c>
      <c r="D24" s="30">
        <v>2.0000000000000001E-4</v>
      </c>
      <c r="E24">
        <f>+(C24-C$7)/C$8</f>
        <v>15734.499342112336</v>
      </c>
      <c r="F24">
        <f>ROUND(2*E24,0)/2</f>
        <v>15734.5</v>
      </c>
      <c r="G24">
        <f>+C24-(C$7+F24*C$8)</f>
        <v>-1.8350000027567148E-4</v>
      </c>
      <c r="I24">
        <f>+G24</f>
        <v>-1.8350000027567148E-4</v>
      </c>
      <c r="O24">
        <f ca="1">+C$11+C$12*$F24</f>
        <v>-4.7617076419069796E-4</v>
      </c>
      <c r="Q24" s="2">
        <f>+C24-15018.5</f>
        <v>41240.031759999998</v>
      </c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30">
    <sortCondition ref="C21:C30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2024-08-15T05:59:38Z</dcterms:modified>
</cp:coreProperties>
</file>