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4136461-F148-4299-AA0D-02AFDCEC3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14" i="1" l="1"/>
  <c r="F15" i="1" s="1"/>
  <c r="E22" i="1"/>
  <c r="F22" i="1" s="1"/>
  <c r="G22" i="1" s="1"/>
  <c r="K22" i="1" s="1"/>
  <c r="Q22" i="1"/>
  <c r="B22" i="1"/>
  <c r="G11" i="1"/>
  <c r="F11" i="1"/>
  <c r="C21" i="1"/>
  <c r="A21" i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<sst xmlns="http://schemas.openxmlformats.org/spreadsheetml/2006/main" count="56" uniqueCount="53">
  <si>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</si>
  <si>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</si>
  <si>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</si>
  <si>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</si>
  <si>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</si>
  <si>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</si>
  <si>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</si>
  <si>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</si>
  <si>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</si>
  <si>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</si>
  <si>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</si>
  <si>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</si>
  <si>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</si>
  <si>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</si>
  <si>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</si>
  <si>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</si>
  <si>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</si>
  <si>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</si>
  <si>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</si>
  <si>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</si>
  <si>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</si>
  <si>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</si>
  <si>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</si>
  <si>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</si>
  <si>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</si>
  <si>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</si>
  <si>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</si>
  <si>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</si>
  <si>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</si>
  <si>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</si>
  <si>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</si>
  <si>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</si>
  <si>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</si>
  <si>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</si>
  <si>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</si>
  <si>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</si>
  <si>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</si>
  <si>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</si>
  <si>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</si>
  <si>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</si>
  <si>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</si>
  <si>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</si>
  <si>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</si>
  <si>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</si>
  <si>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NSV 25657 Gru</t>
  </si>
  <si>
    <t>EW</t>
  </si>
  <si>
    <t>VSX</t>
  </si>
  <si>
    <t>BMGA</t>
  </si>
  <si>
    <t>VSS SEB Gp</t>
  </si>
  <si>
    <t xml:space="preserve">Mag </t>
  </si>
  <si>
    <t>Next ToM-P</t>
  </si>
  <si>
    <t>Next ToM-S</t>
  </si>
  <si>
    <t>10.89-11.20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</si>
</sst>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166" fontId="0" fillId="0" borderId="0" xfId="0" applyNumberFormat="1" applyAlignment="1">
      <alignment horizontal="left" vertical="center"/>
    </xf>
    <xf numFmtId="166" fontId="18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10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25657 Gru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1.0202000092249364E-2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2.1979999999999999E-3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1.0202000092249364E-2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25609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obert%20&amp;%20Bonnie\Documents\Documents\Robert\Astronomy\Variable%20research\Variables\Bob%20Nelson\Master%20Updates_9_from%202022-12-18.xlsx" TargetMode="External"/><Relationship Id="rId1" Type="http://schemas.openxmlformats.org/officeDocument/2006/relationships/externalLinkPath" Target="/Users/Robert%20&amp;%20Bonnie/Documents/Documents/Robert/Astronomy/Variable%20research/Variables/Bob%20Nelson/Master%20Updates_9_from%202022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694">
          <cell r="K2694">
            <v>0.42718699999999998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1.425781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44</v>
      </c>
      <c r="F1" s="7" t="s">
        <v>43</v>
      </c>
      <c r="G1" s="3"/>
      <c r="H1" s="1"/>
      <c r="I1" s="8"/>
      <c r="J1" s="9" t="s">
        <v>41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4" t="s">
        <v>45</v>
      </c>
      <c r="C2" s="12"/>
      <c r="D2" s="13"/>
    </row>
    <row r="4" spans="1:15" ht="12.95" customHeight="1" x14ac:dyDescent="0.2">
      <c r="A4" s="14" t="s">
        <v>0</v>
      </c>
      <c r="C4" s="13" t="s">
        <v>36</v>
      </c>
      <c r="D4" s="13" t="s">
        <v>36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1">
        <v>51872.959999999999</v>
      </c>
      <c r="D7" s="18" t="s">
        <v>46</v>
      </c>
    </row>
    <row r="8" spans="1:15" ht="12.95" customHeight="1" x14ac:dyDescent="0.2">
      <c r="A8" s="11" t="s">
        <v>3</v>
      </c>
      <c r="C8" s="41">
        <v>0.32644699999999999</v>
      </c>
      <c r="D8" s="18" t="s">
        <v>46</v>
      </c>
    </row>
    <row r="9" spans="1:15" ht="12.95" customHeight="1" x14ac:dyDescent="0.2">
      <c r="A9" s="19" t="s">
        <v>31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3.9837557469051363E-7</v>
      </c>
      <c r="D12" s="13"/>
      <c r="E12" s="44" t="s">
        <v>49</v>
      </c>
      <c r="F12" s="45" t="s">
        <v>52</v>
      </c>
    </row>
    <row r="13" spans="1:15" ht="12.95" customHeight="1" x14ac:dyDescent="0.2">
      <c r="A13" s="11" t="s">
        <v>18</v>
      </c>
      <c r="C13" s="13" t="s">
        <v>13</v>
      </c>
      <c r="E13" s="42" t="s">
        <v>33</v>
      </c>
      <c r="F13" s="46">
        <v>1</v>
      </c>
    </row>
    <row r="14" spans="1:15" ht="12.95" customHeight="1" x14ac:dyDescent="0.2">
      <c r="E14" s="42" t="s">
        <v>30</v>
      </c>
      <c r="F14" s="47">
        <f ca="1">NOW()+15018.5+$C$5/24</f>
        <v>60537.767271643519</v>
      </c>
    </row>
    <row r="15" spans="1:15" ht="12.95" customHeight="1" x14ac:dyDescent="0.2">
      <c r="A15" s="25" t="s">
        <v>17</v>
      </c>
      <c r="C15" s="26">
        <f ca="1">(C7+C11)+(C8+C12)*INT(MAX(F21:F3533))</f>
        <v>60232.951425000094</v>
      </c>
      <c r="E15" s="42" t="s">
        <v>34</v>
      </c>
      <c r="F15" s="47">
        <f ca="1">ROUND(2*($F$14-$C$7)/$C$8,0)/2+$F$13</f>
        <v>26544</v>
      </c>
    </row>
    <row r="16" spans="1:15" ht="12.95" customHeight="1" x14ac:dyDescent="0.2">
      <c r="A16" s="14" t="s">
        <v>4</v>
      </c>
      <c r="C16" s="27">
        <f ca="1">+C8+C12</f>
        <v>0.32644739837557468</v>
      </c>
      <c r="E16" s="42" t="s">
        <v>35</v>
      </c>
      <c r="F16" s="47">
        <f ca="1">ROUND(2*($F$14-$C$15)/$C$16,0)/2+$F$13</f>
        <v>934.5</v>
      </c>
    </row>
    <row r="17" spans="1:23" ht="12.95" customHeight="1" thickBot="1" x14ac:dyDescent="0.25">
      <c r="A17" s="24" t="s">
        <v>27</v>
      </c>
      <c r="C17" s="11">
        <f>COUNT(C21:C2191)</f>
        <v>2</v>
      </c>
      <c r="E17" s="42" t="s">
        <v>50</v>
      </c>
      <c r="F17" s="49">
        <f ca="1">+$C$15+$C$16*$F$16-15018.5-$C$5/24</f>
        <v>45519.912352115403</v>
      </c>
    </row>
    <row r="18" spans="1:23" ht="12.95" customHeight="1" thickTop="1" thickBot="1" x14ac:dyDescent="0.25">
      <c r="A18" s="14" t="s">
        <v>5</v>
      </c>
      <c r="C18" s="28">
        <f ca="1">+C15</f>
        <v>60232.951425000094</v>
      </c>
      <c r="D18" s="29">
        <f ca="1">+C16</f>
        <v>0.32644739837557468</v>
      </c>
      <c r="E18" s="43" t="s">
        <v>51</v>
      </c>
      <c r="F18" s="48">
        <f ca="1">+($C$15+$C$16*$F$16)-($C$16/2)-15018.5-$C$5/24</f>
        <v>45519.749128416217</v>
      </c>
    </row>
    <row r="19" spans="1:23" ht="12.95" customHeight="1" thickTop="1" x14ac:dyDescent="0.2">
      <c r="F19" s="11" t="s">
        <v>42</v>
      </c>
    </row>
    <row r="20" spans="1:23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0" t="s">
        <v>37</v>
      </c>
      <c r="I20" s="30" t="s">
        <v>38</v>
      </c>
      <c r="J20" s="30" t="s">
        <v>39</v>
      </c>
      <c r="K20" s="30" t="s">
        <v>40</v>
      </c>
      <c r="L20" s="30" t="s">
        <v>24</v>
      </c>
      <c r="M20" s="30" t="s">
        <v>25</v>
      </c>
      <c r="N20" s="30" t="s">
        <v>26</v>
      </c>
      <c r="O20" s="30" t="s">
        <v>22</v>
      </c>
      <c r="P20" s="31" t="s">
        <v>21</v>
      </c>
      <c r="Q20" s="23" t="s">
        <v>14</v>
      </c>
      <c r="S20" s="32" t="s">
        <v>32</v>
      </c>
    </row>
    <row r="21" spans="1:23" ht="12.95" customHeight="1" x14ac:dyDescent="0.2">
      <c r="A21" s="11" t="str">
        <f>D7</f>
        <v>VSX</v>
      </c>
      <c r="C21" s="38">
        <f>C$7</f>
        <v>51872.959999999999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3">
        <f>+C21-15018.5</f>
        <v>36854.46</v>
      </c>
    </row>
    <row r="22" spans="1:23" ht="12.95" customHeight="1" x14ac:dyDescent="0.2">
      <c r="A22" s="35" t="s">
        <v>47</v>
      </c>
      <c r="B22" s="36" t="str">
        <f>IF([1]Sheet1!K2694="P","I","II")</f>
        <v>II</v>
      </c>
      <c r="C22" s="39">
        <v>60232.951425000094</v>
      </c>
      <c r="D22" s="37">
        <v>2.1979999999999999E-3</v>
      </c>
      <c r="E22" s="11">
        <f>+(C22-C$7)/C$8</f>
        <v>25609.031251627661</v>
      </c>
      <c r="F22" s="11">
        <f>ROUND(2*E22,0)/2</f>
        <v>25609</v>
      </c>
      <c r="G22" s="11">
        <f>+C22-(C$7+F22*C$8)</f>
        <v>1.0202000092249364E-2</v>
      </c>
      <c r="K22" s="11">
        <f>+G22</f>
        <v>1.0202000092249364E-2</v>
      </c>
      <c r="O22" s="11">
        <f ca="1">+C$11+C$12*$F22</f>
        <v>1.0202000092249364E-2</v>
      </c>
      <c r="Q22" s="33">
        <f>+C22-15018.5</f>
        <v>45214.451425000094</v>
      </c>
      <c r="W22" s="40" t="s">
        <v>48</v>
      </c>
    </row>
    <row r="23" spans="1:23" ht="12.95" customHeight="1" x14ac:dyDescent="0.2">
      <c r="C23" s="38"/>
      <c r="D23" s="17"/>
      <c r="Q23" s="33"/>
    </row>
    <row r="24" spans="1:23" ht="12.95" customHeight="1" x14ac:dyDescent="0.2">
      <c r="C24" s="38"/>
      <c r="D24" s="17"/>
      <c r="Q24" s="33"/>
    </row>
    <row r="25" spans="1:23" ht="12.95" customHeight="1" x14ac:dyDescent="0.2">
      <c r="C25" s="38"/>
      <c r="D25" s="17"/>
      <c r="Q25" s="33"/>
    </row>
    <row r="26" spans="1:23" ht="12.95" customHeight="1" x14ac:dyDescent="0.2">
      <c r="C26" s="38"/>
      <c r="D26" s="17"/>
      <c r="Q26" s="33"/>
    </row>
    <row r="27" spans="1:23" ht="12.95" customHeight="1" x14ac:dyDescent="0.2">
      <c r="C27" s="38"/>
      <c r="D27" s="17"/>
      <c r="Q27" s="33"/>
    </row>
    <row r="28" spans="1:23" ht="12.95" customHeight="1" x14ac:dyDescent="0.2">
      <c r="C28" s="38"/>
      <c r="D28" s="17"/>
      <c r="Q28" s="33"/>
    </row>
    <row r="29" spans="1:23" ht="12.95" customHeight="1" x14ac:dyDescent="0.2">
      <c r="C29" s="38"/>
      <c r="D29" s="17"/>
      <c r="Q29" s="33"/>
    </row>
    <row r="30" spans="1:23" ht="12.95" customHeight="1" x14ac:dyDescent="0.2">
      <c r="C30" s="38"/>
      <c r="D30" s="17"/>
      <c r="Q30" s="33"/>
    </row>
    <row r="31" spans="1:23" ht="12.95" customHeight="1" x14ac:dyDescent="0.2">
      <c r="C31" s="38"/>
      <c r="D31" s="17"/>
      <c r="Q31" s="33"/>
    </row>
    <row r="32" spans="1:23" ht="12.95" customHeight="1" x14ac:dyDescent="0.2">
      <c r="C32" s="17"/>
      <c r="D32" s="17"/>
      <c r="Q32" s="33"/>
    </row>
    <row r="33" spans="3:17" ht="12.95" customHeight="1" x14ac:dyDescent="0.2">
      <c r="C33" s="17"/>
      <c r="D33" s="17"/>
      <c r="Q33" s="33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2024-08-15T06:24:52Z</dcterms:modified>
</cp:coreProperties>
</file>