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E51228-8FD9-49B9-BA91-7A5A57F3D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Z4" i="1" l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" i="1"/>
  <c r="E21" i="1"/>
  <c r="F21" i="1" s="1"/>
  <c r="Q21" i="1"/>
  <c r="F4" i="1"/>
  <c r="E77" i="1"/>
  <c r="F77" i="1" s="1"/>
  <c r="Q77" i="1"/>
  <c r="E78" i="1"/>
  <c r="F78" i="1" s="1"/>
  <c r="Q78" i="1"/>
  <c r="B78" i="1"/>
  <c r="B77" i="1"/>
  <c r="E75" i="1"/>
  <c r="F75" i="1" s="1"/>
  <c r="Q75" i="1"/>
  <c r="E76" i="1"/>
  <c r="F76" i="1" s="1"/>
  <c r="Q76" i="1"/>
  <c r="E65" i="1"/>
  <c r="F65" i="1" s="1"/>
  <c r="G65" i="1" s="1"/>
  <c r="L65" i="1" s="1"/>
  <c r="E66" i="1"/>
  <c r="F66" i="1" s="1"/>
  <c r="G66" i="1" s="1"/>
  <c r="L66" i="1" s="1"/>
  <c r="E67" i="1"/>
  <c r="F67" i="1" s="1"/>
  <c r="G67" i="1" s="1"/>
  <c r="L67" i="1" s="1"/>
  <c r="E68" i="1"/>
  <c r="F68" i="1" s="1"/>
  <c r="G68" i="1" s="1"/>
  <c r="L68" i="1" s="1"/>
  <c r="E70" i="1"/>
  <c r="F70" i="1" s="1"/>
  <c r="G70" i="1" s="1"/>
  <c r="L70" i="1" s="1"/>
  <c r="E71" i="1"/>
  <c r="F71" i="1" s="1"/>
  <c r="G71" i="1" s="1"/>
  <c r="L71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9" i="1"/>
  <c r="F69" i="1" s="1"/>
  <c r="G69" i="1" s="1"/>
  <c r="E72" i="1"/>
  <c r="F72" i="1" s="1"/>
  <c r="G72" i="1" s="1"/>
  <c r="K72" i="1" s="1"/>
  <c r="E73" i="1"/>
  <c r="F73" i="1" s="1"/>
  <c r="G73" i="1" s="1"/>
  <c r="E74" i="1"/>
  <c r="F74" i="1" s="1"/>
  <c r="G74" i="1" s="1"/>
  <c r="K74" i="1" s="1"/>
  <c r="Q65" i="1"/>
  <c r="Q66" i="1"/>
  <c r="Q67" i="1"/>
  <c r="Q68" i="1"/>
  <c r="Q70" i="1"/>
  <c r="Q71" i="1"/>
  <c r="Q69" i="1"/>
  <c r="Q72" i="1"/>
  <c r="Q73" i="1"/>
  <c r="Q74" i="1"/>
  <c r="Q61" i="1"/>
  <c r="D11" i="1"/>
  <c r="D12" i="1"/>
  <c r="Q63" i="1"/>
  <c r="Q64" i="1"/>
  <c r="Q62" i="1"/>
  <c r="D13" i="1"/>
  <c r="Q59" i="1"/>
  <c r="D9" i="1"/>
  <c r="C9" i="1"/>
  <c r="E23" i="1"/>
  <c r="F23" i="1" s="1"/>
  <c r="G23" i="1" s="1"/>
  <c r="I23" i="1" s="1"/>
  <c r="E22" i="1"/>
  <c r="F22" i="1" s="1"/>
  <c r="G22" i="1" s="1"/>
  <c r="K22" i="1" s="1"/>
  <c r="Q29" i="1"/>
  <c r="Q28" i="1"/>
  <c r="Q57" i="1"/>
  <c r="Q56" i="1"/>
  <c r="Q30" i="1"/>
  <c r="Q51" i="1"/>
  <c r="Q49" i="1"/>
  <c r="Q36" i="1"/>
  <c r="Q37" i="1"/>
  <c r="Q42" i="1"/>
  <c r="Q35" i="1"/>
  <c r="Q43" i="1"/>
  <c r="Q50" i="1"/>
  <c r="Q44" i="1"/>
  <c r="Q55" i="1"/>
  <c r="Q60" i="1"/>
  <c r="Q22" i="1"/>
  <c r="Q24" i="1"/>
  <c r="Q25" i="1"/>
  <c r="Q26" i="1"/>
  <c r="Q27" i="1"/>
  <c r="Q31" i="1"/>
  <c r="Q32" i="1"/>
  <c r="Q33" i="1"/>
  <c r="Q34" i="1"/>
  <c r="Q38" i="1"/>
  <c r="Q39" i="1"/>
  <c r="Q40" i="1"/>
  <c r="Q41" i="1"/>
  <c r="Q45" i="1"/>
  <c r="Q46" i="1"/>
  <c r="Q47" i="1"/>
  <c r="Q48" i="1"/>
  <c r="Q52" i="1"/>
  <c r="Q53" i="1"/>
  <c r="Q54" i="1"/>
  <c r="Q58" i="1"/>
  <c r="C17" i="1"/>
  <c r="G21" i="1" l="1"/>
  <c r="K21" i="1" s="1"/>
  <c r="P21" i="1"/>
  <c r="R21" i="1" s="1"/>
  <c r="T21" i="1" s="1"/>
  <c r="P33" i="1"/>
  <c r="R33" i="1" s="1"/>
  <c r="T33" i="1" s="1"/>
  <c r="F5" i="1"/>
  <c r="Q23" i="1"/>
  <c r="P24" i="1"/>
  <c r="R24" i="1" s="1"/>
  <c r="T24" i="1" s="1"/>
  <c r="AA7" i="1"/>
  <c r="P53" i="1"/>
  <c r="R53" i="1" s="1"/>
  <c r="T53" i="1" s="1"/>
  <c r="P38" i="1"/>
  <c r="R38" i="1" s="1"/>
  <c r="T38" i="1" s="1"/>
  <c r="P59" i="1"/>
  <c r="R59" i="1" s="1"/>
  <c r="T59" i="1" s="1"/>
  <c r="P49" i="1"/>
  <c r="R49" i="1" s="1"/>
  <c r="T49" i="1" s="1"/>
  <c r="P42" i="1"/>
  <c r="R42" i="1" s="1"/>
  <c r="T42" i="1" s="1"/>
  <c r="P47" i="1"/>
  <c r="R47" i="1" s="1"/>
  <c r="T47" i="1" s="1"/>
  <c r="AA26" i="1"/>
  <c r="P23" i="1"/>
  <c r="R23" i="1" s="1"/>
  <c r="T23" i="1" s="1"/>
  <c r="AA2" i="1"/>
  <c r="P31" i="1"/>
  <c r="R31" i="1" s="1"/>
  <c r="T31" i="1" s="1"/>
  <c r="P63" i="1"/>
  <c r="R63" i="1" s="1"/>
  <c r="T63" i="1" s="1"/>
  <c r="P58" i="1"/>
  <c r="R58" i="1" s="1"/>
  <c r="T58" i="1" s="1"/>
  <c r="P50" i="1"/>
  <c r="R50" i="1" s="1"/>
  <c r="T50" i="1" s="1"/>
  <c r="P73" i="1"/>
  <c r="P25" i="1"/>
  <c r="R25" i="1" s="1"/>
  <c r="T25" i="1" s="1"/>
  <c r="P64" i="1"/>
  <c r="R64" i="1" s="1"/>
  <c r="T64" i="1" s="1"/>
  <c r="AA21" i="1"/>
  <c r="AA12" i="1"/>
  <c r="P69" i="1"/>
  <c r="R69" i="1" s="1"/>
  <c r="T69" i="1" s="1"/>
  <c r="P45" i="1"/>
  <c r="R45" i="1" s="1"/>
  <c r="T45" i="1" s="1"/>
  <c r="AA20" i="1"/>
  <c r="P51" i="1"/>
  <c r="R51" i="1" s="1"/>
  <c r="T51" i="1" s="1"/>
  <c r="P44" i="1"/>
  <c r="R44" i="1" s="1"/>
  <c r="T44" i="1" s="1"/>
  <c r="AA14" i="1"/>
  <c r="AA9" i="1"/>
  <c r="P46" i="1"/>
  <c r="R46" i="1" s="1"/>
  <c r="T46" i="1" s="1"/>
  <c r="P29" i="1"/>
  <c r="R29" i="1" s="1"/>
  <c r="T29" i="1" s="1"/>
  <c r="AA27" i="1"/>
  <c r="P30" i="1"/>
  <c r="R30" i="1" s="1"/>
  <c r="T30" i="1" s="1"/>
  <c r="P54" i="1"/>
  <c r="R54" i="1" s="1"/>
  <c r="T54" i="1" s="1"/>
  <c r="AA3" i="1"/>
  <c r="AA25" i="1"/>
  <c r="P68" i="1"/>
  <c r="R68" i="1" s="1"/>
  <c r="T68" i="1" s="1"/>
  <c r="P32" i="1"/>
  <c r="R32" i="1" s="1"/>
  <c r="T32" i="1" s="1"/>
  <c r="P57" i="1"/>
  <c r="R57" i="1" s="1"/>
  <c r="T57" i="1" s="1"/>
  <c r="AA29" i="1"/>
  <c r="AA28" i="1"/>
  <c r="AA24" i="1"/>
  <c r="AA6" i="1"/>
  <c r="AA22" i="1"/>
  <c r="P43" i="1"/>
  <c r="R43" i="1" s="1"/>
  <c r="T43" i="1" s="1"/>
  <c r="P40" i="1"/>
  <c r="R40" i="1" s="1"/>
  <c r="T40" i="1" s="1"/>
  <c r="P37" i="1"/>
  <c r="R37" i="1" s="1"/>
  <c r="T37" i="1" s="1"/>
  <c r="AA13" i="1"/>
  <c r="AA4" i="1"/>
  <c r="P22" i="1"/>
  <c r="R22" i="1" s="1"/>
  <c r="T22" i="1" s="1"/>
  <c r="P55" i="1"/>
  <c r="R55" i="1" s="1"/>
  <c r="T55" i="1" s="1"/>
  <c r="AA8" i="1"/>
  <c r="P39" i="1"/>
  <c r="R39" i="1" s="1"/>
  <c r="T39" i="1" s="1"/>
  <c r="P28" i="1"/>
  <c r="R28" i="1" s="1"/>
  <c r="T28" i="1" s="1"/>
  <c r="P35" i="1"/>
  <c r="R35" i="1" s="1"/>
  <c r="T35" i="1" s="1"/>
  <c r="P26" i="1"/>
  <c r="R26" i="1" s="1"/>
  <c r="T26" i="1" s="1"/>
  <c r="G78" i="1"/>
  <c r="K78" i="1" s="1"/>
  <c r="P78" i="1"/>
  <c r="G77" i="1"/>
  <c r="K77" i="1" s="1"/>
  <c r="P77" i="1"/>
  <c r="AA19" i="1"/>
  <c r="P36" i="1"/>
  <c r="R36" i="1" s="1"/>
  <c r="T36" i="1" s="1"/>
  <c r="P70" i="1"/>
  <c r="R70" i="1" s="1"/>
  <c r="T70" i="1" s="1"/>
  <c r="P27" i="1"/>
  <c r="R27" i="1" s="1"/>
  <c r="T27" i="1" s="1"/>
  <c r="AA16" i="1"/>
  <c r="R73" i="1"/>
  <c r="T73" i="1" s="1"/>
  <c r="AA18" i="1"/>
  <c r="AA23" i="1"/>
  <c r="P76" i="1"/>
  <c r="G76" i="1"/>
  <c r="K76" i="1" s="1"/>
  <c r="G75" i="1"/>
  <c r="D16" i="1"/>
  <c r="D19" i="1" s="1"/>
  <c r="P75" i="1"/>
  <c r="D15" i="1"/>
  <c r="C19" i="1" s="1"/>
  <c r="K69" i="1"/>
  <c r="K59" i="1"/>
  <c r="K73" i="1"/>
  <c r="P65" i="1"/>
  <c r="R65" i="1" s="1"/>
  <c r="T65" i="1" s="1"/>
  <c r="P61" i="1"/>
  <c r="R61" i="1" s="1"/>
  <c r="T61" i="1" s="1"/>
  <c r="AA5" i="1"/>
  <c r="P56" i="1"/>
  <c r="R56" i="1" s="1"/>
  <c r="T56" i="1" s="1"/>
  <c r="P62" i="1"/>
  <c r="R62" i="1" s="1"/>
  <c r="T62" i="1" s="1"/>
  <c r="P71" i="1"/>
  <c r="R71" i="1" s="1"/>
  <c r="T71" i="1" s="1"/>
  <c r="P66" i="1"/>
  <c r="R66" i="1" s="1"/>
  <c r="T66" i="1" s="1"/>
  <c r="AA17" i="1"/>
  <c r="P34" i="1"/>
  <c r="R34" i="1" s="1"/>
  <c r="T34" i="1" s="1"/>
  <c r="AA15" i="1"/>
  <c r="P72" i="1"/>
  <c r="R72" i="1" s="1"/>
  <c r="T72" i="1" s="1"/>
  <c r="P41" i="1"/>
  <c r="R41" i="1" s="1"/>
  <c r="T41" i="1" s="1"/>
  <c r="AA10" i="1"/>
  <c r="P67" i="1"/>
  <c r="R67" i="1" s="1"/>
  <c r="T67" i="1" s="1"/>
  <c r="P74" i="1"/>
  <c r="R74" i="1" s="1"/>
  <c r="T74" i="1" s="1"/>
  <c r="P52" i="1"/>
  <c r="R52" i="1" s="1"/>
  <c r="T52" i="1" s="1"/>
  <c r="AA11" i="1"/>
  <c r="P60" i="1"/>
  <c r="R60" i="1" s="1"/>
  <c r="T60" i="1" s="1"/>
  <c r="P48" i="1"/>
  <c r="R48" i="1" s="1"/>
  <c r="T48" i="1" s="1"/>
  <c r="C11" i="1"/>
  <c r="C12" i="1"/>
  <c r="O21" i="1" l="1"/>
  <c r="R77" i="1"/>
  <c r="T77" i="1" s="1"/>
  <c r="R75" i="1"/>
  <c r="T75" i="1" s="1"/>
  <c r="O77" i="1"/>
  <c r="O78" i="1"/>
  <c r="R78" i="1"/>
  <c r="T78" i="1" s="1"/>
  <c r="O76" i="1"/>
  <c r="O75" i="1"/>
  <c r="O63" i="1"/>
  <c r="O41" i="1"/>
  <c r="O34" i="1"/>
  <c r="O51" i="1"/>
  <c r="O59" i="1"/>
  <c r="O48" i="1"/>
  <c r="O73" i="1"/>
  <c r="O46" i="1"/>
  <c r="O53" i="1"/>
  <c r="C15" i="1"/>
  <c r="O74" i="1"/>
  <c r="O62" i="1"/>
  <c r="O49" i="1"/>
  <c r="O60" i="1"/>
  <c r="O58" i="1"/>
  <c r="O55" i="1"/>
  <c r="O32" i="1"/>
  <c r="O68" i="1"/>
  <c r="O39" i="1"/>
  <c r="O54" i="1"/>
  <c r="O67" i="1"/>
  <c r="O57" i="1"/>
  <c r="O47" i="1"/>
  <c r="O64" i="1"/>
  <c r="O33" i="1"/>
  <c r="O56" i="1"/>
  <c r="O50" i="1"/>
  <c r="O24" i="1"/>
  <c r="O69" i="1"/>
  <c r="O37" i="1"/>
  <c r="O45" i="1"/>
  <c r="O22" i="1"/>
  <c r="O65" i="1"/>
  <c r="O38" i="1"/>
  <c r="O26" i="1"/>
  <c r="O71" i="1"/>
  <c r="O30" i="1"/>
  <c r="O61" i="1"/>
  <c r="O40" i="1"/>
  <c r="O66" i="1"/>
  <c r="O72" i="1"/>
  <c r="O70" i="1"/>
  <c r="O25" i="1"/>
  <c r="O28" i="1"/>
  <c r="O29" i="1"/>
  <c r="O52" i="1"/>
  <c r="O31" i="1"/>
  <c r="O43" i="1"/>
  <c r="O44" i="1"/>
  <c r="O23" i="1"/>
  <c r="O42" i="1"/>
  <c r="O36" i="1"/>
  <c r="O35" i="1"/>
  <c r="O27" i="1"/>
  <c r="C16" i="1"/>
  <c r="D18" i="1" s="1"/>
  <c r="K75" i="1"/>
  <c r="R76" i="1"/>
  <c r="T76" i="1" s="1"/>
  <c r="E14" i="1" s="1"/>
  <c r="C18" i="1" l="1"/>
  <c r="F6" i="1"/>
  <c r="F8" i="1" s="1"/>
  <c r="F7" i="1" l="1"/>
</calcChain>
</file>

<file path=xl/sharedStrings.xml><?xml version="1.0" encoding="utf-8"?>
<sst xmlns="http://schemas.openxmlformats.org/spreadsheetml/2006/main" count="155" uniqueCount="64">
  <si>
    <t>OEJV 0198</t>
  </si>
  <si>
    <t>PE</t>
  </si>
  <si>
    <t>CCD</t>
  </si>
  <si>
    <t>pg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</si>
  <si>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</si>
  <si>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</si>
  <si>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</si>
  <si>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</si>
  <si>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</si>
  <si>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</si>
  <si>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</si>
  <si>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</si>
  <si>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</si>
  <si>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</si>
  <si>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</si>
  <si>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</si>
  <si>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</si>
  <si>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</si>
  <si>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</si>
  <si>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</si>
  <si>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</si>
  <si>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</si>
  <si>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</si>
  <si>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</si>
  <si>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</si>
  <si>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</si>
  <si>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</si>
  <si>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</si>
  <si>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</si>
  <si>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</si>
  <si>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</si>
  <si>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</si>
  <si>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</si>
  <si>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</si>
  <si>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</si>
  <si>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</si>
  <si>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RV Gru / GSC 8446-0662</t>
  </si>
  <si>
    <t>Kreiner</t>
  </si>
  <si>
    <t>2013JAVSO..41..122</t>
  </si>
  <si>
    <t>II</t>
  </si>
  <si>
    <t>OEJV 0160</t>
  </si>
  <si>
    <t>I</t>
  </si>
  <si>
    <t>Pavlov 2015, pc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</si>
  <si>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</si>
  <si>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</si>
  <si>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</si>
  <si>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</si>
  <si>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</si>
  <si>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0165</t>
  </si>
  <si>
    <t>vis</t>
  </si>
  <si>
    <t>OEJV 0179</t>
  </si>
  <si>
    <t>JAVSO..44…26</t>
  </si>
  <si>
    <t>JAVSO 49, 251</t>
  </si>
  <si>
    <t>TESS/PNC/RAA</t>
  </si>
  <si>
    <t>TESS</t>
  </si>
  <si>
    <t>RIX</t>
  </si>
  <si>
    <t>VSS SEB Gp</t>
  </si>
  <si>
    <t>BMGA</t>
  </si>
  <si>
    <t xml:space="preserve">Mag </t>
  </si>
  <si>
    <t>Next ToM-P</t>
  </si>
  <si>
    <t>Next ToM-S</t>
  </si>
  <si>
    <t>VSX</t>
  </si>
  <si>
    <t>11.00-11.14</t>
  </si>
  <si>
    <t>EW /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</si>
</sst>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24" borderId="0" xfId="0" applyFont="1" applyFill="1" applyAlignment="1"/>
    <xf numFmtId="0" fontId="10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2" fillId="0" borderId="0" xfId="0" applyNumberFormat="1" applyFont="1" applyAlignment="1"/>
    <xf numFmtId="0" fontId="12" fillId="0" borderId="0" xfId="0" applyFont="1" applyAlignment="1"/>
    <xf numFmtId="0" fontId="16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16" xfId="0" applyFont="1" applyBorder="1" applyAlignment="1"/>
    <xf numFmtId="0" fontId="33" fillId="0" borderId="17" xfId="0" applyFont="1" applyBorder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5" fillId="0" borderId="0" xfId="0" applyFont="1">
      <alignment vertical="top"/>
    </xf>
    <xf numFmtId="0" fontId="31" fillId="0" borderId="0" xfId="0" applyFont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13" fillId="0" borderId="0" xfId="0" applyFont="1" applyAlignment="1"/>
    <xf numFmtId="165" fontId="5" fillId="0" borderId="0" xfId="41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4" fillId="0" borderId="0" xfId="0" applyFont="1" applyAlignmen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/>
    <xf numFmtId="0" fontId="12" fillId="0" borderId="12" xfId="0" applyFont="1" applyBorder="1" applyAlignment="1"/>
    <xf numFmtId="11" fontId="12" fillId="0" borderId="0" xfId="0" applyNumberFormat="1" applyFont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15" xfId="0" applyFont="1" applyBorder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9" fillId="0" borderId="0" xfId="0" applyFont="1" applyAlignment="1"/>
    <xf numFmtId="165" fontId="1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7" fillId="0" borderId="0" xfId="0" applyFont="1" applyAlignment="1"/>
    <xf numFmtId="0" fontId="12" fillId="0" borderId="0" xfId="0" applyFont="1" applyAlignment="1">
      <alignment horizontal="right"/>
    </xf>
    <xf numFmtId="0" fontId="35" fillId="0" borderId="2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12" fillId="25" borderId="18" xfId="0" applyFont="1" applyFill="1" applyBorder="1" applyAlignment="1">
      <alignment horizontal="right" vertical="center"/>
    </xf>
    <xf numFmtId="0" fontId="12" fillId="25" borderId="19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right" vertical="center"/>
    </xf>
    <xf numFmtId="0" fontId="34" fillId="0" borderId="21" xfId="0" applyFont="1" applyBorder="1" applyAlignment="1">
      <alignment horizontal="right" vertical="center"/>
    </xf>
    <xf numFmtId="22" fontId="34" fillId="0" borderId="21" xfId="0" applyNumberFormat="1" applyFont="1" applyBorder="1" applyAlignment="1">
      <alignment horizontal="right" vertical="center"/>
    </xf>
    <xf numFmtId="22" fontId="34" fillId="0" borderId="23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Gru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E-4FC6-A145-997186A79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">
                  <c:v>-4.6411000002990477E-3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E-4FC6-A145-997186A79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E-4FC6-A145-997186A79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0.12975929999811342</c:v>
                </c:pt>
                <c:pt idx="1">
                  <c:v>3.9870999971753918E-3</c:v>
                </c:pt>
                <c:pt idx="3">
                  <c:v>0.15584170000511222</c:v>
                </c:pt>
                <c:pt idx="4">
                  <c:v>0.15599170000496088</c:v>
                </c:pt>
                <c:pt idx="5">
                  <c:v>0.15624170000228332</c:v>
                </c:pt>
                <c:pt idx="6">
                  <c:v>0.15934170000400627</c:v>
                </c:pt>
                <c:pt idx="7">
                  <c:v>0.16076170000451384</c:v>
                </c:pt>
                <c:pt idx="8">
                  <c:v>0.1609117000043625</c:v>
                </c:pt>
                <c:pt idx="9">
                  <c:v>0.16116170000168495</c:v>
                </c:pt>
                <c:pt idx="10">
                  <c:v>0.15659239999513375</c:v>
                </c:pt>
                <c:pt idx="11">
                  <c:v>0.15687239999533631</c:v>
                </c:pt>
                <c:pt idx="12">
                  <c:v>0.15690239999821642</c:v>
                </c:pt>
                <c:pt idx="13">
                  <c:v>0.15997239999705926</c:v>
                </c:pt>
                <c:pt idx="14">
                  <c:v>0.16151240000181133</c:v>
                </c:pt>
                <c:pt idx="15">
                  <c:v>0.16179240000201389</c:v>
                </c:pt>
                <c:pt idx="16">
                  <c:v>0.16182239999761805</c:v>
                </c:pt>
                <c:pt idx="17">
                  <c:v>0.15578310000273632</c:v>
                </c:pt>
                <c:pt idx="18">
                  <c:v>0.15597310000157449</c:v>
                </c:pt>
                <c:pt idx="19">
                  <c:v>0.15631310000026133</c:v>
                </c:pt>
                <c:pt idx="20">
                  <c:v>0.15918309999688063</c:v>
                </c:pt>
                <c:pt idx="21">
                  <c:v>0.16070310000213794</c:v>
                </c:pt>
                <c:pt idx="22">
                  <c:v>0.16089310000097612</c:v>
                </c:pt>
                <c:pt idx="23">
                  <c:v>0.16123309999966295</c:v>
                </c:pt>
                <c:pt idx="24">
                  <c:v>0.15594380000402452</c:v>
                </c:pt>
                <c:pt idx="25">
                  <c:v>0.15631380000559147</c:v>
                </c:pt>
                <c:pt idx="26">
                  <c:v>0.1564037999996799</c:v>
                </c:pt>
                <c:pt idx="27">
                  <c:v>0.15930379999917932</c:v>
                </c:pt>
                <c:pt idx="28">
                  <c:v>0.16086380000342615</c:v>
                </c:pt>
                <c:pt idx="29">
                  <c:v>0.1612338000049931</c:v>
                </c:pt>
                <c:pt idx="30">
                  <c:v>0.16132379999908153</c:v>
                </c:pt>
                <c:pt idx="31">
                  <c:v>0.15675210000335937</c:v>
                </c:pt>
                <c:pt idx="32">
                  <c:v>0.15681210000184365</c:v>
                </c:pt>
                <c:pt idx="33">
                  <c:v>0.1568321000013384</c:v>
                </c:pt>
                <c:pt idx="34">
                  <c:v>0.16157209999801125</c:v>
                </c:pt>
                <c:pt idx="35">
                  <c:v>0.16163210000377148</c:v>
                </c:pt>
                <c:pt idx="36">
                  <c:v>0.16165210000326624</c:v>
                </c:pt>
                <c:pt idx="37">
                  <c:v>0.16175210000074003</c:v>
                </c:pt>
                <c:pt idx="38">
                  <c:v>0.19002829999953974</c:v>
                </c:pt>
                <c:pt idx="39">
                  <c:v>0.17427010000392329</c:v>
                </c:pt>
                <c:pt idx="40">
                  <c:v>7.7900499854877125E-2</c:v>
                </c:pt>
                <c:pt idx="41">
                  <c:v>7.7900500000396278E-2</c:v>
                </c:pt>
                <c:pt idx="42">
                  <c:v>0.16623830000025919</c:v>
                </c:pt>
                <c:pt idx="43">
                  <c:v>0.16597899999760557</c:v>
                </c:pt>
                <c:pt idx="48">
                  <c:v>7.7377900001010858E-2</c:v>
                </c:pt>
                <c:pt idx="51">
                  <c:v>7.8132599999662489E-2</c:v>
                </c:pt>
                <c:pt idx="52">
                  <c:v>7.8133299997716676E-2</c:v>
                </c:pt>
                <c:pt idx="53">
                  <c:v>8.2078400002501439E-2</c:v>
                </c:pt>
                <c:pt idx="54">
                  <c:v>0.13970349982992047</c:v>
                </c:pt>
                <c:pt idx="55">
                  <c:v>0.14010519978182856</c:v>
                </c:pt>
                <c:pt idx="56">
                  <c:v>0.13205870001547737</c:v>
                </c:pt>
                <c:pt idx="57">
                  <c:v>0.18522639988805167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E-4FC6-A145-997186A79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44">
                  <c:v>7.672103751974646E-2</c:v>
                </c:pt>
                <c:pt idx="45">
                  <c:v>7.6761746589909308E-2</c:v>
                </c:pt>
                <c:pt idx="46">
                  <c:v>7.7211585296026897E-2</c:v>
                </c:pt>
                <c:pt idx="47">
                  <c:v>7.7232284442288801E-2</c:v>
                </c:pt>
                <c:pt idx="49">
                  <c:v>7.8121794053004123E-2</c:v>
                </c:pt>
                <c:pt idx="50">
                  <c:v>7.7912507738801651E-2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E-4FC6-A145-997186A79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E-4FC6-A145-997186A79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E-4FC6-A145-997186A79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0.1287831720605615</c:v>
                </c:pt>
                <c:pt idx="1">
                  <c:v>0.13459867909869078</c:v>
                </c:pt>
                <c:pt idx="2">
                  <c:v>0.13508906965293971</c:v>
                </c:pt>
                <c:pt idx="3">
                  <c:v>0.13648727351020787</c:v>
                </c:pt>
                <c:pt idx="4">
                  <c:v>0.13648727351020787</c:v>
                </c:pt>
                <c:pt idx="5">
                  <c:v>0.13648727351020787</c:v>
                </c:pt>
                <c:pt idx="6">
                  <c:v>0.13648727351020787</c:v>
                </c:pt>
                <c:pt idx="7">
                  <c:v>0.13648727351020787</c:v>
                </c:pt>
                <c:pt idx="8">
                  <c:v>0.13648727351020787</c:v>
                </c:pt>
                <c:pt idx="9">
                  <c:v>0.13648727351020787</c:v>
                </c:pt>
                <c:pt idx="10">
                  <c:v>0.13648731860773908</c:v>
                </c:pt>
                <c:pt idx="11">
                  <c:v>0.13648731860773908</c:v>
                </c:pt>
                <c:pt idx="12">
                  <c:v>0.13648731860773908</c:v>
                </c:pt>
                <c:pt idx="13">
                  <c:v>0.13648731860773908</c:v>
                </c:pt>
                <c:pt idx="14">
                  <c:v>0.13648731860773908</c:v>
                </c:pt>
                <c:pt idx="15">
                  <c:v>0.13648731860773908</c:v>
                </c:pt>
                <c:pt idx="16">
                  <c:v>0.13648731860773908</c:v>
                </c:pt>
                <c:pt idx="17">
                  <c:v>0.13648736370527026</c:v>
                </c:pt>
                <c:pt idx="18">
                  <c:v>0.13648736370527026</c:v>
                </c:pt>
                <c:pt idx="19">
                  <c:v>0.13648736370527026</c:v>
                </c:pt>
                <c:pt idx="20">
                  <c:v>0.13648736370527026</c:v>
                </c:pt>
                <c:pt idx="21">
                  <c:v>0.13648736370527026</c:v>
                </c:pt>
                <c:pt idx="22">
                  <c:v>0.13648736370527026</c:v>
                </c:pt>
                <c:pt idx="23">
                  <c:v>0.13648736370527026</c:v>
                </c:pt>
                <c:pt idx="24">
                  <c:v>0.13648740880280147</c:v>
                </c:pt>
                <c:pt idx="25">
                  <c:v>0.13648740880280147</c:v>
                </c:pt>
                <c:pt idx="26">
                  <c:v>0.13648740880280147</c:v>
                </c:pt>
                <c:pt idx="27">
                  <c:v>0.13648740880280147</c:v>
                </c:pt>
                <c:pt idx="28">
                  <c:v>0.13648740880280147</c:v>
                </c:pt>
                <c:pt idx="29">
                  <c:v>0.13648740880280147</c:v>
                </c:pt>
                <c:pt idx="30">
                  <c:v>0.13648740880280147</c:v>
                </c:pt>
                <c:pt idx="31">
                  <c:v>0.13649052053245414</c:v>
                </c:pt>
                <c:pt idx="32">
                  <c:v>0.13649052053245414</c:v>
                </c:pt>
                <c:pt idx="33">
                  <c:v>0.13649052053245414</c:v>
                </c:pt>
                <c:pt idx="34">
                  <c:v>0.13649052053245414</c:v>
                </c:pt>
                <c:pt idx="35">
                  <c:v>0.13649052053245414</c:v>
                </c:pt>
                <c:pt idx="36">
                  <c:v>0.13649052053245414</c:v>
                </c:pt>
                <c:pt idx="37">
                  <c:v>0.13649052053245414</c:v>
                </c:pt>
                <c:pt idx="38">
                  <c:v>0.13663780906934736</c:v>
                </c:pt>
                <c:pt idx="39">
                  <c:v>0.13670428283033348</c:v>
                </c:pt>
                <c:pt idx="40">
                  <c:v>0.13670752985257975</c:v>
                </c:pt>
                <c:pt idx="41">
                  <c:v>0.13670752985257975</c:v>
                </c:pt>
                <c:pt idx="42">
                  <c:v>0.13712486240628766</c:v>
                </c:pt>
                <c:pt idx="43">
                  <c:v>0.13712490750381884</c:v>
                </c:pt>
                <c:pt idx="44">
                  <c:v>0.13736987729328731</c:v>
                </c:pt>
                <c:pt idx="45">
                  <c:v>0.13736992239081852</c:v>
                </c:pt>
                <c:pt idx="46">
                  <c:v>0.13737312431553358</c:v>
                </c:pt>
                <c:pt idx="47">
                  <c:v>0.13737316941306479</c:v>
                </c:pt>
                <c:pt idx="48">
                  <c:v>0.13737416155875115</c:v>
                </c:pt>
                <c:pt idx="49">
                  <c:v>0.13737763406865341</c:v>
                </c:pt>
                <c:pt idx="50">
                  <c:v>0.1373776791661846</c:v>
                </c:pt>
                <c:pt idx="51">
                  <c:v>0.13737961836002613</c:v>
                </c:pt>
                <c:pt idx="52">
                  <c:v>0.13737966345755731</c:v>
                </c:pt>
                <c:pt idx="53">
                  <c:v>0.13740640629355785</c:v>
                </c:pt>
                <c:pt idx="54">
                  <c:v>0.13776191013199304</c:v>
                </c:pt>
                <c:pt idx="55">
                  <c:v>0.13776195522952425</c:v>
                </c:pt>
                <c:pt idx="56">
                  <c:v>0.13777616095185166</c:v>
                </c:pt>
                <c:pt idx="57">
                  <c:v>0.13777620604938287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E-4FC6-A145-997186A792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E-4FC6-A145-997186A792A8}"/>
            </c:ext>
          </c:extLst>
        </c:ser>
        <c:ser>
          <c:idx val="9"/>
          <c:order val="9"/>
          <c:tx>
            <c:strRef>
              <c:f>Active!$AA$1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Active!$Z$2:$Z$24</c:f>
              <c:numCache>
                <c:formatCode>General</c:formatCode>
                <c:ptCount val="23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</c:numCache>
            </c:numRef>
          </c:xVal>
          <c:yVal>
            <c:numRef>
              <c:f>Active!$AA$2:$AA$24</c:f>
              <c:numCache>
                <c:formatCode>General</c:formatCode>
                <c:ptCount val="23"/>
                <c:pt idx="0">
                  <c:v>-5.0968869195374723E-3</c:v>
                </c:pt>
                <c:pt idx="1">
                  <c:v>5.1218362289159325E-3</c:v>
                </c:pt>
                <c:pt idx="2">
                  <c:v>2.7766693047920853E-2</c:v>
                </c:pt>
                <c:pt idx="3">
                  <c:v>6.283768353747729E-2</c:v>
                </c:pt>
                <c:pt idx="4">
                  <c:v>0.11033480769758525</c:v>
                </c:pt>
                <c:pt idx="5">
                  <c:v>0.17025806552824471</c:v>
                </c:pt>
                <c:pt idx="6">
                  <c:v>0.24260745702945569</c:v>
                </c:pt>
                <c:pt idx="7">
                  <c:v>0.32738298220121814</c:v>
                </c:pt>
                <c:pt idx="8">
                  <c:v>0.42458464104353222</c:v>
                </c:pt>
                <c:pt idx="9">
                  <c:v>0.53421243355639769</c:v>
                </c:pt>
                <c:pt idx="10">
                  <c:v>0.65626635973981484</c:v>
                </c:pt>
                <c:pt idx="11">
                  <c:v>0.79074641959378333</c:v>
                </c:pt>
                <c:pt idx="12">
                  <c:v>0.93765261311830339</c:v>
                </c:pt>
                <c:pt idx="13">
                  <c:v>1.0969849403133749</c:v>
                </c:pt>
                <c:pt idx="14">
                  <c:v>1.268743401178998</c:v>
                </c:pt>
                <c:pt idx="15">
                  <c:v>1.4529279957151726</c:v>
                </c:pt>
                <c:pt idx="16">
                  <c:v>1.649538723921899</c:v>
                </c:pt>
                <c:pt idx="17">
                  <c:v>1.8585755857991766</c:v>
                </c:pt>
                <c:pt idx="18">
                  <c:v>2.0800385813470057</c:v>
                </c:pt>
                <c:pt idx="19">
                  <c:v>2.3139277105653862</c:v>
                </c:pt>
                <c:pt idx="20">
                  <c:v>2.5602429734543186</c:v>
                </c:pt>
                <c:pt idx="21">
                  <c:v>2.8189843700138026</c:v>
                </c:pt>
                <c:pt idx="22">
                  <c:v>3.0901519002438373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E-4FC6-A145-997186A7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Gru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E-44AF-89E9-6BDD1BB135A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2">
                  <c:v>-4.6411000002990477E-3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8E-44AF-89E9-6BDD1BB135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8E-44AF-89E9-6BDD1BB135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0.12975929999811342</c:v>
                </c:pt>
                <c:pt idx="1">
                  <c:v>3.9870999971753918E-3</c:v>
                </c:pt>
                <c:pt idx="3">
                  <c:v>0.15584170000511222</c:v>
                </c:pt>
                <c:pt idx="4">
                  <c:v>0.15599170000496088</c:v>
                </c:pt>
                <c:pt idx="5">
                  <c:v>0.15624170000228332</c:v>
                </c:pt>
                <c:pt idx="6">
                  <c:v>0.15934170000400627</c:v>
                </c:pt>
                <c:pt idx="7">
                  <c:v>0.16076170000451384</c:v>
                </c:pt>
                <c:pt idx="8">
                  <c:v>0.1609117000043625</c:v>
                </c:pt>
                <c:pt idx="9">
                  <c:v>0.16116170000168495</c:v>
                </c:pt>
                <c:pt idx="10">
                  <c:v>0.15659239999513375</c:v>
                </c:pt>
                <c:pt idx="11">
                  <c:v>0.15687239999533631</c:v>
                </c:pt>
                <c:pt idx="12">
                  <c:v>0.15690239999821642</c:v>
                </c:pt>
                <c:pt idx="13">
                  <c:v>0.15997239999705926</c:v>
                </c:pt>
                <c:pt idx="14">
                  <c:v>0.16151240000181133</c:v>
                </c:pt>
                <c:pt idx="15">
                  <c:v>0.16179240000201389</c:v>
                </c:pt>
                <c:pt idx="16">
                  <c:v>0.16182239999761805</c:v>
                </c:pt>
                <c:pt idx="17">
                  <c:v>0.15578310000273632</c:v>
                </c:pt>
                <c:pt idx="18">
                  <c:v>0.15597310000157449</c:v>
                </c:pt>
                <c:pt idx="19">
                  <c:v>0.15631310000026133</c:v>
                </c:pt>
                <c:pt idx="20">
                  <c:v>0.15918309999688063</c:v>
                </c:pt>
                <c:pt idx="21">
                  <c:v>0.16070310000213794</c:v>
                </c:pt>
                <c:pt idx="22">
                  <c:v>0.16089310000097612</c:v>
                </c:pt>
                <c:pt idx="23">
                  <c:v>0.16123309999966295</c:v>
                </c:pt>
                <c:pt idx="24">
                  <c:v>0.15594380000402452</c:v>
                </c:pt>
                <c:pt idx="25">
                  <c:v>0.15631380000559147</c:v>
                </c:pt>
                <c:pt idx="26">
                  <c:v>0.1564037999996799</c:v>
                </c:pt>
                <c:pt idx="27">
                  <c:v>0.15930379999917932</c:v>
                </c:pt>
                <c:pt idx="28">
                  <c:v>0.16086380000342615</c:v>
                </c:pt>
                <c:pt idx="29">
                  <c:v>0.1612338000049931</c:v>
                </c:pt>
                <c:pt idx="30">
                  <c:v>0.16132379999908153</c:v>
                </c:pt>
                <c:pt idx="31">
                  <c:v>0.15675210000335937</c:v>
                </c:pt>
                <c:pt idx="32">
                  <c:v>0.15681210000184365</c:v>
                </c:pt>
                <c:pt idx="33">
                  <c:v>0.1568321000013384</c:v>
                </c:pt>
                <c:pt idx="34">
                  <c:v>0.16157209999801125</c:v>
                </c:pt>
                <c:pt idx="35">
                  <c:v>0.16163210000377148</c:v>
                </c:pt>
                <c:pt idx="36">
                  <c:v>0.16165210000326624</c:v>
                </c:pt>
                <c:pt idx="37">
                  <c:v>0.16175210000074003</c:v>
                </c:pt>
                <c:pt idx="38">
                  <c:v>0.19002829999953974</c:v>
                </c:pt>
                <c:pt idx="39">
                  <c:v>0.17427010000392329</c:v>
                </c:pt>
                <c:pt idx="40">
                  <c:v>7.7900499854877125E-2</c:v>
                </c:pt>
                <c:pt idx="41">
                  <c:v>7.7900500000396278E-2</c:v>
                </c:pt>
                <c:pt idx="42">
                  <c:v>0.16623830000025919</c:v>
                </c:pt>
                <c:pt idx="43">
                  <c:v>0.16597899999760557</c:v>
                </c:pt>
                <c:pt idx="48">
                  <c:v>7.7377900001010858E-2</c:v>
                </c:pt>
                <c:pt idx="51">
                  <c:v>7.8132599999662489E-2</c:v>
                </c:pt>
                <c:pt idx="52">
                  <c:v>7.8133299997716676E-2</c:v>
                </c:pt>
                <c:pt idx="53">
                  <c:v>8.2078400002501439E-2</c:v>
                </c:pt>
                <c:pt idx="54">
                  <c:v>0.13970349982992047</c:v>
                </c:pt>
                <c:pt idx="55">
                  <c:v>0.14010519978182856</c:v>
                </c:pt>
                <c:pt idx="56">
                  <c:v>0.13205870001547737</c:v>
                </c:pt>
                <c:pt idx="57">
                  <c:v>0.18522639988805167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8E-44AF-89E9-6BDD1BB135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44">
                  <c:v>7.672103751974646E-2</c:v>
                </c:pt>
                <c:pt idx="45">
                  <c:v>7.6761746589909308E-2</c:v>
                </c:pt>
                <c:pt idx="46">
                  <c:v>7.7211585296026897E-2</c:v>
                </c:pt>
                <c:pt idx="47">
                  <c:v>7.7232284442288801E-2</c:v>
                </c:pt>
                <c:pt idx="49">
                  <c:v>7.8121794053004123E-2</c:v>
                </c:pt>
                <c:pt idx="50">
                  <c:v>7.7912507738801651E-2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8E-44AF-89E9-6BDD1BB135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8E-44AF-89E9-6BDD1BB135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2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4.0999999999999999E-4</c:v>
                  </c:pt>
                  <c:pt idx="8">
                    <c:v>4.2999999999999999E-4</c:v>
                  </c:pt>
                  <c:pt idx="9">
                    <c:v>3.5E-4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1.9000000000000001E-4</c:v>
                  </c:pt>
                  <c:pt idx="15">
                    <c:v>2.2000000000000001E-4</c:v>
                  </c:pt>
                  <c:pt idx="16">
                    <c:v>2.1000000000000001E-4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1.8000000000000001E-4</c:v>
                  </c:pt>
                  <c:pt idx="23">
                    <c:v>1.7000000000000001E-4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1.8000000000000001E-4</c:v>
                  </c:pt>
                  <c:pt idx="30">
                    <c:v>3.4000000000000002E-4</c:v>
                  </c:pt>
                  <c:pt idx="31">
                    <c:v>2.0000000000000001E-4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1.6000000000000001E-4</c:v>
                  </c:pt>
                  <c:pt idx="35">
                    <c:v>4.0000000000000002E-4</c:v>
                  </c:pt>
                  <c:pt idx="36">
                    <c:v>4.0999999999999999E-4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6.9999999999999999E-4</c:v>
                  </c:pt>
                  <c:pt idx="43">
                    <c:v>8.0000000000000004E-4</c:v>
                  </c:pt>
                  <c:pt idx="44">
                    <c:v>4.6900000000000002E-4</c:v>
                  </c:pt>
                  <c:pt idx="45">
                    <c:v>3.6600000000000001E-4</c:v>
                  </c:pt>
                  <c:pt idx="46">
                    <c:v>1.5799999999999999E-4</c:v>
                  </c:pt>
                  <c:pt idx="47">
                    <c:v>1.21E-4</c:v>
                  </c:pt>
                  <c:pt idx="48">
                    <c:v>5.1999999999999995E-4</c:v>
                  </c:pt>
                  <c:pt idx="49">
                    <c:v>2.3499999999999999E-4</c:v>
                  </c:pt>
                  <c:pt idx="50">
                    <c:v>7.9600000000000005E-4</c:v>
                  </c:pt>
                  <c:pt idx="51">
                    <c:v>8.8999999999999995E-4</c:v>
                  </c:pt>
                  <c:pt idx="52">
                    <c:v>5.9999999999999995E-4</c:v>
                  </c:pt>
                  <c:pt idx="53">
                    <c:v>5.6999999999999998E-4</c:v>
                  </c:pt>
                  <c:pt idx="54">
                    <c:v>7.2999999999999999E-5</c:v>
                  </c:pt>
                  <c:pt idx="55">
                    <c:v>3.21E-4</c:v>
                  </c:pt>
                  <c:pt idx="56">
                    <c:v>7.7200000000000001E-4</c:v>
                  </c:pt>
                  <c:pt idx="57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8E-44AF-89E9-6BDD1BB135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0.1287831720605615</c:v>
                </c:pt>
                <c:pt idx="1">
                  <c:v>0.13459867909869078</c:v>
                </c:pt>
                <c:pt idx="2">
                  <c:v>0.13508906965293971</c:v>
                </c:pt>
                <c:pt idx="3">
                  <c:v>0.13648727351020787</c:v>
                </c:pt>
                <c:pt idx="4">
                  <c:v>0.13648727351020787</c:v>
                </c:pt>
                <c:pt idx="5">
                  <c:v>0.13648727351020787</c:v>
                </c:pt>
                <c:pt idx="6">
                  <c:v>0.13648727351020787</c:v>
                </c:pt>
                <c:pt idx="7">
                  <c:v>0.13648727351020787</c:v>
                </c:pt>
                <c:pt idx="8">
                  <c:v>0.13648727351020787</c:v>
                </c:pt>
                <c:pt idx="9">
                  <c:v>0.13648727351020787</c:v>
                </c:pt>
                <c:pt idx="10">
                  <c:v>0.13648731860773908</c:v>
                </c:pt>
                <c:pt idx="11">
                  <c:v>0.13648731860773908</c:v>
                </c:pt>
                <c:pt idx="12">
                  <c:v>0.13648731860773908</c:v>
                </c:pt>
                <c:pt idx="13">
                  <c:v>0.13648731860773908</c:v>
                </c:pt>
                <c:pt idx="14">
                  <c:v>0.13648731860773908</c:v>
                </c:pt>
                <c:pt idx="15">
                  <c:v>0.13648731860773908</c:v>
                </c:pt>
                <c:pt idx="16">
                  <c:v>0.13648731860773908</c:v>
                </c:pt>
                <c:pt idx="17">
                  <c:v>0.13648736370527026</c:v>
                </c:pt>
                <c:pt idx="18">
                  <c:v>0.13648736370527026</c:v>
                </c:pt>
                <c:pt idx="19">
                  <c:v>0.13648736370527026</c:v>
                </c:pt>
                <c:pt idx="20">
                  <c:v>0.13648736370527026</c:v>
                </c:pt>
                <c:pt idx="21">
                  <c:v>0.13648736370527026</c:v>
                </c:pt>
                <c:pt idx="22">
                  <c:v>0.13648736370527026</c:v>
                </c:pt>
                <c:pt idx="23">
                  <c:v>0.13648736370527026</c:v>
                </c:pt>
                <c:pt idx="24">
                  <c:v>0.13648740880280147</c:v>
                </c:pt>
                <c:pt idx="25">
                  <c:v>0.13648740880280147</c:v>
                </c:pt>
                <c:pt idx="26">
                  <c:v>0.13648740880280147</c:v>
                </c:pt>
                <c:pt idx="27">
                  <c:v>0.13648740880280147</c:v>
                </c:pt>
                <c:pt idx="28">
                  <c:v>0.13648740880280147</c:v>
                </c:pt>
                <c:pt idx="29">
                  <c:v>0.13648740880280147</c:v>
                </c:pt>
                <c:pt idx="30">
                  <c:v>0.13648740880280147</c:v>
                </c:pt>
                <c:pt idx="31">
                  <c:v>0.13649052053245414</c:v>
                </c:pt>
                <c:pt idx="32">
                  <c:v>0.13649052053245414</c:v>
                </c:pt>
                <c:pt idx="33">
                  <c:v>0.13649052053245414</c:v>
                </c:pt>
                <c:pt idx="34">
                  <c:v>0.13649052053245414</c:v>
                </c:pt>
                <c:pt idx="35">
                  <c:v>0.13649052053245414</c:v>
                </c:pt>
                <c:pt idx="36">
                  <c:v>0.13649052053245414</c:v>
                </c:pt>
                <c:pt idx="37">
                  <c:v>0.13649052053245414</c:v>
                </c:pt>
                <c:pt idx="38">
                  <c:v>0.13663780906934736</c:v>
                </c:pt>
                <c:pt idx="39">
                  <c:v>0.13670428283033348</c:v>
                </c:pt>
                <c:pt idx="40">
                  <c:v>0.13670752985257975</c:v>
                </c:pt>
                <c:pt idx="41">
                  <c:v>0.13670752985257975</c:v>
                </c:pt>
                <c:pt idx="42">
                  <c:v>0.13712486240628766</c:v>
                </c:pt>
                <c:pt idx="43">
                  <c:v>0.13712490750381884</c:v>
                </c:pt>
                <c:pt idx="44">
                  <c:v>0.13736987729328731</c:v>
                </c:pt>
                <c:pt idx="45">
                  <c:v>0.13736992239081852</c:v>
                </c:pt>
                <c:pt idx="46">
                  <c:v>0.13737312431553358</c:v>
                </c:pt>
                <c:pt idx="47">
                  <c:v>0.13737316941306479</c:v>
                </c:pt>
                <c:pt idx="48">
                  <c:v>0.13737416155875115</c:v>
                </c:pt>
                <c:pt idx="49">
                  <c:v>0.13737763406865341</c:v>
                </c:pt>
                <c:pt idx="50">
                  <c:v>0.1373776791661846</c:v>
                </c:pt>
                <c:pt idx="51">
                  <c:v>0.13737961836002613</c:v>
                </c:pt>
                <c:pt idx="52">
                  <c:v>0.13737966345755731</c:v>
                </c:pt>
                <c:pt idx="53">
                  <c:v>0.13740640629355785</c:v>
                </c:pt>
                <c:pt idx="54">
                  <c:v>0.13776191013199304</c:v>
                </c:pt>
                <c:pt idx="55">
                  <c:v>0.13776195522952425</c:v>
                </c:pt>
                <c:pt idx="56">
                  <c:v>0.13777616095185166</c:v>
                </c:pt>
                <c:pt idx="57">
                  <c:v>0.13777620604938287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8E-44AF-89E9-6BDD1BB135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-0.5</c:v>
                </c:pt>
                <c:pt idx="1">
                  <c:v>64476.5</c:v>
                </c:pt>
                <c:pt idx="2">
                  <c:v>69913.5</c:v>
                </c:pt>
                <c:pt idx="3">
                  <c:v>85415.5</c:v>
                </c:pt>
                <c:pt idx="4">
                  <c:v>85415.5</c:v>
                </c:pt>
                <c:pt idx="5">
                  <c:v>85415.5</c:v>
                </c:pt>
                <c:pt idx="6">
                  <c:v>85415.5</c:v>
                </c:pt>
                <c:pt idx="7">
                  <c:v>85415.5</c:v>
                </c:pt>
                <c:pt idx="8">
                  <c:v>85415.5</c:v>
                </c:pt>
                <c:pt idx="9">
                  <c:v>85415.5</c:v>
                </c:pt>
                <c:pt idx="10">
                  <c:v>85416</c:v>
                </c:pt>
                <c:pt idx="11">
                  <c:v>85416</c:v>
                </c:pt>
                <c:pt idx="12">
                  <c:v>85416</c:v>
                </c:pt>
                <c:pt idx="13">
                  <c:v>85416</c:v>
                </c:pt>
                <c:pt idx="14">
                  <c:v>85416</c:v>
                </c:pt>
                <c:pt idx="15">
                  <c:v>85416</c:v>
                </c:pt>
                <c:pt idx="16">
                  <c:v>85416</c:v>
                </c:pt>
                <c:pt idx="17">
                  <c:v>85416.5</c:v>
                </c:pt>
                <c:pt idx="18">
                  <c:v>85416.5</c:v>
                </c:pt>
                <c:pt idx="19">
                  <c:v>85416.5</c:v>
                </c:pt>
                <c:pt idx="20">
                  <c:v>85416.5</c:v>
                </c:pt>
                <c:pt idx="21">
                  <c:v>85416.5</c:v>
                </c:pt>
                <c:pt idx="22">
                  <c:v>85416.5</c:v>
                </c:pt>
                <c:pt idx="23">
                  <c:v>85416.5</c:v>
                </c:pt>
                <c:pt idx="24">
                  <c:v>85417</c:v>
                </c:pt>
                <c:pt idx="25">
                  <c:v>85417</c:v>
                </c:pt>
                <c:pt idx="26">
                  <c:v>85417</c:v>
                </c:pt>
                <c:pt idx="27">
                  <c:v>85417</c:v>
                </c:pt>
                <c:pt idx="28">
                  <c:v>85417</c:v>
                </c:pt>
                <c:pt idx="29">
                  <c:v>85417</c:v>
                </c:pt>
                <c:pt idx="30">
                  <c:v>85417</c:v>
                </c:pt>
                <c:pt idx="31">
                  <c:v>85451.5</c:v>
                </c:pt>
                <c:pt idx="32">
                  <c:v>85451.5</c:v>
                </c:pt>
                <c:pt idx="33">
                  <c:v>85451.5</c:v>
                </c:pt>
                <c:pt idx="34">
                  <c:v>85451.5</c:v>
                </c:pt>
                <c:pt idx="35">
                  <c:v>85451.5</c:v>
                </c:pt>
                <c:pt idx="36">
                  <c:v>85451.5</c:v>
                </c:pt>
                <c:pt idx="37">
                  <c:v>85451.5</c:v>
                </c:pt>
                <c:pt idx="38">
                  <c:v>87084.5</c:v>
                </c:pt>
                <c:pt idx="39">
                  <c:v>87821.5</c:v>
                </c:pt>
                <c:pt idx="40">
                  <c:v>87857.5</c:v>
                </c:pt>
                <c:pt idx="41">
                  <c:v>87857.5</c:v>
                </c:pt>
                <c:pt idx="42">
                  <c:v>92484.5</c:v>
                </c:pt>
                <c:pt idx="43">
                  <c:v>92485</c:v>
                </c:pt>
                <c:pt idx="44">
                  <c:v>95201</c:v>
                </c:pt>
                <c:pt idx="45">
                  <c:v>95201.5</c:v>
                </c:pt>
                <c:pt idx="46">
                  <c:v>95237</c:v>
                </c:pt>
                <c:pt idx="47">
                  <c:v>95237.5</c:v>
                </c:pt>
                <c:pt idx="48">
                  <c:v>95248.5</c:v>
                </c:pt>
                <c:pt idx="49">
                  <c:v>95287</c:v>
                </c:pt>
                <c:pt idx="50">
                  <c:v>95287.5</c:v>
                </c:pt>
                <c:pt idx="51">
                  <c:v>95309</c:v>
                </c:pt>
                <c:pt idx="52">
                  <c:v>95309.5</c:v>
                </c:pt>
                <c:pt idx="53">
                  <c:v>95606</c:v>
                </c:pt>
                <c:pt idx="54">
                  <c:v>99547.5</c:v>
                </c:pt>
                <c:pt idx="55">
                  <c:v>99548</c:v>
                </c:pt>
                <c:pt idx="56">
                  <c:v>99705.5</c:v>
                </c:pt>
                <c:pt idx="57">
                  <c:v>99706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8E-44AF-89E9-6BDD1BB1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Active!$AA$1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Active!$Z$2:$Z$24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5000</c:v>
                      </c:pt>
                      <c:pt idx="2">
                        <c:v>10000</c:v>
                      </c:pt>
                      <c:pt idx="3">
                        <c:v>15000</c:v>
                      </c:pt>
                      <c:pt idx="4">
                        <c:v>20000</c:v>
                      </c:pt>
                      <c:pt idx="5">
                        <c:v>25000</c:v>
                      </c:pt>
                      <c:pt idx="6">
                        <c:v>30000</c:v>
                      </c:pt>
                      <c:pt idx="7">
                        <c:v>35000</c:v>
                      </c:pt>
                      <c:pt idx="8">
                        <c:v>40000</c:v>
                      </c:pt>
                      <c:pt idx="9">
                        <c:v>45000</c:v>
                      </c:pt>
                      <c:pt idx="10">
                        <c:v>50000</c:v>
                      </c:pt>
                      <c:pt idx="11">
                        <c:v>55000</c:v>
                      </c:pt>
                      <c:pt idx="12">
                        <c:v>60000</c:v>
                      </c:pt>
                      <c:pt idx="13">
                        <c:v>65000</c:v>
                      </c:pt>
                      <c:pt idx="14">
                        <c:v>70000</c:v>
                      </c:pt>
                      <c:pt idx="15">
                        <c:v>75000</c:v>
                      </c:pt>
                      <c:pt idx="16">
                        <c:v>80000</c:v>
                      </c:pt>
                      <c:pt idx="17">
                        <c:v>85000</c:v>
                      </c:pt>
                      <c:pt idx="18">
                        <c:v>90000</c:v>
                      </c:pt>
                      <c:pt idx="19">
                        <c:v>95000</c:v>
                      </c:pt>
                      <c:pt idx="20">
                        <c:v>100000</c:v>
                      </c:pt>
                      <c:pt idx="21">
                        <c:v>105000</c:v>
                      </c:pt>
                      <c:pt idx="22">
                        <c:v>110000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Active!$AA$2:$AA$24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-5.0968869195374723E-3</c:v>
                      </c:pt>
                      <c:pt idx="1">
                        <c:v>5.1218362289159325E-3</c:v>
                      </c:pt>
                      <c:pt idx="2">
                        <c:v>2.7766693047920853E-2</c:v>
                      </c:pt>
                      <c:pt idx="3">
                        <c:v>6.283768353747729E-2</c:v>
                      </c:pt>
                      <c:pt idx="4">
                        <c:v>0.11033480769758525</c:v>
                      </c:pt>
                      <c:pt idx="5">
                        <c:v>0.17025806552824471</c:v>
                      </c:pt>
                      <c:pt idx="6">
                        <c:v>0.24260745702945569</c:v>
                      </c:pt>
                      <c:pt idx="7">
                        <c:v>0.32738298220121814</c:v>
                      </c:pt>
                      <c:pt idx="8">
                        <c:v>0.42458464104353222</c:v>
                      </c:pt>
                      <c:pt idx="9">
                        <c:v>0.53421243355639769</c:v>
                      </c:pt>
                      <c:pt idx="10">
                        <c:v>0.65626635973981484</c:v>
                      </c:pt>
                      <c:pt idx="11">
                        <c:v>0.79074641959378333</c:v>
                      </c:pt>
                      <c:pt idx="12">
                        <c:v>0.93765261311830339</c:v>
                      </c:pt>
                      <c:pt idx="13">
                        <c:v>1.0969849403133749</c:v>
                      </c:pt>
                      <c:pt idx="14">
                        <c:v>1.268743401178998</c:v>
                      </c:pt>
                      <c:pt idx="15">
                        <c:v>1.4529279957151726</c:v>
                      </c:pt>
                      <c:pt idx="16">
                        <c:v>1.649538723921899</c:v>
                      </c:pt>
                      <c:pt idx="17">
                        <c:v>1.8585755857991766</c:v>
                      </c:pt>
                      <c:pt idx="18">
                        <c:v>2.0800385813470057</c:v>
                      </c:pt>
                      <c:pt idx="19">
                        <c:v>2.3139277105653862</c:v>
                      </c:pt>
                      <c:pt idx="20">
                        <c:v>2.5602429734543186</c:v>
                      </c:pt>
                      <c:pt idx="21">
                        <c:v>2.8189843700138026</c:v>
                      </c:pt>
                      <c:pt idx="22">
                        <c:v>3.0901519002438373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F08E-44AF-89E9-6BDD1BB135A4}"/>
                  </c:ext>
                </c:extLst>
              </c15:ser>
            </c15:filteredScatterSeries>
          </c:ext>
        </c:extLst>
      </c:scatterChart>
      <c:valAx>
        <c:axId val="690145800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4716E3-01A5-F454-E8D0-96FD31F2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26</xdr:col>
      <xdr:colOff>333375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188E9-E642-48F1-BF48-2E21E7E30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703">
          <cell r="K2703">
            <v>0.32149552567489198</v>
          </cell>
        </row>
        <row r="2704">
          <cell r="K2704">
            <v>0.32149552567489198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36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2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85546875" customWidth="1"/>
  </cols>
  <sheetData>
    <row r="1" spans="1:27" ht="21" thickBot="1" x14ac:dyDescent="0.35">
      <c r="A1" s="1" t="s">
        <v>36</v>
      </c>
      <c r="S1" s="21"/>
      <c r="Z1" s="2" t="s">
        <v>12</v>
      </c>
      <c r="AA1" s="3" t="s">
        <v>23</v>
      </c>
    </row>
    <row r="2" spans="1:27" s="21" customFormat="1" ht="12.95" customHeight="1" x14ac:dyDescent="0.2">
      <c r="A2" s="21" t="s">
        <v>25</v>
      </c>
      <c r="B2" s="21" t="s">
        <v>63</v>
      </c>
      <c r="C2" s="39"/>
      <c r="D2" s="39"/>
      <c r="E2" s="67" t="s">
        <v>58</v>
      </c>
      <c r="F2" s="68" t="s">
        <v>62</v>
      </c>
      <c r="Z2" s="21">
        <v>0</v>
      </c>
      <c r="AA2" s="21">
        <f t="shared" ref="AA2:AA29" si="0">+D$11+D$12*Z2+D$13*Z2^2</f>
        <v>-5.0968869195374723E-3</v>
      </c>
    </row>
    <row r="3" spans="1:27" s="21" customFormat="1" ht="12.95" customHeight="1" thickBot="1" x14ac:dyDescent="0.25">
      <c r="E3" s="64" t="s">
        <v>33</v>
      </c>
      <c r="F3" s="69">
        <v>1</v>
      </c>
      <c r="Z3" s="21">
        <f>Z2+5000</f>
        <v>5000</v>
      </c>
      <c r="AA3" s="21">
        <f t="shared" si="0"/>
        <v>5.1218362289159325E-3</v>
      </c>
    </row>
    <row r="4" spans="1:27" s="21" customFormat="1" ht="12.95" customHeight="1" thickTop="1" thickBot="1" x14ac:dyDescent="0.25">
      <c r="A4" s="41" t="s">
        <v>37</v>
      </c>
      <c r="C4" s="42">
        <v>52500.283000000003</v>
      </c>
      <c r="D4" s="43">
        <v>0.25951636</v>
      </c>
      <c r="E4" s="65" t="s">
        <v>30</v>
      </c>
      <c r="F4" s="70">
        <f ca="1">NOW()+15018.5+$C$5/24</f>
        <v>60537.781191319445</v>
      </c>
      <c r="Z4" s="21">
        <f t="shared" ref="Z4:Z29" si="1">Z3+5000</f>
        <v>10000</v>
      </c>
      <c r="AA4" s="21">
        <f t="shared" si="0"/>
        <v>2.7766693047920853E-2</v>
      </c>
    </row>
    <row r="5" spans="1:27" s="21" customFormat="1" ht="12.95" customHeight="1" thickTop="1" x14ac:dyDescent="0.2">
      <c r="A5" s="6" t="s">
        <v>29</v>
      </c>
      <c r="B5" s="40"/>
      <c r="C5" s="7">
        <v>-9.5</v>
      </c>
      <c r="D5" s="40"/>
      <c r="E5" s="64" t="s">
        <v>34</v>
      </c>
      <c r="F5" s="70">
        <f ca="1">ROUND(2*($F$4-$C$7)/$C$8,0)/2+$F$3</f>
        <v>100885.5</v>
      </c>
      <c r="Z5" s="21">
        <f t="shared" si="1"/>
        <v>15000</v>
      </c>
      <c r="AA5" s="21">
        <f t="shared" si="0"/>
        <v>6.283768353747729E-2</v>
      </c>
    </row>
    <row r="6" spans="1:27" s="21" customFormat="1" ht="12.95" customHeight="1" x14ac:dyDescent="0.2">
      <c r="A6" s="41" t="s">
        <v>4</v>
      </c>
      <c r="E6" s="64" t="s">
        <v>35</v>
      </c>
      <c r="F6" s="70">
        <f ca="1">ROUND(2*($F$4-$C$15)/$C$16,0)/2+$F$3</f>
        <v>1178.5</v>
      </c>
      <c r="Z6" s="21">
        <f t="shared" si="1"/>
        <v>20000</v>
      </c>
      <c r="AA6" s="21">
        <f t="shared" si="0"/>
        <v>0.11033480769758525</v>
      </c>
    </row>
    <row r="7" spans="1:27" s="21" customFormat="1" ht="12.95" customHeight="1" x14ac:dyDescent="0.2">
      <c r="A7" s="21" t="s">
        <v>5</v>
      </c>
      <c r="C7" s="63">
        <v>34356.434000000001</v>
      </c>
      <c r="D7" s="16" t="s">
        <v>61</v>
      </c>
      <c r="E7" s="64" t="s">
        <v>59</v>
      </c>
      <c r="F7" s="71">
        <f ca="1">+$C$15+$C$16*$F$6-15018.5-$C$5/24</f>
        <v>45519.87191753427</v>
      </c>
      <c r="Z7" s="21">
        <f t="shared" si="1"/>
        <v>25000</v>
      </c>
      <c r="AA7" s="21">
        <f t="shared" si="0"/>
        <v>0.17025806552824471</v>
      </c>
    </row>
    <row r="8" spans="1:27" s="21" customFormat="1" ht="12.95" customHeight="1" x14ac:dyDescent="0.2">
      <c r="A8" s="21" t="s">
        <v>6</v>
      </c>
      <c r="C8" s="63">
        <v>0.25951859999999999</v>
      </c>
      <c r="D8" s="16" t="s">
        <v>61</v>
      </c>
      <c r="E8" s="66" t="s">
        <v>60</v>
      </c>
      <c r="F8" s="72">
        <f ca="1">+($C$15+$C$16*$F$6)-($C$16/2)-15018.5-$C$5/24</f>
        <v>45519.742158189176</v>
      </c>
      <c r="Z8" s="21">
        <f t="shared" si="1"/>
        <v>30000</v>
      </c>
      <c r="AA8" s="21">
        <f t="shared" si="0"/>
        <v>0.24260745702945569</v>
      </c>
    </row>
    <row r="9" spans="1:27" s="21" customFormat="1" ht="12.95" customHeight="1" x14ac:dyDescent="0.2">
      <c r="A9" s="10" t="s">
        <v>31</v>
      </c>
      <c r="B9" s="15">
        <v>22</v>
      </c>
      <c r="C9" s="13" t="str">
        <f>"F"&amp;B9</f>
        <v>F22</v>
      </c>
      <c r="D9" s="14" t="str">
        <f>"G"&amp;B9</f>
        <v>G22</v>
      </c>
      <c r="Z9" s="21">
        <f t="shared" si="1"/>
        <v>35000</v>
      </c>
      <c r="AA9" s="21">
        <f t="shared" si="0"/>
        <v>0.32738298220121814</v>
      </c>
    </row>
    <row r="10" spans="1:27" s="21" customFormat="1" ht="12.95" customHeight="1" thickBot="1" x14ac:dyDescent="0.25">
      <c r="A10" s="40"/>
      <c r="B10" s="40"/>
      <c r="C10" s="45" t="s">
        <v>21</v>
      </c>
      <c r="D10" s="45" t="s">
        <v>22</v>
      </c>
      <c r="E10" s="40"/>
      <c r="Z10" s="21">
        <f t="shared" si="1"/>
        <v>40000</v>
      </c>
      <c r="AA10" s="21">
        <f t="shared" si="0"/>
        <v>0.42458464104353222</v>
      </c>
    </row>
    <row r="11" spans="1:27" s="21" customFormat="1" ht="12.95" customHeight="1" x14ac:dyDescent="0.2">
      <c r="A11" s="40" t="s">
        <v>17</v>
      </c>
      <c r="B11" s="40"/>
      <c r="C11" s="12">
        <f ca="1">INTERCEPT(INDIRECT($D$9):G988,INDIRECT($C$9):F988)</f>
        <v>0.12878321715809271</v>
      </c>
      <c r="D11" s="39">
        <f>+E11*F11</f>
        <v>-5.0968869195374723E-3</v>
      </c>
      <c r="E11" s="46">
        <v>-5.0968869195374723E-3</v>
      </c>
      <c r="F11" s="21">
        <v>1</v>
      </c>
      <c r="Z11" s="21">
        <f t="shared" si="1"/>
        <v>45000</v>
      </c>
      <c r="AA11" s="21">
        <f t="shared" si="0"/>
        <v>0.53421243355639769</v>
      </c>
    </row>
    <row r="12" spans="1:27" s="21" customFormat="1" ht="12.95" customHeight="1" x14ac:dyDescent="0.2">
      <c r="A12" s="40" t="s">
        <v>18</v>
      </c>
      <c r="B12" s="40"/>
      <c r="C12" s="12">
        <f ca="1">SLOPE(INDIRECT($D$9):G988,INDIRECT($C$9):F988)</f>
        <v>9.0195062396346788E-8</v>
      </c>
      <c r="D12" s="39">
        <f>+E12*F12</f>
        <v>8.011312626355294E-7</v>
      </c>
      <c r="E12" s="47">
        <v>8.0113126263552936E-3</v>
      </c>
      <c r="F12" s="48">
        <v>1E-4</v>
      </c>
      <c r="Z12" s="21">
        <f t="shared" si="1"/>
        <v>50000</v>
      </c>
      <c r="AA12" s="21">
        <f t="shared" si="0"/>
        <v>0.65626635973981484</v>
      </c>
    </row>
    <row r="13" spans="1:27" s="21" customFormat="1" ht="12.95" customHeight="1" thickBot="1" x14ac:dyDescent="0.25">
      <c r="A13" s="40" t="s">
        <v>20</v>
      </c>
      <c r="B13" s="40"/>
      <c r="C13" s="39" t="s">
        <v>15</v>
      </c>
      <c r="D13" s="39">
        <f>+E13*F13</f>
        <v>2.4852267341103031E-10</v>
      </c>
      <c r="E13" s="49">
        <v>2.4852267341103032E-2</v>
      </c>
      <c r="F13" s="48">
        <v>1E-8</v>
      </c>
      <c r="Z13" s="21">
        <f t="shared" si="1"/>
        <v>55000</v>
      </c>
      <c r="AA13" s="21">
        <f t="shared" si="0"/>
        <v>0.79074641959378333</v>
      </c>
    </row>
    <row r="14" spans="1:27" s="21" customFormat="1" ht="12.95" customHeight="1" x14ac:dyDescent="0.2">
      <c r="A14" s="40"/>
      <c r="B14" s="40"/>
      <c r="C14" s="40"/>
      <c r="E14" s="21">
        <f>SUM(T21:T946)</f>
        <v>201.45140720670173</v>
      </c>
      <c r="Z14" s="21">
        <f t="shared" si="1"/>
        <v>60000</v>
      </c>
      <c r="AA14" s="21">
        <f t="shared" si="0"/>
        <v>0.93765261311830339</v>
      </c>
    </row>
    <row r="15" spans="1:27" s="21" customFormat="1" ht="12.95" customHeight="1" x14ac:dyDescent="0.2">
      <c r="A15" s="8" t="s">
        <v>19</v>
      </c>
      <c r="B15" s="40"/>
      <c r="C15" s="9">
        <f ca="1">(C7+C11)+(C8+C12)*INT(MAX(F21:F3529))</f>
        <v>60232.133307806056</v>
      </c>
      <c r="D15" s="14">
        <f>+C7+INT(MAX(F21:F1584))*C8+D11+D12*INT(MAX(F21:F4019))+D13*INT(MAX(F21:F4046)^2)</f>
        <v>60234.540947388967</v>
      </c>
      <c r="E15" s="10"/>
      <c r="F15" s="7"/>
      <c r="Z15" s="21">
        <f t="shared" si="1"/>
        <v>65000</v>
      </c>
      <c r="AA15" s="21">
        <f t="shared" si="0"/>
        <v>1.0969849403133749</v>
      </c>
    </row>
    <row r="16" spans="1:27" s="21" customFormat="1" ht="12.95" customHeight="1" x14ac:dyDescent="0.2">
      <c r="A16" s="8" t="s">
        <v>7</v>
      </c>
      <c r="B16" s="40"/>
      <c r="C16" s="9">
        <f ca="1">+C8+C12</f>
        <v>0.25951869019506241</v>
      </c>
      <c r="D16" s="14">
        <f>+C8+D12+2*D13*MAX(F21:F892)</f>
        <v>0.2595689595346129</v>
      </c>
      <c r="E16" s="10"/>
      <c r="F16" s="12"/>
      <c r="Z16" s="21">
        <f t="shared" si="1"/>
        <v>70000</v>
      </c>
      <c r="AA16" s="21">
        <f t="shared" si="0"/>
        <v>1.268743401178998</v>
      </c>
    </row>
    <row r="17" spans="1:27" s="21" customFormat="1" ht="12.95" customHeight="1" thickBot="1" x14ac:dyDescent="0.25">
      <c r="A17" s="10" t="s">
        <v>28</v>
      </c>
      <c r="B17" s="40"/>
      <c r="C17" s="40">
        <f>COUNT(C21:C2187)</f>
        <v>58</v>
      </c>
      <c r="E17" s="10"/>
      <c r="F17" s="12"/>
      <c r="Z17" s="21">
        <f t="shared" si="1"/>
        <v>75000</v>
      </c>
      <c r="AA17" s="21">
        <f t="shared" si="0"/>
        <v>1.4529279957151726</v>
      </c>
    </row>
    <row r="18" spans="1:27" s="21" customFormat="1" ht="12.95" customHeight="1" thickTop="1" thickBot="1" x14ac:dyDescent="0.25">
      <c r="A18" s="41" t="s">
        <v>43</v>
      </c>
      <c r="C18" s="50">
        <f ca="1">+C15</f>
        <v>60232.133307806056</v>
      </c>
      <c r="D18" s="51">
        <f ca="1">C16</f>
        <v>0.25951869019506241</v>
      </c>
      <c r="E18" s="10"/>
      <c r="F18" s="14"/>
      <c r="Z18" s="21">
        <f t="shared" si="1"/>
        <v>80000</v>
      </c>
      <c r="AA18" s="21">
        <f t="shared" si="0"/>
        <v>1.649538723921899</v>
      </c>
    </row>
    <row r="19" spans="1:27" s="21" customFormat="1" ht="12.95" customHeight="1" thickBot="1" x14ac:dyDescent="0.25">
      <c r="A19" s="41" t="s">
        <v>44</v>
      </c>
      <c r="C19" s="26">
        <f>+D15</f>
        <v>60234.540947388967</v>
      </c>
      <c r="D19" s="27">
        <f>+D16</f>
        <v>0.2595689595346129</v>
      </c>
      <c r="E19" s="10"/>
      <c r="F19" s="11"/>
      <c r="Z19" s="21">
        <f t="shared" si="1"/>
        <v>85000</v>
      </c>
      <c r="AA19" s="21">
        <f t="shared" si="0"/>
        <v>1.8585755857991766</v>
      </c>
    </row>
    <row r="20" spans="1:27" s="21" customFormat="1" ht="12.95" customHeight="1" thickBot="1" x14ac:dyDescent="0.25">
      <c r="A20" s="45" t="s">
        <v>8</v>
      </c>
      <c r="B20" s="45" t="s">
        <v>9</v>
      </c>
      <c r="C20" s="45" t="s">
        <v>10</v>
      </c>
      <c r="D20" s="45" t="s">
        <v>14</v>
      </c>
      <c r="E20" s="45" t="s">
        <v>11</v>
      </c>
      <c r="F20" s="45" t="s">
        <v>12</v>
      </c>
      <c r="G20" s="45" t="s">
        <v>13</v>
      </c>
      <c r="H20" s="4" t="s">
        <v>3</v>
      </c>
      <c r="I20" s="4" t="s">
        <v>49</v>
      </c>
      <c r="J20" s="4" t="s">
        <v>1</v>
      </c>
      <c r="K20" s="4" t="s">
        <v>2</v>
      </c>
      <c r="L20" s="4" t="s">
        <v>54</v>
      </c>
      <c r="M20" s="4" t="s">
        <v>26</v>
      </c>
      <c r="N20" s="4" t="s">
        <v>27</v>
      </c>
      <c r="O20" s="4" t="s">
        <v>24</v>
      </c>
      <c r="P20" s="18" t="s">
        <v>23</v>
      </c>
      <c r="Q20" s="45" t="s">
        <v>16</v>
      </c>
      <c r="R20" s="4" t="s">
        <v>45</v>
      </c>
      <c r="S20" s="4" t="s">
        <v>46</v>
      </c>
      <c r="T20" s="4" t="s">
        <v>47</v>
      </c>
      <c r="U20" s="19" t="s">
        <v>32</v>
      </c>
      <c r="Z20" s="21">
        <f t="shared" si="1"/>
        <v>90000</v>
      </c>
      <c r="AA20" s="21">
        <f t="shared" si="0"/>
        <v>2.0800385813470057</v>
      </c>
    </row>
    <row r="21" spans="1:27" s="21" customFormat="1" ht="12.95" customHeight="1" x14ac:dyDescent="0.2">
      <c r="A21" s="60" t="s">
        <v>61</v>
      </c>
      <c r="B21" s="60"/>
      <c r="C21" s="53">
        <v>34356.434000000001</v>
      </c>
      <c r="D21" s="53"/>
      <c r="E21" s="21">
        <f>+(C21-C$7)/C$8-0.5</f>
        <v>-0.5</v>
      </c>
      <c r="F21" s="21">
        <f>ROUND(2*E21,0)/2</f>
        <v>-0.5</v>
      </c>
      <c r="G21" s="21">
        <f>+C21-(C$7+F21*C$8)</f>
        <v>0.12975929999811342</v>
      </c>
      <c r="K21" s="21">
        <f>+G21</f>
        <v>0.12975929999811342</v>
      </c>
      <c r="O21" s="21">
        <f ca="1">+C$11+C$12*$F21</f>
        <v>0.1287831720605615</v>
      </c>
      <c r="P21" s="54">
        <f>+D$11+D$12*F21+D$13*F21^2</f>
        <v>-5.0972874230381217E-3</v>
      </c>
      <c r="Q21" s="20">
        <f>+C21-15018.5</f>
        <v>19337.934000000001</v>
      </c>
      <c r="R21" s="21">
        <f>+(P21-G21)^2</f>
        <v>1.8186299170878686E-2</v>
      </c>
      <c r="S21" s="21">
        <v>1</v>
      </c>
      <c r="T21" s="21">
        <f>+S21*R21</f>
        <v>1.8186299170878686E-2</v>
      </c>
      <c r="Z21" s="21">
        <f t="shared" si="1"/>
        <v>95000</v>
      </c>
      <c r="AA21" s="21">
        <f t="shared" si="0"/>
        <v>2.3139277105653862</v>
      </c>
    </row>
    <row r="22" spans="1:27" s="21" customFormat="1" ht="12.95" customHeight="1" x14ac:dyDescent="0.2">
      <c r="A22" s="30" t="s">
        <v>38</v>
      </c>
      <c r="B22" s="52" t="s">
        <v>39</v>
      </c>
      <c r="C22" s="53">
        <v>51089.288999999997</v>
      </c>
      <c r="D22" s="53"/>
      <c r="E22" s="21">
        <f>+(C22-C$7)/C$8</f>
        <v>64476.515363446</v>
      </c>
      <c r="F22" s="21">
        <f>ROUND(2*E22,0)/2</f>
        <v>64476.5</v>
      </c>
      <c r="G22" s="21">
        <f>+C22-(C$7+F22*C$8)</f>
        <v>3.9870999971753918E-3</v>
      </c>
      <c r="K22" s="21">
        <f>+G22</f>
        <v>3.9870999971753918E-3</v>
      </c>
      <c r="O22" s="21">
        <f ca="1">+C$11+C$12*$F22</f>
        <v>0.13459867909869078</v>
      </c>
      <c r="P22" s="54">
        <f>+D$11+D$12*F22+D$13*F22^2</f>
        <v>1.0797204457562219</v>
      </c>
      <c r="Q22" s="20">
        <f>+C22-15018.5</f>
        <v>36070.788999999997</v>
      </c>
      <c r="R22" s="21">
        <f>+(P22-G22)^2</f>
        <v>1.1572022311779524</v>
      </c>
      <c r="S22" s="21">
        <v>1</v>
      </c>
      <c r="T22" s="21">
        <f>+S22*R22</f>
        <v>1.1572022311779524</v>
      </c>
      <c r="Z22" s="21">
        <f t="shared" si="1"/>
        <v>100000</v>
      </c>
      <c r="AA22" s="21">
        <f t="shared" si="0"/>
        <v>2.5602429734543186</v>
      </c>
    </row>
    <row r="23" spans="1:27" s="21" customFormat="1" ht="12.95" customHeight="1" x14ac:dyDescent="0.2">
      <c r="A23" s="21" t="s">
        <v>37</v>
      </c>
      <c r="C23" s="55">
        <v>52500.283000000003</v>
      </c>
      <c r="D23" s="55" t="s">
        <v>15</v>
      </c>
      <c r="E23" s="21">
        <f>+(C23-C$7)/C$8</f>
        <v>69913.482116503408</v>
      </c>
      <c r="F23" s="21">
        <f>ROUND(2*E23,0)/2</f>
        <v>69913.5</v>
      </c>
      <c r="G23" s="21">
        <f>+C23-(C$7+F23*C$8)</f>
        <v>-4.6411000002990477E-3</v>
      </c>
      <c r="I23" s="21">
        <f>+G23</f>
        <v>-4.6411000002990477E-3</v>
      </c>
      <c r="O23" s="21">
        <f ca="1">+C$11+C$12*$F23</f>
        <v>0.13508906965293971</v>
      </c>
      <c r="P23" s="54">
        <f>+D$11+D$12*F23+D$13*F23^2</f>
        <v>1.2656663532585457</v>
      </c>
      <c r="Q23" s="20">
        <f>+C23-15018.5</f>
        <v>37481.783000000003</v>
      </c>
      <c r="R23" s="21">
        <f>+(P23-G23)^2</f>
        <v>1.6136810258049721</v>
      </c>
      <c r="S23" s="21">
        <v>1</v>
      </c>
      <c r="T23" s="21">
        <f>+S23*R23</f>
        <v>1.6136810258049721</v>
      </c>
      <c r="U23" s="22"/>
      <c r="Z23" s="21">
        <f t="shared" si="1"/>
        <v>105000</v>
      </c>
      <c r="AA23" s="21">
        <f t="shared" si="0"/>
        <v>2.8189843700138026</v>
      </c>
    </row>
    <row r="24" spans="1:27" s="21" customFormat="1" ht="12.95" customHeight="1" x14ac:dyDescent="0.2">
      <c r="A24" s="30" t="s">
        <v>40</v>
      </c>
      <c r="B24" s="52" t="s">
        <v>41</v>
      </c>
      <c r="C24" s="53">
        <v>56523.500820000001</v>
      </c>
      <c r="D24" s="53">
        <v>4.0000000000000002E-4</v>
      </c>
      <c r="E24" s="17">
        <f>+(C24-C$7)/C$8-0.5</f>
        <v>85415.60050300826</v>
      </c>
      <c r="F24" s="21">
        <f>ROUND(2*E24,0)/2</f>
        <v>85415.5</v>
      </c>
      <c r="G24" s="21">
        <f>+C24-(C$7+F24*C$8)</f>
        <v>0.15584170000511222</v>
      </c>
      <c r="K24" s="21">
        <f>+G24</f>
        <v>0.15584170000511222</v>
      </c>
      <c r="O24" s="21">
        <f ca="1">+C$11+C$12*$F24</f>
        <v>0.13648727351020787</v>
      </c>
      <c r="P24" s="54">
        <f>+D$11+D$12*F24+D$13*F24^2</f>
        <v>1.8765057598916581</v>
      </c>
      <c r="Q24" s="20">
        <f>+C24-15018.5</f>
        <v>41505.000820000001</v>
      </c>
      <c r="R24" s="21">
        <f>+(P24-G24)^2</f>
        <v>2.9606848069852507</v>
      </c>
      <c r="S24" s="21">
        <v>1</v>
      </c>
      <c r="T24" s="21">
        <f>+S24*R24</f>
        <v>2.9606848069852507</v>
      </c>
      <c r="Z24" s="21">
        <f t="shared" si="1"/>
        <v>110000</v>
      </c>
      <c r="AA24" s="21">
        <f t="shared" si="0"/>
        <v>3.0901519002438373</v>
      </c>
    </row>
    <row r="25" spans="1:27" s="21" customFormat="1" ht="12.95" customHeight="1" x14ac:dyDescent="0.2">
      <c r="A25" s="30" t="s">
        <v>40</v>
      </c>
      <c r="B25" s="52" t="s">
        <v>41</v>
      </c>
      <c r="C25" s="53">
        <v>56523.500970000001</v>
      </c>
      <c r="D25" s="53">
        <v>4.0000000000000002E-4</v>
      </c>
      <c r="E25" s="17">
        <f>+(C25-C$7)/C$8-0.5</f>
        <v>85415.601081001514</v>
      </c>
      <c r="F25" s="21">
        <f>ROUND(2*E25,0)/2</f>
        <v>85415.5</v>
      </c>
      <c r="G25" s="21">
        <f>+C25-(C$7+F25*C$8)</f>
        <v>0.15599170000496088</v>
      </c>
      <c r="K25" s="21">
        <f>+G25</f>
        <v>0.15599170000496088</v>
      </c>
      <c r="O25" s="21">
        <f ca="1">+C$11+C$12*$F25</f>
        <v>0.13648727351020787</v>
      </c>
      <c r="P25" s="54">
        <f>+D$11+D$12*F25+D$13*F25^2</f>
        <v>1.8765057598916581</v>
      </c>
      <c r="Q25" s="20">
        <f>+C25-15018.5</f>
        <v>41505.000970000001</v>
      </c>
      <c r="R25" s="21">
        <f>+(P25-G25)^2</f>
        <v>2.9601686302678059</v>
      </c>
      <c r="S25" s="21">
        <v>1</v>
      </c>
      <c r="T25" s="21">
        <f>+S25*R25</f>
        <v>2.9601686302678059</v>
      </c>
      <c r="Z25" s="21">
        <f t="shared" si="1"/>
        <v>115000</v>
      </c>
      <c r="AA25" s="21">
        <f t="shared" si="0"/>
        <v>3.3737455641444245</v>
      </c>
    </row>
    <row r="26" spans="1:27" s="21" customFormat="1" ht="12.95" customHeight="1" x14ac:dyDescent="0.2">
      <c r="A26" s="30" t="s">
        <v>40</v>
      </c>
      <c r="B26" s="52" t="s">
        <v>41</v>
      </c>
      <c r="C26" s="53">
        <v>56523.501219999998</v>
      </c>
      <c r="D26" s="53">
        <v>2.9999999999999997E-4</v>
      </c>
      <c r="E26" s="17">
        <f>+(C26-C$7)/C$8-0.5</f>
        <v>85415.602044323605</v>
      </c>
      <c r="F26" s="21">
        <f>ROUND(2*E26,0)/2</f>
        <v>85415.5</v>
      </c>
      <c r="G26" s="21">
        <f>+C26-(C$7+F26*C$8)</f>
        <v>0.15624170000228332</v>
      </c>
      <c r="K26" s="21">
        <f>+G26</f>
        <v>0.15624170000228332</v>
      </c>
      <c r="O26" s="21">
        <f ca="1">+C$11+C$12*$F26</f>
        <v>0.13648727351020787</v>
      </c>
      <c r="P26" s="54">
        <f>+D$11+D$12*F26+D$13*F26^2</f>
        <v>1.8765057598916581</v>
      </c>
      <c r="Q26" s="20">
        <f>+C26-15018.5</f>
        <v>41505.001219999998</v>
      </c>
      <c r="R26" s="21">
        <f>+(P26-G26)^2</f>
        <v>2.9593084357470745</v>
      </c>
      <c r="S26" s="21">
        <v>1</v>
      </c>
      <c r="T26" s="21">
        <f>+S26*R26</f>
        <v>2.9593084357470745</v>
      </c>
      <c r="Z26" s="21">
        <f t="shared" si="1"/>
        <v>120000</v>
      </c>
      <c r="AA26" s="21">
        <f t="shared" si="0"/>
        <v>3.6697653617155623</v>
      </c>
    </row>
    <row r="27" spans="1:27" s="21" customFormat="1" ht="12.95" customHeight="1" x14ac:dyDescent="0.2">
      <c r="A27" s="30" t="s">
        <v>40</v>
      </c>
      <c r="B27" s="52" t="s">
        <v>41</v>
      </c>
      <c r="C27" s="53">
        <v>56523.50432</v>
      </c>
      <c r="D27" s="53">
        <v>2.9999999999999997E-4</v>
      </c>
      <c r="E27" s="17">
        <f>+(C27-C$7)/C$8-0.5</f>
        <v>85415.613989517515</v>
      </c>
      <c r="F27" s="21">
        <f>ROUND(2*E27,0)/2</f>
        <v>85415.5</v>
      </c>
      <c r="G27" s="21">
        <f>+C27-(C$7+F27*C$8)</f>
        <v>0.15934170000400627</v>
      </c>
      <c r="K27" s="21">
        <f>+G27</f>
        <v>0.15934170000400627</v>
      </c>
      <c r="O27" s="21">
        <f ca="1">+C$11+C$12*$F27</f>
        <v>0.13648727351020787</v>
      </c>
      <c r="P27" s="54">
        <f>+D$11+D$12*F27+D$13*F27^2</f>
        <v>1.8765057598916581</v>
      </c>
      <c r="Q27" s="20">
        <f>+C27-15018.5</f>
        <v>41505.00432</v>
      </c>
      <c r="R27" s="21">
        <f>+(P27-G27)^2</f>
        <v>2.9486524085698433</v>
      </c>
      <c r="S27" s="21">
        <v>1</v>
      </c>
      <c r="T27" s="21">
        <f>+S27*R27</f>
        <v>2.9486524085698433</v>
      </c>
      <c r="Z27" s="21">
        <f t="shared" si="1"/>
        <v>125000</v>
      </c>
      <c r="AA27" s="21">
        <f t="shared" si="0"/>
        <v>3.9782112929572522</v>
      </c>
    </row>
    <row r="28" spans="1:27" s="21" customFormat="1" ht="12.95" customHeight="1" x14ac:dyDescent="0.2">
      <c r="A28" s="56" t="s">
        <v>48</v>
      </c>
      <c r="B28" s="52"/>
      <c r="C28" s="53">
        <v>56523.505740000001</v>
      </c>
      <c r="D28" s="53">
        <v>4.0999999999999999E-4</v>
      </c>
      <c r="E28" s="17">
        <f>+(C28-C$7)/C$8-0.5</f>
        <v>85415.619461186987</v>
      </c>
      <c r="F28" s="21">
        <f>ROUND(2*E28,0)/2</f>
        <v>85415.5</v>
      </c>
      <c r="G28" s="21">
        <f>+C28-(C$7+F28*C$8)</f>
        <v>0.16076170000451384</v>
      </c>
      <c r="K28" s="21">
        <f>+G28</f>
        <v>0.16076170000451384</v>
      </c>
      <c r="O28" s="21">
        <f ca="1">+C$11+C$12*$F28</f>
        <v>0.13648727351020787</v>
      </c>
      <c r="P28" s="54">
        <f>+D$11+D$12*F28+D$13*F28^2</f>
        <v>1.8765057598916581</v>
      </c>
      <c r="Q28" s="20">
        <f>+C28-15018.5</f>
        <v>41505.005740000001</v>
      </c>
      <c r="R28" s="21">
        <f>+(P28-G28)^2</f>
        <v>2.9437776790380208</v>
      </c>
      <c r="S28" s="21">
        <v>1</v>
      </c>
      <c r="T28" s="21">
        <f>+S28*R28</f>
        <v>2.9437776790380208</v>
      </c>
      <c r="Z28" s="21">
        <f t="shared" si="1"/>
        <v>130000</v>
      </c>
      <c r="AA28" s="21">
        <f t="shared" si="0"/>
        <v>4.2990833578694936</v>
      </c>
    </row>
    <row r="29" spans="1:27" s="21" customFormat="1" ht="12.95" customHeight="1" x14ac:dyDescent="0.2">
      <c r="A29" s="56" t="s">
        <v>48</v>
      </c>
      <c r="B29" s="52"/>
      <c r="C29" s="53">
        <v>56523.50589</v>
      </c>
      <c r="D29" s="53">
        <v>4.2999999999999999E-4</v>
      </c>
      <c r="E29" s="17">
        <f>+(C29-C$7)/C$8-0.5</f>
        <v>85415.620039180241</v>
      </c>
      <c r="F29" s="21">
        <f>ROUND(2*E29,0)/2</f>
        <v>85415.5</v>
      </c>
      <c r="G29" s="21">
        <f>+C29-(C$7+F29*C$8)</f>
        <v>0.1609117000043625</v>
      </c>
      <c r="K29" s="21">
        <f>+G29</f>
        <v>0.1609117000043625</v>
      </c>
      <c r="O29" s="21">
        <f ca="1">+C$11+C$12*$F29</f>
        <v>0.13648727351020787</v>
      </c>
      <c r="P29" s="54">
        <f>+D$11+D$12*F29+D$13*F29^2</f>
        <v>1.8765057598916581</v>
      </c>
      <c r="Q29" s="20">
        <f>+C29-15018.5</f>
        <v>41505.00589</v>
      </c>
      <c r="R29" s="21">
        <f>+(P29-G29)^2</f>
        <v>2.9432629783205737</v>
      </c>
      <c r="S29" s="21">
        <v>1</v>
      </c>
      <c r="T29" s="21">
        <f>+S29*R29</f>
        <v>2.9432629783205737</v>
      </c>
      <c r="Z29" s="21">
        <f t="shared" si="1"/>
        <v>135000</v>
      </c>
      <c r="AA29" s="21">
        <f t="shared" si="0"/>
        <v>4.6323815564522866</v>
      </c>
    </row>
    <row r="30" spans="1:27" s="21" customFormat="1" ht="12.95" customHeight="1" x14ac:dyDescent="0.2">
      <c r="A30" s="56" t="s">
        <v>48</v>
      </c>
      <c r="B30" s="52"/>
      <c r="C30" s="53">
        <v>56523.506139999998</v>
      </c>
      <c r="D30" s="53">
        <v>3.5E-4</v>
      </c>
      <c r="E30" s="17">
        <f>+(C30-C$7)/C$8-0.5</f>
        <v>85415.621002502317</v>
      </c>
      <c r="F30" s="21">
        <f>ROUND(2*E30,0)/2</f>
        <v>85415.5</v>
      </c>
      <c r="G30" s="21">
        <f>+C30-(C$7+F30*C$8)</f>
        <v>0.16116170000168495</v>
      </c>
      <c r="K30" s="21">
        <f>+G30</f>
        <v>0.16116170000168495</v>
      </c>
      <c r="O30" s="21">
        <f ca="1">+C$11+C$12*$F30</f>
        <v>0.13648727351020787</v>
      </c>
      <c r="P30" s="54">
        <f>+D$11+D$12*F30+D$13*F30^2</f>
        <v>1.8765057598916581</v>
      </c>
      <c r="Q30" s="20">
        <f>+C30-15018.5</f>
        <v>41505.006139999998</v>
      </c>
      <c r="R30" s="21">
        <f>+(P30-G30)^2</f>
        <v>2.9424052437998158</v>
      </c>
      <c r="S30" s="21">
        <v>1</v>
      </c>
      <c r="T30" s="21">
        <f>+S30*R30</f>
        <v>2.9424052437998158</v>
      </c>
    </row>
    <row r="31" spans="1:27" s="21" customFormat="1" ht="12.95" customHeight="1" x14ac:dyDescent="0.2">
      <c r="A31" s="30" t="s">
        <v>40</v>
      </c>
      <c r="B31" s="52" t="s">
        <v>39</v>
      </c>
      <c r="C31" s="53">
        <v>56523.631329999997</v>
      </c>
      <c r="D31" s="53">
        <v>2.0000000000000001E-4</v>
      </c>
      <c r="E31" s="17">
        <f>+(C31-C$7)/C$8-0.5</f>
        <v>85416.103395671817</v>
      </c>
      <c r="F31" s="21">
        <f>ROUND(2*E31,0)/2</f>
        <v>85416</v>
      </c>
      <c r="G31" s="21">
        <f>+C31-(C$7+F31*C$8)</f>
        <v>0.15659239999513375</v>
      </c>
      <c r="K31" s="21">
        <f>+G31</f>
        <v>0.15659239999513375</v>
      </c>
      <c r="O31" s="21">
        <f ca="1">+C$11+C$12*$F31</f>
        <v>0.13648731860773908</v>
      </c>
      <c r="P31" s="54">
        <f>+D$11+D$12*F31+D$13*F31^2</f>
        <v>1.8765273882078308</v>
      </c>
      <c r="Q31" s="20">
        <f>+C31-15018.5</f>
        <v>41505.131329999997</v>
      </c>
      <c r="R31" s="21">
        <f>+(P31-G31)^2</f>
        <v>2.9581763636782106</v>
      </c>
      <c r="S31" s="21">
        <v>1</v>
      </c>
      <c r="T31" s="21">
        <f>+S31*R31</f>
        <v>2.9581763636782106</v>
      </c>
    </row>
    <row r="32" spans="1:27" s="21" customFormat="1" ht="12.95" customHeight="1" x14ac:dyDescent="0.2">
      <c r="A32" s="30" t="s">
        <v>40</v>
      </c>
      <c r="B32" s="52" t="s">
        <v>39</v>
      </c>
      <c r="C32" s="53">
        <v>56523.631609999997</v>
      </c>
      <c r="D32" s="53">
        <v>2.0000000000000001E-4</v>
      </c>
      <c r="E32" s="17">
        <f>+(C32-C$7)/C$8-0.5</f>
        <v>85416.104474592561</v>
      </c>
      <c r="F32" s="21">
        <f>ROUND(2*E32,0)/2</f>
        <v>85416</v>
      </c>
      <c r="G32" s="21">
        <f>+C32-(C$7+F32*C$8)</f>
        <v>0.15687239999533631</v>
      </c>
      <c r="K32" s="21">
        <f>+G32</f>
        <v>0.15687239999533631</v>
      </c>
      <c r="O32" s="21">
        <f ca="1">+C$11+C$12*$F32</f>
        <v>0.13648731860773908</v>
      </c>
      <c r="P32" s="54">
        <f>+D$11+D$12*F32+D$13*F32^2</f>
        <v>1.8765273882078308</v>
      </c>
      <c r="Q32" s="20">
        <f>+C32-15018.5</f>
        <v>41505.131609999997</v>
      </c>
      <c r="R32" s="21">
        <f>+(P32-G32)^2</f>
        <v>2.9572132784841147</v>
      </c>
      <c r="S32" s="21">
        <v>1</v>
      </c>
      <c r="T32" s="21">
        <f>+S32*R32</f>
        <v>2.9572132784841147</v>
      </c>
    </row>
    <row r="33" spans="1:20" s="21" customFormat="1" ht="12.95" customHeight="1" x14ac:dyDescent="0.2">
      <c r="A33" s="30" t="s">
        <v>40</v>
      </c>
      <c r="B33" s="52" t="s">
        <v>39</v>
      </c>
      <c r="C33" s="53">
        <v>56523.63164</v>
      </c>
      <c r="D33" s="53">
        <v>2.0000000000000001E-4</v>
      </c>
      <c r="E33" s="17">
        <f>+(C33-C$7)/C$8-0.5</f>
        <v>85416.104590191215</v>
      </c>
      <c r="F33" s="21">
        <f>ROUND(2*E33,0)/2</f>
        <v>85416</v>
      </c>
      <c r="G33" s="21">
        <f>+C33-(C$7+F33*C$8)</f>
        <v>0.15690239999821642</v>
      </c>
      <c r="K33" s="21">
        <f>+G33</f>
        <v>0.15690239999821642</v>
      </c>
      <c r="O33" s="21">
        <f ca="1">+C$11+C$12*$F33</f>
        <v>0.13648731860773908</v>
      </c>
      <c r="P33" s="54">
        <f>+D$11+D$12*F33+D$13*F33^2</f>
        <v>1.8765273882078308</v>
      </c>
      <c r="Q33" s="20">
        <f>+C33-15018.5</f>
        <v>41505.13164</v>
      </c>
      <c r="R33" s="21">
        <f>+(P33-G33)^2</f>
        <v>2.9571101000749165</v>
      </c>
      <c r="S33" s="21">
        <v>1</v>
      </c>
      <c r="T33" s="21">
        <f>+S33*R33</f>
        <v>2.9571101000749165</v>
      </c>
    </row>
    <row r="34" spans="1:20" s="21" customFormat="1" ht="12.95" customHeight="1" x14ac:dyDescent="0.2">
      <c r="A34" s="30" t="s">
        <v>40</v>
      </c>
      <c r="B34" s="52" t="s">
        <v>39</v>
      </c>
      <c r="C34" s="53">
        <v>56523.634709999998</v>
      </c>
      <c r="D34" s="53">
        <v>2.0000000000000001E-4</v>
      </c>
      <c r="E34" s="17">
        <f>+(C34-C$7)/C$8-0.5</f>
        <v>85416.116419786471</v>
      </c>
      <c r="F34" s="21">
        <f>ROUND(2*E34,0)/2</f>
        <v>85416</v>
      </c>
      <c r="G34" s="21">
        <f>+C34-(C$7+F34*C$8)</f>
        <v>0.15997239999705926</v>
      </c>
      <c r="K34" s="21">
        <f>+G34</f>
        <v>0.15997239999705926</v>
      </c>
      <c r="O34" s="21">
        <f ca="1">+C$11+C$12*$F34</f>
        <v>0.13648731860773908</v>
      </c>
      <c r="P34" s="54">
        <f>+D$11+D$12*F34+D$13*F34^2</f>
        <v>1.8765273882078308</v>
      </c>
      <c r="Q34" s="20">
        <f>+C34-15018.5</f>
        <v>41505.134709999998</v>
      </c>
      <c r="R34" s="21">
        <f>+(P34-G34)^2</f>
        <v>2.9465610275512821</v>
      </c>
      <c r="S34" s="21">
        <v>1</v>
      </c>
      <c r="T34" s="21">
        <f>+S34*R34</f>
        <v>2.9465610275512821</v>
      </c>
    </row>
    <row r="35" spans="1:20" s="21" customFormat="1" ht="12.95" customHeight="1" x14ac:dyDescent="0.2">
      <c r="A35" s="56" t="s">
        <v>48</v>
      </c>
      <c r="B35" s="52"/>
      <c r="C35" s="53">
        <v>56523.636250000003</v>
      </c>
      <c r="D35" s="53">
        <v>1.9000000000000001E-4</v>
      </c>
      <c r="E35" s="17">
        <f>+(C35-C$7)/C$8-0.5</f>
        <v>85416.122353850558</v>
      </c>
      <c r="F35" s="21">
        <f>ROUND(2*E35,0)/2</f>
        <v>85416</v>
      </c>
      <c r="G35" s="21">
        <f>+C35-(C$7+F35*C$8)</f>
        <v>0.16151240000181133</v>
      </c>
      <c r="K35" s="21">
        <f>+G35</f>
        <v>0.16151240000181133</v>
      </c>
      <c r="O35" s="21">
        <f ca="1">+C$11+C$12*$F35</f>
        <v>0.13648731860773908</v>
      </c>
      <c r="P35" s="54">
        <f>+D$11+D$12*F35+D$13*F35^2</f>
        <v>1.8765273882078308</v>
      </c>
      <c r="Q35" s="20">
        <f>+C35-15018.5</f>
        <v>41505.136250000003</v>
      </c>
      <c r="R35" s="21">
        <f>+(P35-G35)^2</f>
        <v>2.9412764097712931</v>
      </c>
      <c r="S35" s="21">
        <v>1</v>
      </c>
      <c r="T35" s="21">
        <f>+S35*R35</f>
        <v>2.9412764097712931</v>
      </c>
    </row>
    <row r="36" spans="1:20" s="21" customFormat="1" ht="12.95" customHeight="1" x14ac:dyDescent="0.2">
      <c r="A36" s="56" t="s">
        <v>48</v>
      </c>
      <c r="B36" s="52"/>
      <c r="C36" s="53">
        <v>56523.636530000003</v>
      </c>
      <c r="D36" s="53">
        <v>2.2000000000000001E-4</v>
      </c>
      <c r="E36" s="17">
        <f>+(C36-C$7)/C$8-0.5</f>
        <v>85416.123432771303</v>
      </c>
      <c r="F36" s="21">
        <f>ROUND(2*E36,0)/2</f>
        <v>85416</v>
      </c>
      <c r="G36" s="21">
        <f>+C36-(C$7+F36*C$8)</f>
        <v>0.16179240000201389</v>
      </c>
      <c r="K36" s="21">
        <f>+G36</f>
        <v>0.16179240000201389</v>
      </c>
      <c r="O36" s="21">
        <f ca="1">+C$11+C$12*$F36</f>
        <v>0.13648731860773908</v>
      </c>
      <c r="P36" s="54">
        <f>+D$11+D$12*F36+D$13*F36^2</f>
        <v>1.8765273882078308</v>
      </c>
      <c r="Q36" s="20">
        <f>+C36-15018.5</f>
        <v>41505.136530000003</v>
      </c>
      <c r="R36" s="21">
        <f>+(P36-G36)^2</f>
        <v>2.9403160797772032</v>
      </c>
      <c r="S36" s="21">
        <v>1</v>
      </c>
      <c r="T36" s="21">
        <f>+S36*R36</f>
        <v>2.9403160797772032</v>
      </c>
    </row>
    <row r="37" spans="1:20" s="21" customFormat="1" ht="12.95" customHeight="1" x14ac:dyDescent="0.2">
      <c r="A37" s="56" t="s">
        <v>48</v>
      </c>
      <c r="B37" s="52"/>
      <c r="C37" s="53">
        <v>56523.636559999999</v>
      </c>
      <c r="D37" s="53">
        <v>2.1000000000000001E-4</v>
      </c>
      <c r="E37" s="17">
        <f>+(C37-C$7)/C$8-0.5</f>
        <v>85416.123548369942</v>
      </c>
      <c r="F37" s="21">
        <f>ROUND(2*E37,0)/2</f>
        <v>85416</v>
      </c>
      <c r="G37" s="21">
        <f>+C37-(C$7+F37*C$8)</f>
        <v>0.16182239999761805</v>
      </c>
      <c r="K37" s="21">
        <f>+G37</f>
        <v>0.16182239999761805</v>
      </c>
      <c r="O37" s="21">
        <f ca="1">+C$11+C$12*$F37</f>
        <v>0.13648731860773908</v>
      </c>
      <c r="P37" s="54">
        <f>+D$11+D$12*F37+D$13*F37^2</f>
        <v>1.8765273882078308</v>
      </c>
      <c r="Q37" s="20">
        <f>+C37-15018.5</f>
        <v>41505.136559999999</v>
      </c>
      <c r="R37" s="21">
        <f>+(P37-G37)^2</f>
        <v>2.9402131965929859</v>
      </c>
      <c r="S37" s="21">
        <v>1</v>
      </c>
      <c r="T37" s="21">
        <f>+S37*R37</f>
        <v>2.9402131965929859</v>
      </c>
    </row>
    <row r="38" spans="1:20" s="21" customFormat="1" ht="12.95" customHeight="1" x14ac:dyDescent="0.2">
      <c r="A38" s="30" t="s">
        <v>40</v>
      </c>
      <c r="B38" s="52" t="s">
        <v>41</v>
      </c>
      <c r="C38" s="53">
        <v>56523.760280000002</v>
      </c>
      <c r="D38" s="53">
        <v>2.0000000000000001E-4</v>
      </c>
      <c r="E38" s="17">
        <f>+(C38-C$7)/C$8-0.5</f>
        <v>85416.60027720558</v>
      </c>
      <c r="F38" s="21">
        <f>ROUND(2*E38,0)/2</f>
        <v>85416.5</v>
      </c>
      <c r="G38" s="21">
        <f>+C38-(C$7+F38*C$8)</f>
        <v>0.15578310000273632</v>
      </c>
      <c r="K38" s="21">
        <f>+G38</f>
        <v>0.15578310000273632</v>
      </c>
      <c r="O38" s="21">
        <f ca="1">+C$11+C$12*$F38</f>
        <v>0.13648736370527026</v>
      </c>
      <c r="P38" s="54">
        <f>+D$11+D$12*F38+D$13*F38^2</f>
        <v>1.8765490166482648</v>
      </c>
      <c r="Q38" s="20">
        <f>+C38-15018.5</f>
        <v>41505.260280000002</v>
      </c>
      <c r="R38" s="21">
        <f>+(P38-G38)^2</f>
        <v>2.9610353398889258</v>
      </c>
      <c r="S38" s="21">
        <v>1</v>
      </c>
      <c r="T38" s="21">
        <f>+S38*R38</f>
        <v>2.9610353398889258</v>
      </c>
    </row>
    <row r="39" spans="1:20" s="21" customFormat="1" ht="12.95" customHeight="1" x14ac:dyDescent="0.2">
      <c r="A39" s="30" t="s">
        <v>40</v>
      </c>
      <c r="B39" s="52" t="s">
        <v>41</v>
      </c>
      <c r="C39" s="53">
        <v>56523.760470000001</v>
      </c>
      <c r="D39" s="53">
        <v>2.0000000000000001E-4</v>
      </c>
      <c r="E39" s="17">
        <f>+(C39-C$7)/C$8-0.5</f>
        <v>85416.601009330363</v>
      </c>
      <c r="F39" s="21">
        <f>ROUND(2*E39,0)/2</f>
        <v>85416.5</v>
      </c>
      <c r="G39" s="21">
        <f>+C39-(C$7+F39*C$8)</f>
        <v>0.15597310000157449</v>
      </c>
      <c r="K39" s="21">
        <f>+G39</f>
        <v>0.15597310000157449</v>
      </c>
      <c r="O39" s="21">
        <f ca="1">+C$11+C$12*$F39</f>
        <v>0.13648736370527026</v>
      </c>
      <c r="P39" s="54">
        <f>+D$11+D$12*F39+D$13*F39^2</f>
        <v>1.8765490166482648</v>
      </c>
      <c r="Q39" s="20">
        <f>+C39-15018.5</f>
        <v>41505.260470000001</v>
      </c>
      <c r="R39" s="21">
        <f>+(P39-G39)^2</f>
        <v>2.9603814849445986</v>
      </c>
      <c r="S39" s="21">
        <v>1</v>
      </c>
      <c r="T39" s="21">
        <f>+S39*R39</f>
        <v>2.9603814849445986</v>
      </c>
    </row>
    <row r="40" spans="1:20" s="21" customFormat="1" ht="12.95" customHeight="1" x14ac:dyDescent="0.2">
      <c r="A40" s="30" t="s">
        <v>40</v>
      </c>
      <c r="B40" s="52" t="s">
        <v>41</v>
      </c>
      <c r="C40" s="53">
        <v>56523.76081</v>
      </c>
      <c r="D40" s="53">
        <v>2.0000000000000001E-4</v>
      </c>
      <c r="E40" s="17">
        <f>+(C40-C$7)/C$8-0.5</f>
        <v>85416.602319448386</v>
      </c>
      <c r="F40" s="21">
        <f>ROUND(2*E40,0)/2</f>
        <v>85416.5</v>
      </c>
      <c r="G40" s="21">
        <f>+C40-(C$7+F40*C$8)</f>
        <v>0.15631310000026133</v>
      </c>
      <c r="K40" s="21">
        <f>+G40</f>
        <v>0.15631310000026133</v>
      </c>
      <c r="O40" s="21">
        <f ca="1">+C$11+C$12*$F40</f>
        <v>0.13648736370527026</v>
      </c>
      <c r="P40" s="54">
        <f>+D$11+D$12*F40+D$13*F40^2</f>
        <v>1.8765490166482648</v>
      </c>
      <c r="Q40" s="20">
        <f>+C40-15018.5</f>
        <v>41505.26081</v>
      </c>
      <c r="R40" s="21">
        <f>+(P40-G40)^2</f>
        <v>2.9592116089257967</v>
      </c>
      <c r="S40" s="21">
        <v>1</v>
      </c>
      <c r="T40" s="21">
        <f>+S40*R40</f>
        <v>2.9592116089257967</v>
      </c>
    </row>
    <row r="41" spans="1:20" s="21" customFormat="1" ht="12.95" customHeight="1" x14ac:dyDescent="0.2">
      <c r="A41" s="30" t="s">
        <v>40</v>
      </c>
      <c r="B41" s="52" t="s">
        <v>41</v>
      </c>
      <c r="C41" s="53">
        <v>56523.763679999996</v>
      </c>
      <c r="D41" s="53">
        <v>2.0000000000000001E-4</v>
      </c>
      <c r="E41" s="17">
        <f>+(C41-C$7)/C$8-0.5</f>
        <v>85416.61337838597</v>
      </c>
      <c r="F41" s="21">
        <f>ROUND(2*E41,0)/2</f>
        <v>85416.5</v>
      </c>
      <c r="G41" s="21">
        <f>+C41-(C$7+F41*C$8)</f>
        <v>0.15918309999688063</v>
      </c>
      <c r="K41" s="21">
        <f>+G41</f>
        <v>0.15918309999688063</v>
      </c>
      <c r="O41" s="21">
        <f ca="1">+C$11+C$12*$F41</f>
        <v>0.13648736370527026</v>
      </c>
      <c r="P41" s="54">
        <f>+D$11+D$12*F41+D$13*F41^2</f>
        <v>1.8765490166482648</v>
      </c>
      <c r="Q41" s="20">
        <f>+C41-15018.5</f>
        <v>41505.263679999996</v>
      </c>
      <c r="R41" s="21">
        <f>+(P41-G41)^2</f>
        <v>2.9493456916758491</v>
      </c>
      <c r="S41" s="21">
        <v>1</v>
      </c>
      <c r="T41" s="21">
        <f>+S41*R41</f>
        <v>2.9493456916758491</v>
      </c>
    </row>
    <row r="42" spans="1:20" s="21" customFormat="1" ht="12.95" customHeight="1" x14ac:dyDescent="0.2">
      <c r="A42" s="56" t="s">
        <v>48</v>
      </c>
      <c r="B42" s="52"/>
      <c r="C42" s="53">
        <v>56523.765200000002</v>
      </c>
      <c r="D42" s="53">
        <v>2.0000000000000001E-4</v>
      </c>
      <c r="E42" s="17">
        <f>+(C42-C$7)/C$8-0.5</f>
        <v>85416.619235384293</v>
      </c>
      <c r="F42" s="21">
        <f>ROUND(2*E42,0)/2</f>
        <v>85416.5</v>
      </c>
      <c r="G42" s="21">
        <f>+C42-(C$7+F42*C$8)</f>
        <v>0.16070310000213794</v>
      </c>
      <c r="K42" s="21">
        <f>+G42</f>
        <v>0.16070310000213794</v>
      </c>
      <c r="O42" s="21">
        <f ca="1">+C$11+C$12*$F42</f>
        <v>0.13648736370527026</v>
      </c>
      <c r="P42" s="54">
        <f>+D$11+D$12*F42+D$13*F42^2</f>
        <v>1.8765490166482648</v>
      </c>
      <c r="Q42" s="20">
        <f>+C42-15018.5</f>
        <v>41505.265200000002</v>
      </c>
      <c r="R42" s="21">
        <f>+(P42-G42)^2</f>
        <v>2.9441272096711875</v>
      </c>
      <c r="S42" s="21">
        <v>1</v>
      </c>
      <c r="T42" s="21">
        <f>+S42*R42</f>
        <v>2.9441272096711875</v>
      </c>
    </row>
    <row r="43" spans="1:20" s="21" customFormat="1" ht="12.95" customHeight="1" x14ac:dyDescent="0.2">
      <c r="A43" s="56" t="s">
        <v>48</v>
      </c>
      <c r="B43" s="52"/>
      <c r="C43" s="53">
        <v>56523.76539</v>
      </c>
      <c r="D43" s="53">
        <v>1.8000000000000001E-4</v>
      </c>
      <c r="E43" s="17">
        <f>+(C43-C$7)/C$8-0.5</f>
        <v>85416.619967509076</v>
      </c>
      <c r="F43" s="21">
        <f>ROUND(2*E43,0)/2</f>
        <v>85416.5</v>
      </c>
      <c r="G43" s="21">
        <f>+C43-(C$7+F43*C$8)</f>
        <v>0.16089310000097612</v>
      </c>
      <c r="K43" s="21">
        <f>+G43</f>
        <v>0.16089310000097612</v>
      </c>
      <c r="O43" s="21">
        <f ca="1">+C$11+C$12*$F43</f>
        <v>0.13648736370527026</v>
      </c>
      <c r="P43" s="54">
        <f>+D$11+D$12*F43+D$13*F43^2</f>
        <v>1.8765490166482648</v>
      </c>
      <c r="Q43" s="20">
        <f>+C43-15018.5</f>
        <v>41505.26539</v>
      </c>
      <c r="R43" s="21">
        <f>+(P43-G43)^2</f>
        <v>2.9434752243268485</v>
      </c>
      <c r="S43" s="21">
        <v>1</v>
      </c>
      <c r="T43" s="21">
        <f>+S43*R43</f>
        <v>2.9434752243268485</v>
      </c>
    </row>
    <row r="44" spans="1:20" s="21" customFormat="1" ht="12.95" customHeight="1" x14ac:dyDescent="0.2">
      <c r="A44" s="56" t="s">
        <v>48</v>
      </c>
      <c r="B44" s="52"/>
      <c r="C44" s="53">
        <v>56523.765729999999</v>
      </c>
      <c r="D44" s="53">
        <v>1.7000000000000001E-4</v>
      </c>
      <c r="E44" s="17">
        <f>+(C44-C$7)/C$8-0.5</f>
        <v>85416.621277627113</v>
      </c>
      <c r="F44" s="21">
        <f>ROUND(2*E44,0)/2</f>
        <v>85416.5</v>
      </c>
      <c r="G44" s="21">
        <f>+C44-(C$7+F44*C$8)</f>
        <v>0.16123309999966295</v>
      </c>
      <c r="K44" s="21">
        <f>+G44</f>
        <v>0.16123309999966295</v>
      </c>
      <c r="O44" s="21">
        <f ca="1">+C$11+C$12*$F44</f>
        <v>0.13648736370527026</v>
      </c>
      <c r="P44" s="54">
        <f>+D$11+D$12*F44+D$13*F44^2</f>
        <v>1.8765490166482648</v>
      </c>
      <c r="Q44" s="20">
        <f>+C44-15018.5</f>
        <v>41505.265729999999</v>
      </c>
      <c r="R44" s="21">
        <f>+(P44-G44)^2</f>
        <v>2.942308693908033</v>
      </c>
      <c r="S44" s="21">
        <v>1</v>
      </c>
      <c r="T44" s="21">
        <f>+S44*R44</f>
        <v>2.942308693908033</v>
      </c>
    </row>
    <row r="45" spans="1:20" s="21" customFormat="1" ht="12.95" customHeight="1" x14ac:dyDescent="0.2">
      <c r="A45" s="30" t="s">
        <v>40</v>
      </c>
      <c r="B45" s="52" t="s">
        <v>39</v>
      </c>
      <c r="C45" s="53">
        <v>56523.890200000002</v>
      </c>
      <c r="D45" s="53">
        <v>2.9999999999999997E-4</v>
      </c>
      <c r="E45" s="17">
        <f>+(C45-C$7)/C$8-0.5</f>
        <v>85417.100896429009</v>
      </c>
      <c r="F45" s="21">
        <f>ROUND(2*E45,0)/2</f>
        <v>85417</v>
      </c>
      <c r="G45" s="21">
        <f>+C45-(C$7+F45*C$8)</f>
        <v>0.15594380000402452</v>
      </c>
      <c r="K45" s="21">
        <f>+G45</f>
        <v>0.15594380000402452</v>
      </c>
      <c r="O45" s="21">
        <f ca="1">+C$11+C$12*$F45</f>
        <v>0.13648740880280147</v>
      </c>
      <c r="P45" s="54">
        <f>+D$11+D$12*F45+D$13*F45^2</f>
        <v>1.8765706452129602</v>
      </c>
      <c r="Q45" s="20">
        <f>+C45-15018.5</f>
        <v>41505.390200000002</v>
      </c>
      <c r="R45" s="21">
        <f>+(P45-G45)^2</f>
        <v>2.9605567404536548</v>
      </c>
      <c r="S45" s="21">
        <v>1</v>
      </c>
      <c r="T45" s="21">
        <f>+S45*R45</f>
        <v>2.9605567404536548</v>
      </c>
    </row>
    <row r="46" spans="1:20" s="21" customFormat="1" ht="12.95" customHeight="1" x14ac:dyDescent="0.2">
      <c r="A46" s="30" t="s">
        <v>40</v>
      </c>
      <c r="B46" s="52" t="s">
        <v>39</v>
      </c>
      <c r="C46" s="53">
        <v>56523.890570000003</v>
      </c>
      <c r="D46" s="53">
        <v>2.0000000000000001E-4</v>
      </c>
      <c r="E46" s="17">
        <f>+(C46-C$7)/C$8-0.5</f>
        <v>85417.102322145714</v>
      </c>
      <c r="F46" s="21">
        <f>ROUND(2*E46,0)/2</f>
        <v>85417</v>
      </c>
      <c r="G46" s="21">
        <f>+C46-(C$7+F46*C$8)</f>
        <v>0.15631380000559147</v>
      </c>
      <c r="K46" s="21">
        <f>+G46</f>
        <v>0.15631380000559147</v>
      </c>
      <c r="O46" s="21">
        <f ca="1">+C$11+C$12*$F46</f>
        <v>0.13648740880280147</v>
      </c>
      <c r="P46" s="54">
        <f>+D$11+D$12*F46+D$13*F46^2</f>
        <v>1.8765706452129602</v>
      </c>
      <c r="Q46" s="20">
        <f>+C46-15018.5</f>
        <v>41505.390570000003</v>
      </c>
      <c r="R46" s="21">
        <f>+(P46-G46)^2</f>
        <v>2.9592836134828091</v>
      </c>
      <c r="S46" s="21">
        <v>1</v>
      </c>
      <c r="T46" s="21">
        <f>+S46*R46</f>
        <v>2.9592836134828091</v>
      </c>
    </row>
    <row r="47" spans="1:20" s="21" customFormat="1" ht="12.95" customHeight="1" x14ac:dyDescent="0.2">
      <c r="A47" s="30" t="s">
        <v>40</v>
      </c>
      <c r="B47" s="52" t="s">
        <v>39</v>
      </c>
      <c r="C47" s="53">
        <v>56523.890659999997</v>
      </c>
      <c r="D47" s="53">
        <v>2.9999999999999997E-4</v>
      </c>
      <c r="E47" s="17">
        <f>+(C47-C$7)/C$8-0.5</f>
        <v>85417.102668941632</v>
      </c>
      <c r="F47" s="21">
        <f>ROUND(2*E47,0)/2</f>
        <v>85417</v>
      </c>
      <c r="G47" s="21">
        <f>+C47-(C$7+F47*C$8)</f>
        <v>0.1564037999996799</v>
      </c>
      <c r="K47" s="21">
        <f>+G47</f>
        <v>0.1564037999996799</v>
      </c>
      <c r="O47" s="21">
        <f ca="1">+C$11+C$12*$F47</f>
        <v>0.13648740880280147</v>
      </c>
      <c r="P47" s="54">
        <f>+D$11+D$12*F47+D$13*F47^2</f>
        <v>1.8765706452129602</v>
      </c>
      <c r="Q47" s="20">
        <f>+C47-15018.5</f>
        <v>41505.390659999997</v>
      </c>
      <c r="R47" s="21">
        <f>+(P47-G47)^2</f>
        <v>2.9589739753710096</v>
      </c>
      <c r="S47" s="21">
        <v>1</v>
      </c>
      <c r="T47" s="21">
        <f>+S47*R47</f>
        <v>2.9589739753710096</v>
      </c>
    </row>
    <row r="48" spans="1:20" s="21" customFormat="1" ht="12.95" customHeight="1" x14ac:dyDescent="0.2">
      <c r="A48" s="30" t="s">
        <v>40</v>
      </c>
      <c r="B48" s="52" t="s">
        <v>39</v>
      </c>
      <c r="C48" s="53">
        <v>56523.893559999997</v>
      </c>
      <c r="D48" s="53">
        <v>2.9999999999999997E-4</v>
      </c>
      <c r="E48" s="17">
        <f>+(C48-C$7)/C$8-0.5</f>
        <v>85417.11384347787</v>
      </c>
      <c r="F48" s="21">
        <f>ROUND(2*E48,0)/2</f>
        <v>85417</v>
      </c>
      <c r="G48" s="21">
        <f>+C48-(C$7+F48*C$8)</f>
        <v>0.15930379999917932</v>
      </c>
      <c r="K48" s="21">
        <f>+G48</f>
        <v>0.15930379999917932</v>
      </c>
      <c r="O48" s="21">
        <f ca="1">+C$11+C$12*$F48</f>
        <v>0.13648740880280147</v>
      </c>
      <c r="P48" s="54">
        <f>+D$11+D$12*F48+D$13*F48^2</f>
        <v>1.8765706452129602</v>
      </c>
      <c r="Q48" s="20">
        <f>+C48-15018.5</f>
        <v>41505.393559999997</v>
      </c>
      <c r="R48" s="21">
        <f>+(P48-G48)^2</f>
        <v>2.9490054176704916</v>
      </c>
      <c r="S48" s="21">
        <v>1</v>
      </c>
      <c r="T48" s="21">
        <f>+S48*R48</f>
        <v>2.9490054176704916</v>
      </c>
    </row>
    <row r="49" spans="1:20" s="21" customFormat="1" ht="12.95" customHeight="1" x14ac:dyDescent="0.2">
      <c r="A49" s="56" t="s">
        <v>48</v>
      </c>
      <c r="B49" s="52"/>
      <c r="C49" s="53">
        <v>56523.895120000001</v>
      </c>
      <c r="D49" s="53">
        <v>2.9999999999999997E-4</v>
      </c>
      <c r="E49" s="17">
        <f>+(C49-C$7)/C$8-0.5</f>
        <v>85417.119854607721</v>
      </c>
      <c r="F49" s="21">
        <f>ROUND(2*E49,0)/2</f>
        <v>85417</v>
      </c>
      <c r="G49" s="21">
        <f>+C49-(C$7+F49*C$8)</f>
        <v>0.16086380000342615</v>
      </c>
      <c r="K49" s="21">
        <f>+G49</f>
        <v>0.16086380000342615</v>
      </c>
      <c r="O49" s="21">
        <f ca="1">+C$11+C$12*$F49</f>
        <v>0.13648740880280147</v>
      </c>
      <c r="P49" s="54">
        <f>+D$11+D$12*F49+D$13*F49^2</f>
        <v>1.8765706452129602</v>
      </c>
      <c r="Q49" s="20">
        <f>+C49-15018.5</f>
        <v>41505.395120000001</v>
      </c>
      <c r="R49" s="21">
        <f>+(P49-G49)^2</f>
        <v>2.9436499786988524</v>
      </c>
      <c r="S49" s="21">
        <v>1</v>
      </c>
      <c r="T49" s="21">
        <f>+S49*R49</f>
        <v>2.9436499786988524</v>
      </c>
    </row>
    <row r="50" spans="1:20" s="21" customFormat="1" ht="12.95" customHeight="1" x14ac:dyDescent="0.2">
      <c r="A50" s="56" t="s">
        <v>48</v>
      </c>
      <c r="B50" s="52"/>
      <c r="C50" s="53">
        <v>56523.895490000003</v>
      </c>
      <c r="D50" s="53">
        <v>1.8000000000000001E-4</v>
      </c>
      <c r="E50" s="17">
        <f>+(C50-C$7)/C$8-0.5</f>
        <v>85417.121280324427</v>
      </c>
      <c r="F50" s="21">
        <f>ROUND(2*E50,0)/2</f>
        <v>85417</v>
      </c>
      <c r="G50" s="21">
        <f>+C50-(C$7+F50*C$8)</f>
        <v>0.1612338000049931</v>
      </c>
      <c r="K50" s="21">
        <f>+G50</f>
        <v>0.1612338000049931</v>
      </c>
      <c r="O50" s="21">
        <f ca="1">+C$11+C$12*$F50</f>
        <v>0.13648740880280147</v>
      </c>
      <c r="P50" s="54">
        <f>+D$11+D$12*F50+D$13*F50^2</f>
        <v>1.8765706452129602</v>
      </c>
      <c r="Q50" s="20">
        <f>+C50-15018.5</f>
        <v>41505.395490000003</v>
      </c>
      <c r="R50" s="21">
        <f>+(P50-G50)^2</f>
        <v>2.9423804925280215</v>
      </c>
      <c r="S50" s="21">
        <v>1</v>
      </c>
      <c r="T50" s="21">
        <f>+S50*R50</f>
        <v>2.9423804925280215</v>
      </c>
    </row>
    <row r="51" spans="1:20" s="21" customFormat="1" ht="12.95" customHeight="1" x14ac:dyDescent="0.2">
      <c r="A51" s="56" t="s">
        <v>48</v>
      </c>
      <c r="B51" s="52"/>
      <c r="C51" s="53">
        <v>56523.895579999997</v>
      </c>
      <c r="D51" s="53">
        <v>3.4000000000000002E-4</v>
      </c>
      <c r="E51" s="17">
        <f>+(C51-C$7)/C$8-0.5</f>
        <v>85417.121627120359</v>
      </c>
      <c r="F51" s="21">
        <f>ROUND(2*E51,0)/2</f>
        <v>85417</v>
      </c>
      <c r="G51" s="21">
        <f>+C51-(C$7+F51*C$8)</f>
        <v>0.16132379999908153</v>
      </c>
      <c r="K51" s="21">
        <f>+G51</f>
        <v>0.16132379999908153</v>
      </c>
      <c r="O51" s="21">
        <f ca="1">+C$11+C$12*$F51</f>
        <v>0.13648740880280147</v>
      </c>
      <c r="P51" s="54">
        <f>+D$11+D$12*F51+D$13*F51^2</f>
        <v>1.8765706452129602</v>
      </c>
      <c r="Q51" s="20">
        <f>+C51-15018.5</f>
        <v>41505.395579999997</v>
      </c>
      <c r="R51" s="21">
        <f>+(P51-G51)^2</f>
        <v>2.9420717400161638</v>
      </c>
      <c r="S51" s="21">
        <v>1</v>
      </c>
      <c r="T51" s="21">
        <f>+S51*R51</f>
        <v>2.9420717400161638</v>
      </c>
    </row>
    <row r="52" spans="1:20" s="21" customFormat="1" ht="12.95" customHeight="1" x14ac:dyDescent="0.2">
      <c r="A52" s="30" t="s">
        <v>40</v>
      </c>
      <c r="B52" s="52" t="s">
        <v>41</v>
      </c>
      <c r="C52" s="53">
        <v>56532.844400000002</v>
      </c>
      <c r="D52" s="53">
        <v>2.0000000000000001E-4</v>
      </c>
      <c r="E52" s="17">
        <f>+(C52-C$7)/C$8-0.5</f>
        <v>85451.604011041985</v>
      </c>
      <c r="F52" s="21">
        <f>ROUND(2*E52,0)/2</f>
        <v>85451.5</v>
      </c>
      <c r="G52" s="21">
        <f>+C52-(C$7+F52*C$8)</f>
        <v>0.15675210000335937</v>
      </c>
      <c r="K52" s="21">
        <f>+G52</f>
        <v>0.15675210000335937</v>
      </c>
      <c r="O52" s="21">
        <f ca="1">+C$11+C$12*$F52</f>
        <v>0.13649052053245414</v>
      </c>
      <c r="P52" s="54">
        <f>+D$11+D$12*F52+D$13*F52^2</f>
        <v>1.8780633162680711</v>
      </c>
      <c r="Q52" s="20">
        <f>+C52-15018.5</f>
        <v>41514.344400000002</v>
      </c>
      <c r="R52" s="21">
        <f>+(P52-G52)^2</f>
        <v>2.962912303238701</v>
      </c>
      <c r="S52" s="21">
        <v>1</v>
      </c>
      <c r="T52" s="21">
        <f>+S52*R52</f>
        <v>2.962912303238701</v>
      </c>
    </row>
    <row r="53" spans="1:20" s="21" customFormat="1" ht="12.95" customHeight="1" x14ac:dyDescent="0.2">
      <c r="A53" s="30" t="s">
        <v>40</v>
      </c>
      <c r="B53" s="52" t="s">
        <v>41</v>
      </c>
      <c r="C53" s="53">
        <v>56532.84446</v>
      </c>
      <c r="D53" s="53">
        <v>4.0000000000000002E-4</v>
      </c>
      <c r="E53" s="17">
        <f>+(C53-C$7)/C$8-0.5</f>
        <v>85451.604242239278</v>
      </c>
      <c r="F53" s="21">
        <f>ROUND(2*E53,0)/2</f>
        <v>85451.5</v>
      </c>
      <c r="G53" s="21">
        <f>+C53-(C$7+F53*C$8)</f>
        <v>0.15681210000184365</v>
      </c>
      <c r="K53" s="21">
        <f>+G53</f>
        <v>0.15681210000184365</v>
      </c>
      <c r="O53" s="21">
        <f ca="1">+C$11+C$12*$F53</f>
        <v>0.13649052053245414</v>
      </c>
      <c r="P53" s="54">
        <f>+D$11+D$12*F53+D$13*F53^2</f>
        <v>1.8780633162680711</v>
      </c>
      <c r="Q53" s="20">
        <f>+C53-15018.5</f>
        <v>41514.34446</v>
      </c>
      <c r="R53" s="21">
        <f>+(P53-G53)^2</f>
        <v>2.9627057494979674</v>
      </c>
      <c r="S53" s="21">
        <v>1</v>
      </c>
      <c r="T53" s="21">
        <f>+S53*R53</f>
        <v>2.9627057494979674</v>
      </c>
    </row>
    <row r="54" spans="1:20" s="21" customFormat="1" ht="12.95" customHeight="1" x14ac:dyDescent="0.2">
      <c r="A54" s="30" t="s">
        <v>40</v>
      </c>
      <c r="B54" s="52" t="s">
        <v>41</v>
      </c>
      <c r="C54" s="53">
        <v>56532.84448</v>
      </c>
      <c r="D54" s="53">
        <v>4.0000000000000002E-4</v>
      </c>
      <c r="E54" s="17">
        <f>+(C54-C$7)/C$8-0.5</f>
        <v>85451.604319305057</v>
      </c>
      <c r="F54" s="21">
        <f>ROUND(2*E54,0)/2</f>
        <v>85451.5</v>
      </c>
      <c r="G54" s="21">
        <f>+C54-(C$7+F54*C$8)</f>
        <v>0.1568321000013384</v>
      </c>
      <c r="K54" s="21">
        <f>+G54</f>
        <v>0.1568321000013384</v>
      </c>
      <c r="O54" s="21">
        <f ca="1">+C$11+C$12*$F54</f>
        <v>0.13649052053245414</v>
      </c>
      <c r="P54" s="54">
        <f>+D$11+D$12*F54+D$13*F54^2</f>
        <v>1.8780633162680711</v>
      </c>
      <c r="Q54" s="20">
        <f>+C54-15018.5</f>
        <v>41514.34448</v>
      </c>
      <c r="R54" s="21">
        <f>+(P54-G54)^2</f>
        <v>2.9626368998510562</v>
      </c>
      <c r="S54" s="21">
        <v>1</v>
      </c>
      <c r="T54" s="21">
        <f>+S54*R54</f>
        <v>2.9626368998510562</v>
      </c>
    </row>
    <row r="55" spans="1:20" s="21" customFormat="1" ht="12.95" customHeight="1" x14ac:dyDescent="0.2">
      <c r="A55" s="56" t="s">
        <v>48</v>
      </c>
      <c r="B55" s="52"/>
      <c r="C55" s="53">
        <v>56532.849219999996</v>
      </c>
      <c r="D55" s="53">
        <v>1.6000000000000001E-4</v>
      </c>
      <c r="E55" s="17">
        <f>+(C55-C$7)/C$8-0.5</f>
        <v>85451.622583891847</v>
      </c>
      <c r="F55" s="21">
        <f>ROUND(2*E55,0)/2</f>
        <v>85451.5</v>
      </c>
      <c r="G55" s="21">
        <f>+C55-(C$7+F55*C$8)</f>
        <v>0.16157209999801125</v>
      </c>
      <c r="K55" s="21">
        <f>+G55</f>
        <v>0.16157209999801125</v>
      </c>
      <c r="O55" s="21">
        <f ca="1">+C$11+C$12*$F55</f>
        <v>0.13649052053245414</v>
      </c>
      <c r="P55" s="54">
        <f>+D$11+D$12*F55+D$13*F55^2</f>
        <v>1.8780633162680711</v>
      </c>
      <c r="Q55" s="20">
        <f>+C55-15018.5</f>
        <v>41514.349219999996</v>
      </c>
      <c r="R55" s="21">
        <f>+(P55-G55)^2</f>
        <v>2.9463420955322692</v>
      </c>
      <c r="S55" s="21">
        <v>1</v>
      </c>
      <c r="T55" s="21">
        <f>+S55*R55</f>
        <v>2.9463420955322692</v>
      </c>
    </row>
    <row r="56" spans="1:20" s="21" customFormat="1" ht="12.95" customHeight="1" x14ac:dyDescent="0.2">
      <c r="A56" s="56" t="s">
        <v>48</v>
      </c>
      <c r="B56" s="52"/>
      <c r="C56" s="53">
        <v>56532.849280000002</v>
      </c>
      <c r="D56" s="53">
        <v>4.0000000000000002E-4</v>
      </c>
      <c r="E56" s="17">
        <f>+(C56-C$7)/C$8-0.5</f>
        <v>85451.622815089184</v>
      </c>
      <c r="F56" s="21">
        <f>ROUND(2*E56,0)/2</f>
        <v>85451.5</v>
      </c>
      <c r="G56" s="21">
        <f>+C56-(C$7+F56*C$8)</f>
        <v>0.16163210000377148</v>
      </c>
      <c r="K56" s="21">
        <f>+G56</f>
        <v>0.16163210000377148</v>
      </c>
      <c r="O56" s="21">
        <f ca="1">+C$11+C$12*$F56</f>
        <v>0.13649052053245414</v>
      </c>
      <c r="P56" s="54">
        <f>+D$11+D$12*F56+D$13*F56^2</f>
        <v>1.8780633162680711</v>
      </c>
      <c r="Q56" s="20">
        <f>+C56-15018.5</f>
        <v>41514.349280000002</v>
      </c>
      <c r="R56" s="21">
        <f>+(P56-G56)^2</f>
        <v>2.946136120166543</v>
      </c>
      <c r="S56" s="21">
        <v>1</v>
      </c>
      <c r="T56" s="21">
        <f>+S56*R56</f>
        <v>2.946136120166543</v>
      </c>
    </row>
    <row r="57" spans="1:20" s="21" customFormat="1" ht="12.95" customHeight="1" x14ac:dyDescent="0.2">
      <c r="A57" s="56" t="s">
        <v>48</v>
      </c>
      <c r="B57" s="52"/>
      <c r="C57" s="53">
        <v>56532.849300000002</v>
      </c>
      <c r="D57" s="53">
        <v>4.0999999999999999E-4</v>
      </c>
      <c r="E57" s="17">
        <f>+(C57-C$7)/C$8-0.5</f>
        <v>85451.622892154948</v>
      </c>
      <c r="F57" s="21">
        <f>ROUND(2*E57,0)/2</f>
        <v>85451.5</v>
      </c>
      <c r="G57" s="21">
        <f>+C57-(C$7+F57*C$8)</f>
        <v>0.16165210000326624</v>
      </c>
      <c r="K57" s="21">
        <f>+G57</f>
        <v>0.16165210000326624</v>
      </c>
      <c r="O57" s="21">
        <f ca="1">+C$11+C$12*$F57</f>
        <v>0.13649052053245414</v>
      </c>
      <c r="P57" s="54">
        <f>+D$11+D$12*F57+D$13*F57^2</f>
        <v>1.8780633162680711</v>
      </c>
      <c r="Q57" s="20">
        <f>+C57-15018.5</f>
        <v>41514.349300000002</v>
      </c>
      <c r="R57" s="21">
        <f>+(P57-G57)^2</f>
        <v>2.9460674633196269</v>
      </c>
      <c r="S57" s="21">
        <v>1</v>
      </c>
      <c r="T57" s="21">
        <f>+S57*R57</f>
        <v>2.9460674633196269</v>
      </c>
    </row>
    <row r="58" spans="1:20" s="21" customFormat="1" ht="12.95" customHeight="1" x14ac:dyDescent="0.2">
      <c r="A58" s="30" t="s">
        <v>40</v>
      </c>
      <c r="B58" s="52" t="s">
        <v>41</v>
      </c>
      <c r="C58" s="53">
        <v>56532.849399999999</v>
      </c>
      <c r="D58" s="53">
        <v>2.9999999999999997E-4</v>
      </c>
      <c r="E58" s="17">
        <f>+(C58-C$7)/C$8-0.5</f>
        <v>85451.62327748377</v>
      </c>
      <c r="F58" s="21">
        <f>ROUND(2*E58,0)/2</f>
        <v>85451.5</v>
      </c>
      <c r="G58" s="21">
        <f>+C58-(C$7+F58*C$8)</f>
        <v>0.16175210000074003</v>
      </c>
      <c r="K58" s="21">
        <f>+G58</f>
        <v>0.16175210000074003</v>
      </c>
      <c r="O58" s="21">
        <f ca="1">+C$11+C$12*$F58</f>
        <v>0.13649052053245414</v>
      </c>
      <c r="P58" s="54">
        <f>+D$11+D$12*F58+D$13*F58^2</f>
        <v>1.8780633162680711</v>
      </c>
      <c r="Q58" s="20">
        <f>+C58-15018.5</f>
        <v>41514.349399999999</v>
      </c>
      <c r="R58" s="21">
        <f>+(P58-G58)^2</f>
        <v>2.9457241910850454</v>
      </c>
      <c r="S58" s="21">
        <v>1</v>
      </c>
      <c r="T58" s="21">
        <f>+S58*R58</f>
        <v>2.9457241910850454</v>
      </c>
    </row>
    <row r="59" spans="1:20" s="21" customFormat="1" ht="12.95" customHeight="1" x14ac:dyDescent="0.2">
      <c r="A59" s="23" t="s">
        <v>50</v>
      </c>
      <c r="B59" s="24" t="s">
        <v>41</v>
      </c>
      <c r="C59" s="35">
        <v>56956.671549999999</v>
      </c>
      <c r="D59" s="35">
        <v>1E-4</v>
      </c>
      <c r="E59" s="17">
        <f>+(C59-C$7)/C$8-0.5</f>
        <v>87084.732233836025</v>
      </c>
      <c r="F59" s="21">
        <f>ROUND(2*E59,0)/2</f>
        <v>87084.5</v>
      </c>
      <c r="G59" s="21">
        <f>+C59-(C$7+F59*C$8)</f>
        <v>0.19002829999953974</v>
      </c>
      <c r="K59" s="21">
        <f>+G59</f>
        <v>0.19002829999953974</v>
      </c>
      <c r="O59" s="21">
        <f ca="1">+C$11+C$12*$F59</f>
        <v>0.13663780906934736</v>
      </c>
      <c r="P59" s="54">
        <f>+D$11+D$12*F59+D$13*F59^2</f>
        <v>1.949393146950716</v>
      </c>
      <c r="Q59" s="20">
        <f>+C59-15018.5</f>
        <v>41938.171549999999</v>
      </c>
      <c r="R59" s="21">
        <f>+(P59-G59)^2</f>
        <v>3.0953646646875357</v>
      </c>
      <c r="S59" s="21">
        <v>1</v>
      </c>
      <c r="T59" s="21">
        <f>+S59*R59</f>
        <v>3.0953646646875357</v>
      </c>
    </row>
    <row r="60" spans="1:20" s="21" customFormat="1" ht="12.95" customHeight="1" x14ac:dyDescent="0.2">
      <c r="A60" s="30" t="s">
        <v>42</v>
      </c>
      <c r="B60" s="61" t="s">
        <v>39</v>
      </c>
      <c r="C60" s="53">
        <v>57147.921000000002</v>
      </c>
      <c r="D60" s="57">
        <v>2.0000000000000001E-4</v>
      </c>
      <c r="E60" s="17">
        <f>+(C60-C$7)/C$8-0.5</f>
        <v>87821.671512947447</v>
      </c>
      <c r="F60" s="21">
        <f>ROUND(2*E60,0)/2</f>
        <v>87821.5</v>
      </c>
      <c r="G60" s="21">
        <f>+C60-(C$7+F60*C$8)</f>
        <v>0.17427010000392329</v>
      </c>
      <c r="K60" s="21">
        <f>+G60</f>
        <v>0.17427010000392329</v>
      </c>
      <c r="O60" s="21">
        <f ca="1">+C$11+C$12*$F60</f>
        <v>0.13670428283033348</v>
      </c>
      <c r="P60" s="54">
        <f>+D$11+D$12*F60+D$13*F60^2</f>
        <v>1.9820195753406975</v>
      </c>
      <c r="Q60" s="20">
        <f>+C60-15018.5</f>
        <v>42129.421000000002</v>
      </c>
      <c r="R60" s="21">
        <f>+(P60-G60)^2</f>
        <v>3.2679581655803824</v>
      </c>
      <c r="S60" s="21">
        <v>1</v>
      </c>
      <c r="T60" s="21">
        <f>+S60*R60</f>
        <v>3.2679581655803824</v>
      </c>
    </row>
    <row r="61" spans="1:20" s="21" customFormat="1" ht="12.95" customHeight="1" x14ac:dyDescent="0.2">
      <c r="A61" s="28" t="s">
        <v>51</v>
      </c>
      <c r="B61" s="29" t="s">
        <v>39</v>
      </c>
      <c r="C61" s="36">
        <v>57157.167299999855</v>
      </c>
      <c r="D61" s="36">
        <v>1E-4</v>
      </c>
      <c r="E61" s="17">
        <f>+(C61-C$7)/C$8-0.5</f>
        <v>87857.300173089156</v>
      </c>
      <c r="F61" s="21">
        <f>ROUND(2*E61,0)/2</f>
        <v>87857.5</v>
      </c>
      <c r="G61" s="21">
        <f>+C61-(C$7+F61*C$8)</f>
        <v>7.7900499854877125E-2</v>
      </c>
      <c r="K61" s="21">
        <f>+G61</f>
        <v>7.7900499854877125E-2</v>
      </c>
      <c r="O61" s="21">
        <f ca="1">+C$11+C$12*$F61</f>
        <v>0.13670752985257975</v>
      </c>
      <c r="P61" s="54">
        <f>+D$11+D$12*F61+D$13*F61^2</f>
        <v>1.9836201837968706</v>
      </c>
      <c r="Q61" s="20">
        <f>+C61-15018.5</f>
        <v>42138.667299999855</v>
      </c>
      <c r="R61" s="21">
        <f>+(P61-G61)^2</f>
        <v>3.6317675137639713</v>
      </c>
      <c r="S61" s="21">
        <v>1</v>
      </c>
      <c r="T61" s="21">
        <f>+S61*R61</f>
        <v>3.6317675137639713</v>
      </c>
    </row>
    <row r="62" spans="1:20" s="21" customFormat="1" ht="12.95" customHeight="1" x14ac:dyDescent="0.2">
      <c r="A62" s="58" t="s">
        <v>51</v>
      </c>
      <c r="B62" s="59" t="s">
        <v>39</v>
      </c>
      <c r="C62" s="53">
        <v>57157.167300000001</v>
      </c>
      <c r="D62" s="53">
        <v>1E-4</v>
      </c>
      <c r="E62" s="17">
        <f>+(C62-C$7)/C$8-0.5</f>
        <v>87857.300173089723</v>
      </c>
      <c r="F62" s="21">
        <f>ROUND(2*E62,0)/2</f>
        <v>87857.5</v>
      </c>
      <c r="G62" s="21">
        <f>+C62-(C$7+F62*C$8)</f>
        <v>7.7900500000396278E-2</v>
      </c>
      <c r="K62" s="21">
        <f>+G62</f>
        <v>7.7900500000396278E-2</v>
      </c>
      <c r="O62" s="21">
        <f ca="1">+C$11+C$12*$F62</f>
        <v>0.13670752985257975</v>
      </c>
      <c r="P62" s="54">
        <f>+D$11+D$12*F62+D$13*F62^2</f>
        <v>1.9836201837968706</v>
      </c>
      <c r="Q62" s="20">
        <f>+C62-15018.5</f>
        <v>42138.667300000001</v>
      </c>
      <c r="R62" s="21">
        <f>+(P62-G62)^2</f>
        <v>3.6317675132093341</v>
      </c>
      <c r="S62" s="21">
        <v>1</v>
      </c>
      <c r="T62" s="21">
        <f>+S62*R62</f>
        <v>3.6317675132093341</v>
      </c>
    </row>
    <row r="63" spans="1:20" s="21" customFormat="1" ht="12.95" customHeight="1" x14ac:dyDescent="0.2">
      <c r="A63" s="25" t="s">
        <v>0</v>
      </c>
      <c r="B63" s="24" t="s">
        <v>41</v>
      </c>
      <c r="C63" s="35">
        <v>58358.048199999997</v>
      </c>
      <c r="D63" s="35">
        <v>6.9999999999999999E-4</v>
      </c>
      <c r="E63" s="17">
        <f>+(C63-C$7)/C$8-0.5</f>
        <v>92484.640564105997</v>
      </c>
      <c r="F63" s="21">
        <f>ROUND(2*E63,0)/2</f>
        <v>92484.5</v>
      </c>
      <c r="G63" s="21">
        <f>+C63-(C$7+F63*C$8)</f>
        <v>0.16623830000025919</v>
      </c>
      <c r="K63" s="21">
        <f>+G63</f>
        <v>0.16623830000025919</v>
      </c>
      <c r="O63" s="21">
        <f ca="1">+C$11+C$12*$F63</f>
        <v>0.13712486240628766</v>
      </c>
      <c r="P63" s="54">
        <f>+D$11+D$12*F63+D$13*F63^2</f>
        <v>2.1947048826543725</v>
      </c>
      <c r="Q63" s="20">
        <f>+C63-15018.5</f>
        <v>43339.548199999997</v>
      </c>
      <c r="R63" s="21">
        <f>+(P63-G63)^2</f>
        <v>4.1146766769444563</v>
      </c>
      <c r="S63" s="21">
        <v>1</v>
      </c>
      <c r="T63" s="21">
        <f>+S63*R63</f>
        <v>4.1146766769444563</v>
      </c>
    </row>
    <row r="64" spans="1:20" s="21" customFormat="1" ht="12.95" customHeight="1" x14ac:dyDescent="0.2">
      <c r="A64" s="25" t="s">
        <v>0</v>
      </c>
      <c r="B64" s="24" t="s">
        <v>39</v>
      </c>
      <c r="C64" s="35">
        <v>58358.1777</v>
      </c>
      <c r="D64" s="35">
        <v>8.0000000000000004E-4</v>
      </c>
      <c r="E64" s="17">
        <f>+(C64-C$7)/C$8-0.5</f>
        <v>92485.139564948331</v>
      </c>
      <c r="F64" s="21">
        <f>ROUND(2*E64,0)/2</f>
        <v>92485</v>
      </c>
      <c r="G64" s="21">
        <f>+C64-(C$7+F64*C$8)</f>
        <v>0.16597899999760557</v>
      </c>
      <c r="K64" s="21">
        <f>+G64</f>
        <v>0.16597899999760557</v>
      </c>
      <c r="O64" s="21">
        <f ca="1">+C$11+C$12*$F64</f>
        <v>0.13712490750381884</v>
      </c>
      <c r="P64" s="54">
        <f>+D$11+D$12*F64+D$13*F64^2</f>
        <v>2.1947282677773234</v>
      </c>
      <c r="Q64" s="20">
        <f>+C64-15018.5</f>
        <v>43339.6777</v>
      </c>
      <c r="R64" s="21">
        <f>+(P64-G64)^2</f>
        <v>4.1158235915167412</v>
      </c>
      <c r="S64" s="21">
        <v>1</v>
      </c>
      <c r="T64" s="21">
        <f>+S64*R64</f>
        <v>4.1158235915167412</v>
      </c>
    </row>
    <row r="65" spans="1:23" s="21" customFormat="1" ht="12.95" customHeight="1" x14ac:dyDescent="0.2">
      <c r="A65" s="32" t="s">
        <v>53</v>
      </c>
      <c r="B65" s="33"/>
      <c r="C65" s="38">
        <v>59062.940959637519</v>
      </c>
      <c r="D65" s="38">
        <v>4.6900000000000002E-4</v>
      </c>
      <c r="E65" s="34">
        <f>+(C65-C$7)/C$8-0.5</f>
        <v>95200.79562828067</v>
      </c>
      <c r="F65" s="21">
        <f>ROUND(2*E65,0)/2</f>
        <v>95201</v>
      </c>
      <c r="G65" s="21">
        <f>+C65-(C$7+F65*C$8)</f>
        <v>7.672103751974646E-2</v>
      </c>
      <c r="L65" s="21">
        <f>+G65</f>
        <v>7.672103751974646E-2</v>
      </c>
      <c r="O65" s="21">
        <f ca="1">+C$11+C$12*$F65</f>
        <v>0.13736987729328731</v>
      </c>
      <c r="P65" s="54">
        <f>+D$11+D$12*F65+D$13*F65^2</f>
        <v>2.3235898594112716</v>
      </c>
      <c r="Q65" s="20">
        <f>+C65-15018.5</f>
        <v>44044.440959637519</v>
      </c>
      <c r="R65" s="21">
        <f>+(P65-G65)^2</f>
        <v>5.0484195027882102</v>
      </c>
      <c r="S65" s="21">
        <v>1</v>
      </c>
      <c r="T65" s="21">
        <f>+S65*R65</f>
        <v>5.0484195027882102</v>
      </c>
      <c r="W65" s="62" t="s">
        <v>56</v>
      </c>
    </row>
    <row r="66" spans="1:23" s="21" customFormat="1" ht="12.95" customHeight="1" x14ac:dyDescent="0.2">
      <c r="A66" s="32" t="s">
        <v>53</v>
      </c>
      <c r="B66" s="33"/>
      <c r="C66" s="38">
        <v>59063.070759646595</v>
      </c>
      <c r="D66" s="38">
        <v>3.6600000000000001E-4</v>
      </c>
      <c r="E66" s="34">
        <f>+(C66-C$7)/C$8-0.5</f>
        <v>95201.295785144466</v>
      </c>
      <c r="F66" s="21">
        <f>ROUND(2*E66,0)/2</f>
        <v>95201.5</v>
      </c>
      <c r="G66" s="21">
        <f>+C66-(C$7+F66*C$8)</f>
        <v>7.6761746589909308E-2</v>
      </c>
      <c r="L66" s="21">
        <f>+G66</f>
        <v>7.6761746589909308E-2</v>
      </c>
      <c r="O66" s="21">
        <f ca="1">+C$11+C$12*$F66</f>
        <v>0.13736992239081852</v>
      </c>
      <c r="P66" s="54">
        <f>+D$11+D$12*F66+D$13*F66^2</f>
        <v>2.323613919646065</v>
      </c>
      <c r="Q66" s="20">
        <f>+C66-15018.5</f>
        <v>44044.570759646595</v>
      </c>
      <c r="R66" s="21">
        <f>+(P66-G66)^2</f>
        <v>5.0483446875671687</v>
      </c>
      <c r="S66" s="21">
        <v>1</v>
      </c>
      <c r="T66" s="21">
        <f>+S66*R66</f>
        <v>5.0483446875671687</v>
      </c>
      <c r="W66" s="62" t="s">
        <v>56</v>
      </c>
    </row>
    <row r="67" spans="1:23" s="21" customFormat="1" ht="12.95" customHeight="1" x14ac:dyDescent="0.2">
      <c r="A67" s="32" t="s">
        <v>53</v>
      </c>
      <c r="B67" s="33"/>
      <c r="C67" s="38">
        <v>59072.284119785298</v>
      </c>
      <c r="D67" s="38">
        <v>1.5799999999999999E-4</v>
      </c>
      <c r="E67" s="34">
        <f>+(C67-C$7)/C$8-0.5</f>
        <v>95236.797518502717</v>
      </c>
      <c r="F67" s="21">
        <f>ROUND(2*E67,0)/2</f>
        <v>95237</v>
      </c>
      <c r="G67" s="21">
        <f>+C67-(C$7+F67*C$8)</f>
        <v>7.7211585296026897E-2</v>
      </c>
      <c r="L67" s="21">
        <f>+G67</f>
        <v>7.7211585296026897E-2</v>
      </c>
      <c r="O67" s="21">
        <f ca="1">+C$11+C$12*$F67</f>
        <v>0.13737312431553358</v>
      </c>
      <c r="P67" s="54">
        <f>+D$11+D$12*F67+D$13*F67^2</f>
        <v>2.3253225139283722</v>
      </c>
      <c r="Q67" s="20">
        <f>+C67-15018.5</f>
        <v>44053.784119785298</v>
      </c>
      <c r="R67" s="21">
        <f>+(P67-G67)^2</f>
        <v>5.0540027474361855</v>
      </c>
      <c r="S67" s="21">
        <v>1</v>
      </c>
      <c r="T67" s="21">
        <f>+S67*R67</f>
        <v>5.0540027474361855</v>
      </c>
      <c r="W67" s="62" t="s">
        <v>56</v>
      </c>
    </row>
    <row r="68" spans="1:23" s="21" customFormat="1" ht="12.95" customHeight="1" x14ac:dyDescent="0.2">
      <c r="A68" s="32" t="s">
        <v>53</v>
      </c>
      <c r="B68" s="33"/>
      <c r="C68" s="38">
        <v>59072.413899784442</v>
      </c>
      <c r="D68" s="38">
        <v>1.21E-4</v>
      </c>
      <c r="E68" s="34">
        <f>+(C68-C$7)/C$8-0.5</f>
        <v>95237.297598262478</v>
      </c>
      <c r="F68" s="21">
        <f>ROUND(2*E68,0)/2</f>
        <v>95237.5</v>
      </c>
      <c r="G68" s="21">
        <f>+C68-(C$7+F68*C$8)</f>
        <v>7.7232284442288801E-2</v>
      </c>
      <c r="L68" s="21">
        <f>+G68</f>
        <v>7.7232284442288801E-2</v>
      </c>
      <c r="O68" s="21">
        <f ca="1">+C$11+C$12*$F68</f>
        <v>0.13737316941306479</v>
      </c>
      <c r="P68" s="54">
        <f>+D$11+D$12*F68+D$13*F68^2</f>
        <v>2.3253465831099822</v>
      </c>
      <c r="Q68" s="20">
        <f>+C68-15018.5</f>
        <v>44053.913899784442</v>
      </c>
      <c r="R68" s="21">
        <f>+(P68-G68)^2</f>
        <v>5.0540178998741352</v>
      </c>
      <c r="S68" s="21">
        <v>1</v>
      </c>
      <c r="T68" s="21">
        <f>+S68*R68</f>
        <v>5.0540178998741352</v>
      </c>
      <c r="W68" s="62" t="s">
        <v>56</v>
      </c>
    </row>
    <row r="69" spans="1:23" s="21" customFormat="1" ht="12.95" customHeight="1" x14ac:dyDescent="0.2">
      <c r="A69" s="31" t="s">
        <v>52</v>
      </c>
      <c r="B69" s="29" t="s">
        <v>39</v>
      </c>
      <c r="C69" s="36">
        <v>59075.268750000003</v>
      </c>
      <c r="D69" s="36">
        <v>5.1999999999999995E-4</v>
      </c>
      <c r="E69" s="17">
        <f>+(C69-C$7)/C$8-0.5</f>
        <v>95248.298159361235</v>
      </c>
      <c r="F69" s="21">
        <f>ROUND(2*E69,0)/2</f>
        <v>95248.5</v>
      </c>
      <c r="G69" s="21">
        <f>+C69-(C$7+F69*C$8)</f>
        <v>7.7377900001010858E-2</v>
      </c>
      <c r="K69" s="21">
        <f>+G69</f>
        <v>7.7377900001010858E-2</v>
      </c>
      <c r="O69" s="21">
        <f ca="1">+C$11+C$12*$F69</f>
        <v>0.13737416155875115</v>
      </c>
      <c r="P69" s="54">
        <f>+D$11+D$12*F69+D$13*F69^2</f>
        <v>2.3258761365435126</v>
      </c>
      <c r="Q69" s="20">
        <f>+C69-15018.5</f>
        <v>44056.768750000003</v>
      </c>
      <c r="R69" s="21">
        <f>+(P69-G69)^2</f>
        <v>5.0557443197347398</v>
      </c>
      <c r="S69" s="21">
        <v>1</v>
      </c>
      <c r="T69" s="21">
        <f>+S69*R69</f>
        <v>5.0557443197347398</v>
      </c>
      <c r="W69" s="62"/>
    </row>
    <row r="70" spans="1:23" s="21" customFormat="1" ht="12.95" customHeight="1" x14ac:dyDescent="0.2">
      <c r="A70" s="32" t="s">
        <v>53</v>
      </c>
      <c r="B70" s="33"/>
      <c r="C70" s="38">
        <v>59085.260959994048</v>
      </c>
      <c r="D70" s="38">
        <v>2.3499999999999999E-4</v>
      </c>
      <c r="E70" s="34">
        <f>+(C70-C$7)/C$8-0.5</f>
        <v>95286.80102579949</v>
      </c>
      <c r="F70" s="21">
        <f>ROUND(2*E70,0)/2</f>
        <v>95287</v>
      </c>
      <c r="G70" s="21">
        <f>+C70-(C$7+F70*C$8)</f>
        <v>7.8121794053004123E-2</v>
      </c>
      <c r="L70" s="21">
        <f>+G70</f>
        <v>7.8121794053004123E-2</v>
      </c>
      <c r="O70" s="21">
        <f ca="1">+C$11+C$12*$F70</f>
        <v>0.13737763406865341</v>
      </c>
      <c r="P70" s="54">
        <f>+D$11+D$12*F70+D$13*F70^2</f>
        <v>2.3277300471829525</v>
      </c>
      <c r="Q70" s="20">
        <f>+C70-15018.5</f>
        <v>44066.760959994048</v>
      </c>
      <c r="R70" s="21">
        <f>+(P70-G70)^2</f>
        <v>5.0607372925503782</v>
      </c>
      <c r="S70" s="21">
        <v>1</v>
      </c>
      <c r="T70" s="21">
        <f>+S70*R70</f>
        <v>5.0607372925503782</v>
      </c>
      <c r="W70" s="62" t="s">
        <v>56</v>
      </c>
    </row>
    <row r="71" spans="1:23" s="21" customFormat="1" ht="12.95" customHeight="1" x14ac:dyDescent="0.2">
      <c r="A71" s="32" t="s">
        <v>53</v>
      </c>
      <c r="B71" s="33"/>
      <c r="C71" s="38">
        <v>59085.390510007739</v>
      </c>
      <c r="D71" s="38">
        <v>7.9600000000000005E-4</v>
      </c>
      <c r="E71" s="34">
        <f>+(C71-C$7)/C$8-0.5</f>
        <v>95287.300219358993</v>
      </c>
      <c r="F71" s="21">
        <f>ROUND(2*E71,0)/2</f>
        <v>95287.5</v>
      </c>
      <c r="G71" s="21">
        <f>+C71-(C$7+F71*C$8)</f>
        <v>7.7912507738801651E-2</v>
      </c>
      <c r="L71" s="21">
        <f>+G71</f>
        <v>7.7912507738801651E-2</v>
      </c>
      <c r="O71" s="21">
        <f ca="1">+C$11+C$12*$F71</f>
        <v>0.1373776791661846</v>
      </c>
      <c r="P71" s="54">
        <f>+D$11+D$12*F71+D$13*F71^2</f>
        <v>2.3277541287906955</v>
      </c>
      <c r="Q71" s="20">
        <f>+C71-15018.5</f>
        <v>44066.890510007739</v>
      </c>
      <c r="R71" s="21">
        <f>+(P71-G71)^2</f>
        <v>5.0617873198174141</v>
      </c>
      <c r="S71" s="21">
        <v>1</v>
      </c>
      <c r="T71" s="21">
        <f>+S71*R71</f>
        <v>5.0617873198174141</v>
      </c>
      <c r="W71" s="62" t="s">
        <v>56</v>
      </c>
    </row>
    <row r="72" spans="1:23" s="21" customFormat="1" ht="12.95" customHeight="1" x14ac:dyDescent="0.2">
      <c r="A72" s="31" t="s">
        <v>52</v>
      </c>
      <c r="B72" s="29" t="s">
        <v>41</v>
      </c>
      <c r="C72" s="36">
        <v>59090.970379999999</v>
      </c>
      <c r="D72" s="36">
        <v>8.8999999999999995E-4</v>
      </c>
      <c r="E72" s="17">
        <f>+(C72-C$7)/C$8-0.5</f>
        <v>95308.801067437933</v>
      </c>
      <c r="F72" s="21">
        <f>ROUND(2*E72,0)/2</f>
        <v>95309</v>
      </c>
      <c r="G72" s="21">
        <f>+C72-(C$7+F72*C$8)</f>
        <v>7.8132599999662489E-2</v>
      </c>
      <c r="K72" s="21">
        <f>+G72</f>
        <v>7.8132599999662489E-2</v>
      </c>
      <c r="O72" s="21">
        <f ca="1">+C$11+C$12*$F72</f>
        <v>0.13737961836002613</v>
      </c>
      <c r="P72" s="54">
        <f>+D$11+D$12*F72+D$13*F72^2</f>
        <v>2.3287897554748822</v>
      </c>
      <c r="Q72" s="20">
        <f>+C72-15018.5</f>
        <v>44072.470379999999</v>
      </c>
      <c r="R72" s="21">
        <f>+(P72-G72)^2</f>
        <v>5.0654576314918076</v>
      </c>
      <c r="S72" s="21">
        <v>1</v>
      </c>
      <c r="T72" s="21">
        <f>+S72*R72</f>
        <v>5.0654576314918076</v>
      </c>
      <c r="W72" s="62"/>
    </row>
    <row r="73" spans="1:23" s="21" customFormat="1" ht="12.95" customHeight="1" x14ac:dyDescent="0.2">
      <c r="A73" s="31" t="s">
        <v>52</v>
      </c>
      <c r="B73" s="29" t="s">
        <v>39</v>
      </c>
      <c r="C73" s="36">
        <v>59091.100140000002</v>
      </c>
      <c r="D73" s="36">
        <v>5.9999999999999995E-4</v>
      </c>
      <c r="E73" s="17">
        <f>+(C73-C$7)/C$8-0.5</f>
        <v>95309.301070135247</v>
      </c>
      <c r="F73" s="21">
        <f>ROUND(2*E73,0)/2</f>
        <v>95309.5</v>
      </c>
      <c r="G73" s="21">
        <f>+C73-(C$7+F73*C$8)</f>
        <v>7.8133299997716676E-2</v>
      </c>
      <c r="K73" s="21">
        <f>+G73</f>
        <v>7.8133299997716676E-2</v>
      </c>
      <c r="O73" s="21">
        <f ca="1">+C$11+C$12*$F73</f>
        <v>0.13737966345755731</v>
      </c>
      <c r="P73" s="54">
        <f>+D$11+D$12*F73+D$13*F73^2</f>
        <v>2.3288138425501246</v>
      </c>
      <c r="Q73" s="20">
        <f>+C73-15018.5</f>
        <v>44072.600140000002</v>
      </c>
      <c r="R73" s="21">
        <f>+(P73-G73)^2</f>
        <v>5.0655629046240014</v>
      </c>
      <c r="S73" s="21">
        <v>1</v>
      </c>
      <c r="T73" s="21">
        <f>+S73*R73</f>
        <v>5.0655629046240014</v>
      </c>
      <c r="W73" s="62"/>
    </row>
    <row r="74" spans="1:23" s="21" customFormat="1" ht="12.95" customHeight="1" x14ac:dyDescent="0.2">
      <c r="A74" s="31" t="s">
        <v>52</v>
      </c>
      <c r="B74" s="29" t="s">
        <v>41</v>
      </c>
      <c r="C74" s="36">
        <v>59168.051350000002</v>
      </c>
      <c r="D74" s="36">
        <v>5.6999999999999998E-4</v>
      </c>
      <c r="E74" s="17">
        <f>+(C74-C$7)/C$8-0.5</f>
        <v>95605.816271743155</v>
      </c>
      <c r="F74" s="21">
        <f>ROUND(2*E74,0)/2</f>
        <v>95606</v>
      </c>
      <c r="G74" s="21">
        <f>+C74-(C$7+F74*C$8)</f>
        <v>8.2078400002501439E-2</v>
      </c>
      <c r="K74" s="21">
        <f>+G74</f>
        <v>8.2078400002501439E-2</v>
      </c>
      <c r="O74" s="21">
        <f ca="1">+C$11+C$12*$F74</f>
        <v>0.13740640629355785</v>
      </c>
      <c r="P74" s="54">
        <f>+D$11+D$12*F74+D$13*F74^2</f>
        <v>2.3431193631995821</v>
      </c>
      <c r="Q74" s="20">
        <f>+C74-15018.5</f>
        <v>44149.551350000002</v>
      </c>
      <c r="R74" s="21">
        <f>+(P74-G74)^2</f>
        <v>5.1123062372551829</v>
      </c>
      <c r="S74" s="21">
        <v>1</v>
      </c>
      <c r="T74" s="21">
        <f>+S74*R74</f>
        <v>5.1123062372551829</v>
      </c>
      <c r="W74" s="62"/>
    </row>
    <row r="75" spans="1:23" s="21" customFormat="1" ht="12.95" customHeight="1" x14ac:dyDescent="0.2">
      <c r="A75" s="32" t="s">
        <v>55</v>
      </c>
      <c r="B75" s="33" t="s">
        <v>41</v>
      </c>
      <c r="C75" s="38">
        <v>60191.001536999829</v>
      </c>
      <c r="D75" s="38">
        <v>7.2999999999999999E-5</v>
      </c>
      <c r="E75" s="21">
        <f>+(C75-C$7)/C$8-0.5</f>
        <v>99547.538317869432</v>
      </c>
      <c r="F75" s="21">
        <f>ROUND(2*E75,0)/2</f>
        <v>99547.5</v>
      </c>
      <c r="G75" s="21">
        <f>+C75-(C$7+F75*C$8)</f>
        <v>0.13970349982992047</v>
      </c>
      <c r="K75" s="21">
        <f>+G75</f>
        <v>0.13970349982992047</v>
      </c>
      <c r="O75" s="21">
        <f ca="1">+C$11+C$12*$F75</f>
        <v>0.13776191013199304</v>
      </c>
      <c r="P75" s="54">
        <f>+D$11+D$12*F75+D$13*F75^2</f>
        <v>2.5374400461849254</v>
      </c>
      <c r="Q75" s="20">
        <f>+C75-15018.5</f>
        <v>45172.501536999829</v>
      </c>
      <c r="R75" s="21">
        <f>+(P75-G75)^2</f>
        <v>5.7491405457264264</v>
      </c>
      <c r="S75" s="21">
        <v>1</v>
      </c>
      <c r="T75" s="21">
        <f>+S75*R75</f>
        <v>5.7491405457264264</v>
      </c>
      <c r="W75" s="62" t="s">
        <v>56</v>
      </c>
    </row>
    <row r="76" spans="1:23" s="21" customFormat="1" ht="12.95" customHeight="1" x14ac:dyDescent="0.2">
      <c r="A76" s="32" t="s">
        <v>55</v>
      </c>
      <c r="B76" s="33" t="s">
        <v>39</v>
      </c>
      <c r="C76" s="38">
        <v>60191.131697999779</v>
      </c>
      <c r="D76" s="38">
        <v>3.21E-4</v>
      </c>
      <c r="E76" s="21">
        <f>+(C76-C$7)/C$8-0.5</f>
        <v>99548.039865735176</v>
      </c>
      <c r="F76" s="21">
        <f>ROUND(2*E76,0)/2</f>
        <v>99548</v>
      </c>
      <c r="G76" s="21">
        <f>+C76-(C$7+F76*C$8)</f>
        <v>0.14010519978182856</v>
      </c>
      <c r="K76" s="21">
        <f>+G76</f>
        <v>0.14010519978182856</v>
      </c>
      <c r="O76" s="21">
        <f ca="1">+C$11+C$12*$F76</f>
        <v>0.13776195522952425</v>
      </c>
      <c r="P76" s="54">
        <f>+D$11+D$12*F76+D$13*F76^2</f>
        <v>2.5374651866235185</v>
      </c>
      <c r="Q76" s="20">
        <f>+C76-15018.5</f>
        <v>45172.631697999779</v>
      </c>
      <c r="R76" s="21">
        <f>+(P76-G76)^2</f>
        <v>5.7473349065095878</v>
      </c>
      <c r="S76" s="21">
        <v>1</v>
      </c>
      <c r="T76" s="21">
        <f>+S76*R76</f>
        <v>5.7473349065095878</v>
      </c>
      <c r="W76" s="62" t="s">
        <v>56</v>
      </c>
    </row>
    <row r="77" spans="1:23" s="21" customFormat="1" ht="12.95" customHeight="1" x14ac:dyDescent="0.2">
      <c r="A77" s="32" t="s">
        <v>57</v>
      </c>
      <c r="B77" s="37" t="str">
        <f>IF([1]Sheet1!K2703="P","I","II")</f>
        <v>II</v>
      </c>
      <c r="C77" s="38">
        <v>60231.997831000015</v>
      </c>
      <c r="D77" s="38">
        <v>7.7200000000000001E-4</v>
      </c>
      <c r="E77" s="21">
        <f>+(C77-C$7)/C$8-0.5</f>
        <v>99705.508860251313</v>
      </c>
      <c r="F77" s="21">
        <f>ROUND(2*E77,0)/2</f>
        <v>99705.5</v>
      </c>
      <c r="G77" s="21">
        <f>+C77-(C$7+F77*C$8)</f>
        <v>0.13205870001547737</v>
      </c>
      <c r="K77" s="21">
        <f>+G77</f>
        <v>0.13205870001547737</v>
      </c>
      <c r="O77" s="21">
        <f ca="1">+C$11+C$12*$F77</f>
        <v>0.13777616095185166</v>
      </c>
      <c r="P77" s="54">
        <f>+D$11+D$12*F77+D$13*F77^2</f>
        <v>2.5453906092671583</v>
      </c>
      <c r="Q77" s="20">
        <f>+C77-15018.5</f>
        <v>45213.497831000015</v>
      </c>
      <c r="R77" s="21">
        <f>+(P77-G77)^2</f>
        <v>5.8241709042123633</v>
      </c>
      <c r="S77" s="21">
        <v>1</v>
      </c>
      <c r="T77" s="21">
        <f>+S77*R77</f>
        <v>5.8241709042123633</v>
      </c>
      <c r="W77" s="62" t="s">
        <v>56</v>
      </c>
    </row>
    <row r="78" spans="1:23" s="21" customFormat="1" ht="12.95" customHeight="1" x14ac:dyDescent="0.2">
      <c r="A78" s="32" t="s">
        <v>57</v>
      </c>
      <c r="B78" s="37" t="str">
        <f>IF([1]Sheet1!K2704="P","I","II")</f>
        <v>II</v>
      </c>
      <c r="C78" s="38">
        <v>60232.180757999886</v>
      </c>
      <c r="D78" s="38">
        <v>1.1130000000000001E-3</v>
      </c>
      <c r="E78" s="21">
        <f>+(C78-C$7)/C$8-0.5</f>
        <v>99706.213730730233</v>
      </c>
      <c r="F78" s="21">
        <f>ROUND(2*E78,0)/2</f>
        <v>99706</v>
      </c>
      <c r="G78" s="21">
        <f>+C78-(C$7+F78*C$8)</f>
        <v>0.18522639988805167</v>
      </c>
      <c r="K78" s="21">
        <f>+G78</f>
        <v>0.18522639988805167</v>
      </c>
      <c r="O78" s="21">
        <f ca="1">+C$11+C$12*$F78</f>
        <v>0.13777620604938287</v>
      </c>
      <c r="P78" s="54">
        <f>+D$11+D$12*F78+D$13*F78^2</f>
        <v>2.5454157889723343</v>
      </c>
      <c r="Q78" s="20">
        <f>+C78-15018.5</f>
        <v>45213.680757999886</v>
      </c>
      <c r="R78" s="21">
        <f>+(P78-G78)^2</f>
        <v>5.5704939523460393</v>
      </c>
      <c r="S78" s="21">
        <v>1</v>
      </c>
      <c r="T78" s="21">
        <f>+S78*R78</f>
        <v>5.5704939523460393</v>
      </c>
      <c r="W78" s="62" t="s">
        <v>56</v>
      </c>
    </row>
    <row r="79" spans="1:23" s="21" customFormat="1" ht="12.95" customHeight="1" x14ac:dyDescent="0.2">
      <c r="A79" s="60"/>
      <c r="B79" s="60"/>
      <c r="C79" s="53"/>
      <c r="D79" s="53"/>
    </row>
    <row r="80" spans="1:23" s="21" customFormat="1" ht="12.95" customHeight="1" x14ac:dyDescent="0.2">
      <c r="A80" s="60"/>
      <c r="B80" s="60"/>
      <c r="C80" s="53"/>
      <c r="D80" s="53"/>
    </row>
    <row r="81" spans="1:4" s="21" customFormat="1" ht="12.95" customHeight="1" x14ac:dyDescent="0.2">
      <c r="A81" s="60"/>
      <c r="B81" s="60"/>
      <c r="C81" s="53"/>
      <c r="D81" s="53"/>
    </row>
    <row r="82" spans="1:4" s="21" customFormat="1" ht="12.95" customHeight="1" x14ac:dyDescent="0.2">
      <c r="A82" s="60"/>
      <c r="B82" s="60"/>
      <c r="C82" s="53"/>
      <c r="D82" s="53"/>
    </row>
    <row r="83" spans="1:4" s="21" customFormat="1" ht="12.95" customHeight="1" x14ac:dyDescent="0.2">
      <c r="A83" s="60"/>
      <c r="B83" s="60"/>
      <c r="C83" s="53"/>
      <c r="D83" s="53"/>
    </row>
    <row r="84" spans="1:4" s="21" customFormat="1" ht="12.95" customHeight="1" x14ac:dyDescent="0.2">
      <c r="A84" s="60"/>
      <c r="B84" s="60"/>
      <c r="C84" s="53"/>
      <c r="D84" s="53"/>
    </row>
    <row r="85" spans="1:4" s="21" customFormat="1" ht="12.95" customHeight="1" x14ac:dyDescent="0.2">
      <c r="A85" s="60"/>
      <c r="B85" s="60"/>
      <c r="C85" s="53"/>
      <c r="D85" s="53"/>
    </row>
    <row r="86" spans="1:4" s="21" customFormat="1" ht="12.95" customHeight="1" x14ac:dyDescent="0.2">
      <c r="A86" s="60"/>
      <c r="B86" s="60"/>
      <c r="C86" s="53"/>
      <c r="D86" s="53"/>
    </row>
    <row r="87" spans="1:4" s="21" customFormat="1" ht="12.95" customHeight="1" x14ac:dyDescent="0.2">
      <c r="A87" s="60"/>
      <c r="B87" s="60"/>
      <c r="C87" s="53"/>
      <c r="D87" s="53"/>
    </row>
    <row r="88" spans="1:4" s="21" customFormat="1" ht="12.95" customHeight="1" x14ac:dyDescent="0.2">
      <c r="A88" s="60"/>
      <c r="B88" s="60"/>
      <c r="C88" s="53"/>
      <c r="D88" s="53"/>
    </row>
    <row r="89" spans="1:4" s="21" customFormat="1" ht="12.95" customHeight="1" x14ac:dyDescent="0.2">
      <c r="A89" s="60"/>
      <c r="B89" s="60"/>
      <c r="C89" s="53"/>
      <c r="D89" s="53"/>
    </row>
    <row r="90" spans="1:4" s="21" customFormat="1" ht="12.95" customHeight="1" x14ac:dyDescent="0.2">
      <c r="A90" s="60"/>
      <c r="B90" s="60"/>
      <c r="C90" s="53"/>
      <c r="D90" s="53"/>
    </row>
    <row r="91" spans="1:4" s="21" customFormat="1" ht="12.95" customHeight="1" x14ac:dyDescent="0.2">
      <c r="A91" s="60"/>
      <c r="B91" s="60"/>
      <c r="C91" s="53"/>
      <c r="D91" s="53"/>
    </row>
    <row r="92" spans="1:4" s="21" customFormat="1" ht="12.95" customHeight="1" x14ac:dyDescent="0.2">
      <c r="A92" s="60"/>
      <c r="B92" s="60"/>
      <c r="C92" s="53"/>
      <c r="D92" s="53"/>
    </row>
    <row r="93" spans="1:4" s="21" customFormat="1" ht="12.95" customHeight="1" x14ac:dyDescent="0.2">
      <c r="A93" s="60"/>
      <c r="B93" s="60"/>
      <c r="C93" s="53"/>
      <c r="D93" s="53"/>
    </row>
    <row r="94" spans="1:4" s="21" customFormat="1" ht="12.95" customHeight="1" x14ac:dyDescent="0.2">
      <c r="A94" s="60"/>
      <c r="B94" s="60"/>
      <c r="C94" s="53"/>
      <c r="D94" s="53"/>
    </row>
    <row r="95" spans="1:4" s="21" customFormat="1" ht="12.95" customHeight="1" x14ac:dyDescent="0.2">
      <c r="A95" s="60"/>
      <c r="B95" s="60"/>
      <c r="C95" s="53"/>
      <c r="D95" s="53"/>
    </row>
    <row r="96" spans="1:4" s="21" customFormat="1" ht="12.95" customHeight="1" x14ac:dyDescent="0.2">
      <c r="A96" s="60"/>
      <c r="B96" s="60"/>
      <c r="C96" s="53"/>
      <c r="D96" s="53"/>
    </row>
    <row r="97" spans="1:4" s="21" customFormat="1" ht="12.95" customHeight="1" x14ac:dyDescent="0.2">
      <c r="A97" s="60"/>
      <c r="B97" s="60"/>
      <c r="C97" s="53"/>
      <c r="D97" s="53"/>
    </row>
    <row r="98" spans="1:4" s="21" customFormat="1" ht="12.95" customHeight="1" x14ac:dyDescent="0.2">
      <c r="A98" s="60"/>
      <c r="B98" s="60"/>
      <c r="C98" s="53"/>
      <c r="D98" s="53"/>
    </row>
    <row r="99" spans="1:4" s="21" customFormat="1" ht="12.95" customHeight="1" x14ac:dyDescent="0.2">
      <c r="A99" s="60"/>
      <c r="B99" s="60"/>
      <c r="C99" s="53"/>
      <c r="D99" s="53"/>
    </row>
    <row r="100" spans="1:4" s="21" customFormat="1" ht="12.95" customHeight="1" x14ac:dyDescent="0.2">
      <c r="A100" s="60"/>
      <c r="B100" s="60"/>
      <c r="C100" s="53"/>
      <c r="D100" s="53"/>
    </row>
    <row r="101" spans="1:4" s="21" customFormat="1" ht="12.95" customHeight="1" x14ac:dyDescent="0.2">
      <c r="A101" s="60"/>
      <c r="B101" s="60"/>
      <c r="C101" s="53"/>
      <c r="D101" s="53"/>
    </row>
    <row r="102" spans="1:4" s="21" customFormat="1" ht="12.95" customHeight="1" x14ac:dyDescent="0.2">
      <c r="A102" s="60"/>
      <c r="B102" s="60"/>
      <c r="C102" s="53"/>
      <c r="D102" s="53"/>
    </row>
    <row r="103" spans="1:4" s="21" customFormat="1" ht="12.95" customHeight="1" x14ac:dyDescent="0.2">
      <c r="A103" s="60"/>
      <c r="B103" s="60"/>
      <c r="C103" s="53"/>
      <c r="D103" s="53"/>
    </row>
    <row r="104" spans="1:4" s="21" customFormat="1" ht="12.95" customHeight="1" x14ac:dyDescent="0.2">
      <c r="A104" s="60"/>
      <c r="B104" s="60"/>
      <c r="C104" s="53"/>
      <c r="D104" s="53"/>
    </row>
    <row r="105" spans="1:4" s="21" customFormat="1" ht="12.95" customHeight="1" x14ac:dyDescent="0.2">
      <c r="A105" s="60"/>
      <c r="B105" s="60"/>
      <c r="C105" s="53"/>
      <c r="D105" s="53"/>
    </row>
    <row r="106" spans="1:4" s="21" customFormat="1" ht="12.95" customHeight="1" x14ac:dyDescent="0.2">
      <c r="A106" s="60"/>
      <c r="B106" s="60"/>
      <c r="C106" s="53"/>
      <c r="D106" s="53"/>
    </row>
    <row r="107" spans="1:4" s="21" customFormat="1" ht="12.95" customHeight="1" x14ac:dyDescent="0.2">
      <c r="A107" s="60"/>
      <c r="B107" s="60"/>
      <c r="C107" s="53"/>
      <c r="D107" s="53"/>
    </row>
    <row r="108" spans="1:4" s="21" customFormat="1" ht="12.95" customHeight="1" x14ac:dyDescent="0.2">
      <c r="A108" s="60"/>
      <c r="B108" s="60"/>
      <c r="C108" s="53"/>
      <c r="D108" s="53"/>
    </row>
    <row r="109" spans="1:4" s="21" customFormat="1" ht="12.95" customHeight="1" x14ac:dyDescent="0.2">
      <c r="A109" s="60"/>
      <c r="B109" s="60"/>
      <c r="C109" s="53"/>
      <c r="D109" s="53"/>
    </row>
    <row r="110" spans="1:4" s="21" customFormat="1" ht="12.95" customHeight="1" x14ac:dyDescent="0.2">
      <c r="A110" s="60"/>
      <c r="B110" s="60"/>
      <c r="C110" s="53"/>
      <c r="D110" s="53"/>
    </row>
    <row r="111" spans="1:4" s="21" customFormat="1" ht="12.95" customHeight="1" x14ac:dyDescent="0.2">
      <c r="A111" s="60"/>
      <c r="B111" s="60"/>
      <c r="C111" s="53"/>
      <c r="D111" s="53"/>
    </row>
    <row r="112" spans="1:4" s="21" customFormat="1" ht="12.95" customHeight="1" x14ac:dyDescent="0.2">
      <c r="A112" s="60"/>
      <c r="B112" s="60"/>
      <c r="C112" s="53"/>
      <c r="D112" s="53"/>
    </row>
    <row r="113" spans="1:4" s="21" customFormat="1" ht="12.95" customHeight="1" x14ac:dyDescent="0.2">
      <c r="A113" s="60"/>
      <c r="B113" s="60"/>
      <c r="C113" s="53"/>
      <c r="D113" s="53"/>
    </row>
    <row r="114" spans="1:4" s="21" customFormat="1" ht="12.95" customHeight="1" x14ac:dyDescent="0.2">
      <c r="A114" s="60"/>
      <c r="B114" s="60"/>
      <c r="C114" s="53"/>
      <c r="D114" s="53"/>
    </row>
    <row r="115" spans="1:4" s="21" customFormat="1" ht="12.95" customHeight="1" x14ac:dyDescent="0.2">
      <c r="A115" s="60"/>
      <c r="B115" s="60"/>
      <c r="C115" s="53"/>
      <c r="D115" s="53"/>
    </row>
    <row r="116" spans="1:4" s="21" customFormat="1" ht="12.95" customHeight="1" x14ac:dyDescent="0.2">
      <c r="A116" s="60"/>
      <c r="B116" s="60"/>
      <c r="C116" s="53"/>
      <c r="D116" s="53"/>
    </row>
    <row r="117" spans="1:4" s="21" customFormat="1" ht="12.95" customHeight="1" x14ac:dyDescent="0.2">
      <c r="A117" s="60"/>
      <c r="B117" s="60"/>
      <c r="C117" s="53"/>
      <c r="D117" s="53"/>
    </row>
    <row r="118" spans="1:4" s="21" customFormat="1" ht="12.95" customHeight="1" x14ac:dyDescent="0.2">
      <c r="A118" s="60"/>
      <c r="B118" s="60"/>
      <c r="C118" s="53"/>
      <c r="D118" s="53"/>
    </row>
    <row r="119" spans="1:4" s="21" customFormat="1" ht="12.95" customHeight="1" x14ac:dyDescent="0.2">
      <c r="A119" s="60"/>
      <c r="B119" s="60"/>
      <c r="C119" s="53"/>
      <c r="D119" s="53"/>
    </row>
    <row r="120" spans="1:4" s="21" customFormat="1" ht="12.95" customHeight="1" x14ac:dyDescent="0.2">
      <c r="A120" s="60"/>
      <c r="B120" s="60"/>
      <c r="C120" s="53"/>
      <c r="D120" s="53"/>
    </row>
    <row r="121" spans="1:4" s="21" customFormat="1" ht="12.95" customHeight="1" x14ac:dyDescent="0.2">
      <c r="A121" s="60"/>
      <c r="B121" s="60"/>
      <c r="C121" s="53"/>
      <c r="D121" s="53"/>
    </row>
    <row r="122" spans="1:4" s="21" customFormat="1" ht="12.95" customHeight="1" x14ac:dyDescent="0.2">
      <c r="A122" s="60"/>
      <c r="B122" s="60"/>
      <c r="C122" s="53"/>
      <c r="D122" s="53"/>
    </row>
    <row r="123" spans="1:4" s="21" customFormat="1" ht="12.95" customHeight="1" x14ac:dyDescent="0.2">
      <c r="A123" s="60"/>
      <c r="B123" s="60"/>
      <c r="C123" s="53"/>
      <c r="D123" s="53"/>
    </row>
    <row r="124" spans="1:4" s="21" customFormat="1" ht="12.95" customHeight="1" x14ac:dyDescent="0.2">
      <c r="A124" s="60"/>
      <c r="B124" s="60"/>
      <c r="C124" s="53"/>
      <c r="D124" s="53"/>
    </row>
    <row r="125" spans="1:4" s="21" customFormat="1" ht="12.95" customHeight="1" x14ac:dyDescent="0.2">
      <c r="A125" s="60"/>
      <c r="B125" s="60"/>
      <c r="C125" s="53"/>
      <c r="D125" s="53"/>
    </row>
    <row r="126" spans="1:4" s="21" customFormat="1" ht="12.95" customHeight="1" x14ac:dyDescent="0.2">
      <c r="A126" s="60"/>
      <c r="B126" s="60"/>
      <c r="C126" s="53"/>
      <c r="D126" s="53"/>
    </row>
    <row r="127" spans="1:4" s="21" customFormat="1" ht="12.95" customHeight="1" x14ac:dyDescent="0.2">
      <c r="A127" s="60"/>
      <c r="B127" s="60"/>
      <c r="C127" s="53"/>
      <c r="D127" s="53"/>
    </row>
    <row r="128" spans="1:4" s="21" customFormat="1" ht="12.95" customHeight="1" x14ac:dyDescent="0.2">
      <c r="A128" s="60"/>
      <c r="B128" s="60"/>
      <c r="C128" s="53"/>
      <c r="D128" s="53"/>
    </row>
    <row r="129" spans="1:4" s="21" customFormat="1" ht="12.95" customHeight="1" x14ac:dyDescent="0.2">
      <c r="A129" s="60"/>
      <c r="B129" s="60"/>
      <c r="C129" s="53"/>
      <c r="D129" s="53"/>
    </row>
    <row r="130" spans="1:4" s="21" customFormat="1" ht="12.95" customHeight="1" x14ac:dyDescent="0.2">
      <c r="A130" s="60"/>
      <c r="B130" s="60"/>
      <c r="C130" s="53"/>
      <c r="D130" s="53"/>
    </row>
    <row r="131" spans="1:4" s="21" customFormat="1" ht="12.95" customHeight="1" x14ac:dyDescent="0.2">
      <c r="A131" s="60"/>
      <c r="B131" s="60"/>
      <c r="C131" s="53"/>
      <c r="D131" s="53"/>
    </row>
    <row r="132" spans="1:4" s="21" customFormat="1" ht="12.95" customHeight="1" x14ac:dyDescent="0.2">
      <c r="A132" s="60"/>
      <c r="B132" s="60"/>
      <c r="C132" s="53"/>
      <c r="D132" s="53"/>
    </row>
    <row r="133" spans="1:4" s="21" customFormat="1" ht="12.95" customHeight="1" x14ac:dyDescent="0.2">
      <c r="A133" s="60"/>
      <c r="B133" s="60"/>
      <c r="C133" s="53"/>
      <c r="D133" s="53"/>
    </row>
    <row r="134" spans="1:4" s="21" customFormat="1" ht="12.95" customHeight="1" x14ac:dyDescent="0.2">
      <c r="A134" s="60"/>
      <c r="B134" s="60"/>
      <c r="C134" s="53"/>
      <c r="D134" s="53"/>
    </row>
    <row r="135" spans="1:4" s="21" customFormat="1" ht="12.95" customHeight="1" x14ac:dyDescent="0.2">
      <c r="A135" s="60"/>
      <c r="B135" s="60"/>
      <c r="C135" s="53"/>
      <c r="D135" s="53"/>
    </row>
    <row r="136" spans="1:4" s="21" customFormat="1" ht="12.95" customHeight="1" x14ac:dyDescent="0.2">
      <c r="A136" s="60"/>
      <c r="B136" s="60"/>
      <c r="C136" s="53"/>
      <c r="D136" s="53"/>
    </row>
    <row r="137" spans="1:4" s="21" customFormat="1" ht="12.95" customHeight="1" x14ac:dyDescent="0.2">
      <c r="A137" s="60"/>
      <c r="B137" s="60"/>
      <c r="C137" s="53"/>
      <c r="D137" s="53"/>
    </row>
    <row r="138" spans="1:4" s="21" customFormat="1" ht="12.95" customHeight="1" x14ac:dyDescent="0.2">
      <c r="A138" s="60"/>
      <c r="B138" s="60"/>
      <c r="C138" s="53"/>
      <c r="D138" s="53"/>
    </row>
    <row r="139" spans="1:4" s="21" customFormat="1" ht="12.95" customHeight="1" x14ac:dyDescent="0.2">
      <c r="A139" s="60"/>
      <c r="B139" s="60"/>
      <c r="C139" s="53"/>
      <c r="D139" s="53"/>
    </row>
    <row r="140" spans="1:4" s="21" customFormat="1" ht="12.95" customHeight="1" x14ac:dyDescent="0.2">
      <c r="A140" s="60"/>
      <c r="B140" s="60"/>
      <c r="C140" s="53"/>
      <c r="D140" s="53"/>
    </row>
    <row r="141" spans="1:4" s="21" customFormat="1" ht="12.95" customHeight="1" x14ac:dyDescent="0.2">
      <c r="A141" s="60"/>
      <c r="B141" s="60"/>
      <c r="C141" s="56"/>
      <c r="D141" s="56"/>
    </row>
    <row r="142" spans="1:4" s="21" customFormat="1" ht="12.95" customHeight="1" x14ac:dyDescent="0.2">
      <c r="A142" s="60"/>
      <c r="B142" s="60"/>
      <c r="C142" s="56"/>
      <c r="D142" s="56"/>
    </row>
    <row r="143" spans="1:4" s="21" customFormat="1" ht="12.95" customHeight="1" x14ac:dyDescent="0.2">
      <c r="A143" s="60"/>
      <c r="B143" s="60"/>
      <c r="C143" s="56"/>
      <c r="D143" s="56"/>
    </row>
    <row r="144" spans="1:4" s="21" customFormat="1" ht="12.95" customHeight="1" x14ac:dyDescent="0.2">
      <c r="A144" s="60"/>
      <c r="B144" s="60"/>
      <c r="C144" s="56"/>
      <c r="D144" s="56"/>
    </row>
    <row r="145" spans="3:4" s="21" customFormat="1" ht="12.95" customHeight="1" x14ac:dyDescent="0.2">
      <c r="C145" s="44"/>
      <c r="D145" s="44"/>
    </row>
    <row r="146" spans="3:4" s="21" customFormat="1" ht="12.95" customHeight="1" x14ac:dyDescent="0.2">
      <c r="C146" s="44"/>
      <c r="D146" s="44"/>
    </row>
    <row r="147" spans="3:4" s="21" customFormat="1" ht="12.95" customHeight="1" x14ac:dyDescent="0.2">
      <c r="C147" s="44"/>
      <c r="D147" s="44"/>
    </row>
    <row r="148" spans="3:4" s="21" customFormat="1" ht="12.95" customHeight="1" x14ac:dyDescent="0.2">
      <c r="C148" s="44"/>
      <c r="D148" s="44"/>
    </row>
    <row r="149" spans="3:4" s="21" customFormat="1" ht="12.95" customHeight="1" x14ac:dyDescent="0.2">
      <c r="C149" s="44"/>
      <c r="D149" s="44"/>
    </row>
    <row r="150" spans="3:4" s="21" customFormat="1" ht="12.95" customHeight="1" x14ac:dyDescent="0.2">
      <c r="C150" s="44"/>
      <c r="D150" s="44"/>
    </row>
    <row r="151" spans="3:4" s="21" customFormat="1" ht="12.95" customHeight="1" x14ac:dyDescent="0.2">
      <c r="C151" s="44"/>
      <c r="D151" s="44"/>
    </row>
    <row r="152" spans="3:4" s="21" customFormat="1" ht="12.95" customHeight="1" x14ac:dyDescent="0.2">
      <c r="C152" s="44"/>
      <c r="D152" s="44"/>
    </row>
    <row r="153" spans="3:4" s="21" customFormat="1" ht="12.95" customHeight="1" x14ac:dyDescent="0.2">
      <c r="C153" s="44"/>
      <c r="D153" s="44"/>
    </row>
    <row r="154" spans="3:4" s="21" customFormat="1" ht="12.95" customHeight="1" x14ac:dyDescent="0.2">
      <c r="C154" s="44"/>
      <c r="D154" s="44"/>
    </row>
    <row r="155" spans="3:4" s="21" customFormat="1" ht="12.95" customHeight="1" x14ac:dyDescent="0.2">
      <c r="C155" s="44"/>
      <c r="D155" s="44"/>
    </row>
    <row r="156" spans="3:4" s="21" customFormat="1" ht="12.95" customHeight="1" x14ac:dyDescent="0.2">
      <c r="C156" s="44"/>
      <c r="D156" s="44"/>
    </row>
    <row r="157" spans="3:4" s="21" customFormat="1" ht="12.95" customHeight="1" x14ac:dyDescent="0.2">
      <c r="C157" s="44"/>
      <c r="D157" s="44"/>
    </row>
    <row r="158" spans="3:4" s="21" customFormat="1" ht="12.95" customHeight="1" x14ac:dyDescent="0.2">
      <c r="C158" s="44"/>
      <c r="D158" s="44"/>
    </row>
    <row r="159" spans="3:4" s="21" customFormat="1" ht="12.95" customHeight="1" x14ac:dyDescent="0.2">
      <c r="C159" s="44"/>
      <c r="D159" s="44"/>
    </row>
    <row r="160" spans="3:4" s="21" customFormat="1" ht="12.95" customHeight="1" x14ac:dyDescent="0.2">
      <c r="C160" s="44"/>
      <c r="D160" s="44"/>
    </row>
    <row r="161" spans="3:27" s="21" customFormat="1" ht="12.95" customHeight="1" x14ac:dyDescent="0.2">
      <c r="C161" s="44"/>
      <c r="D161" s="44"/>
    </row>
    <row r="162" spans="3:27" s="21" customFormat="1" ht="12.95" customHeight="1" x14ac:dyDescent="0.2">
      <c r="C162" s="44"/>
      <c r="D162" s="44"/>
    </row>
    <row r="163" spans="3:27" s="21" customFormat="1" ht="12.95" customHeight="1" x14ac:dyDescent="0.2">
      <c r="C163" s="44"/>
      <c r="D163" s="44"/>
      <c r="Z163"/>
      <c r="AA163"/>
    </row>
    <row r="164" spans="3:27" s="21" customFormat="1" ht="12.95" customHeight="1" x14ac:dyDescent="0.2">
      <c r="C164" s="44"/>
      <c r="D164" s="44"/>
      <c r="Z164"/>
      <c r="AA164"/>
    </row>
    <row r="165" spans="3:27" s="21" customFormat="1" ht="12.95" customHeight="1" x14ac:dyDescent="0.2">
      <c r="C165" s="44"/>
      <c r="D165" s="44"/>
      <c r="Z165"/>
      <c r="AA165"/>
    </row>
    <row r="166" spans="3:27" x14ac:dyDescent="0.2">
      <c r="C166" s="5"/>
      <c r="D166" s="5"/>
    </row>
    <row r="167" spans="3:27" x14ac:dyDescent="0.2">
      <c r="C167" s="5"/>
      <c r="D167" s="5"/>
    </row>
    <row r="168" spans="3:27" x14ac:dyDescent="0.2">
      <c r="C168" s="5"/>
      <c r="D168" s="5"/>
    </row>
    <row r="169" spans="3:27" x14ac:dyDescent="0.2">
      <c r="C169" s="5"/>
      <c r="D169" s="5"/>
    </row>
    <row r="170" spans="3:27" x14ac:dyDescent="0.2">
      <c r="C170" s="5"/>
      <c r="D170" s="5"/>
    </row>
    <row r="171" spans="3:27" x14ac:dyDescent="0.2">
      <c r="C171" s="5"/>
      <c r="D171" s="5"/>
    </row>
    <row r="172" spans="3:27" x14ac:dyDescent="0.2">
      <c r="C172" s="5"/>
      <c r="D172" s="5"/>
    </row>
    <row r="173" spans="3:27" x14ac:dyDescent="0.2">
      <c r="C173" s="5"/>
      <c r="D173" s="5"/>
    </row>
    <row r="174" spans="3:27" x14ac:dyDescent="0.2">
      <c r="C174" s="5"/>
      <c r="D174" s="5"/>
    </row>
    <row r="175" spans="3:27" x14ac:dyDescent="0.2">
      <c r="C175" s="5"/>
      <c r="D175" s="5"/>
    </row>
    <row r="176" spans="3:27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</sheetData>
  <protectedRanges>
    <protectedRange sqref="A63:D63" name="Range1"/>
  </protectedRanges>
  <sortState xmlns:xlrd2="http://schemas.microsoft.com/office/spreadsheetml/2017/richdata2" ref="A21:Y80">
    <sortCondition ref="C21:C80"/>
  </sortState>
  <phoneticPr fontId="7" type="noConversion"/>
  <hyperlinks>
    <hyperlink ref="H287" r:id="rId1" display="http://vsolj.cetus-net.org/bulletin.html" xr:uid="{00000000-0004-0000-0000-000000000000}"/>
    <hyperlink ref="H280" r:id="rId2" display="http://vsolj.cetus-net.org/bulletin.html" xr:uid="{00000000-0004-0000-0000-000001000000}"/>
    <hyperlink ref="H64211" r:id="rId3" display="http://vsolj.cetus-net.org/bulletin.html" xr:uid="{00000000-0004-0000-0000-000002000000}"/>
    <hyperlink ref="H64204" r:id="rId4" display="https://www.aavso.org/ejaavso" xr:uid="{00000000-0004-0000-0000-000003000000}"/>
    <hyperlink ref="I64211" r:id="rId5" display="http://vsolj.cetus-net.org/bulletin.html" xr:uid="{00000000-0004-0000-0000-000004000000}"/>
    <hyperlink ref="AQ57862" r:id="rId6" display="http://cdsbib.u-strasbg.fr/cgi-bin/cdsbib?1990RMxAA..21..381G" xr:uid="{00000000-0004-0000-0000-000005000000}"/>
    <hyperlink ref="H64208" r:id="rId7" display="https://www.aavso.org/ejaavso" xr:uid="{00000000-0004-0000-0000-000006000000}"/>
    <hyperlink ref="AP5226" r:id="rId8" display="http://cdsbib.u-strasbg.fr/cgi-bin/cdsbib?1990RMxAA..21..381G" xr:uid="{00000000-0004-0000-0000-000007000000}"/>
    <hyperlink ref="AP5229" r:id="rId9" display="http://cdsbib.u-strasbg.fr/cgi-bin/cdsbib?1990RMxAA..21..381G" xr:uid="{00000000-0004-0000-0000-000008000000}"/>
    <hyperlink ref="AP5227" r:id="rId10" display="http://cdsbib.u-strasbg.fr/cgi-bin/cdsbib?1990RMxAA..21..381G" xr:uid="{00000000-0004-0000-0000-000009000000}"/>
    <hyperlink ref="AP5211" r:id="rId11" display="http://cdsbib.u-strasbg.fr/cgi-bin/cdsbib?1990RMxAA..21..381G" xr:uid="{00000000-0004-0000-0000-00000A000000}"/>
    <hyperlink ref="AQ5440" r:id="rId12" display="http://cdsbib.u-strasbg.fr/cgi-bin/cdsbib?1990RMxAA..21..381G" xr:uid="{00000000-0004-0000-0000-00000B000000}"/>
    <hyperlink ref="AQ5444" r:id="rId13" display="http://cdsbib.u-strasbg.fr/cgi-bin/cdsbib?1990RMxAA..21..381G" xr:uid="{00000000-0004-0000-0000-00000C000000}"/>
    <hyperlink ref="AQ65124" r:id="rId14" display="http://cdsbib.u-strasbg.fr/cgi-bin/cdsbib?1990RMxAA..21..381G" xr:uid="{00000000-0004-0000-0000-00000D000000}"/>
    <hyperlink ref="I2332" r:id="rId15" display="http://vsolj.cetus-net.org/bulletin.html" xr:uid="{00000000-0004-0000-0000-00000E000000}"/>
    <hyperlink ref="H2332" r:id="rId16" display="http://vsolj.cetus-net.org/bulletin.html" xr:uid="{00000000-0004-0000-0000-00000F000000}"/>
    <hyperlink ref="AQ249" r:id="rId17" display="http://cdsbib.u-strasbg.fr/cgi-bin/cdsbib?1990RMxAA..21..381G" xr:uid="{00000000-0004-0000-0000-000010000000}"/>
    <hyperlink ref="AQ248" r:id="rId18" display="http://cdsbib.u-strasbg.fr/cgi-bin/cdsbib?1990RMxAA..21..381G" xr:uid="{00000000-0004-0000-0000-000011000000}"/>
    <hyperlink ref="AP3502" r:id="rId19" display="http://cdsbib.u-strasbg.fr/cgi-bin/cdsbib?1990RMxAA..21..381G" xr:uid="{00000000-0004-0000-0000-000012000000}"/>
    <hyperlink ref="AP3520" r:id="rId20" display="http://cdsbib.u-strasbg.fr/cgi-bin/cdsbib?1990RMxAA..21..381G" xr:uid="{00000000-0004-0000-0000-000013000000}"/>
    <hyperlink ref="AP3521" r:id="rId21" display="http://cdsbib.u-strasbg.fr/cgi-bin/cdsbib?1990RMxAA..21..381G" xr:uid="{00000000-0004-0000-0000-000014000000}"/>
    <hyperlink ref="AP3517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2024-08-15T06:44:54Z</dcterms:modified>
</cp:coreProperties>
</file>