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96119A3-0FDF-4119-B26F-B1E83A3B59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3" i="1"/>
  <c r="F23" i="1"/>
  <c r="G23" i="1"/>
  <c r="I23" i="1"/>
  <c r="F11" i="1"/>
  <c r="G11" i="1"/>
  <c r="Q23" i="1"/>
  <c r="E22" i="1"/>
  <c r="F22" i="1"/>
  <c r="G22" i="1"/>
  <c r="I22" i="1"/>
  <c r="Q22" i="1"/>
  <c r="C21" i="1"/>
  <c r="E21" i="1"/>
  <c r="F21" i="1"/>
  <c r="G21" i="1"/>
  <c r="H21" i="1"/>
  <c r="C17" i="1"/>
  <c r="Q21" i="1"/>
  <c r="C11" i="1"/>
  <c r="C12" i="1"/>
  <c r="F15" i="1" l="1"/>
  <c r="C16" i="1"/>
  <c r="D18" i="1" s="1"/>
  <c r="O21" i="1"/>
  <c r="C15" i="1"/>
  <c r="O22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<sst xmlns="http://schemas.openxmlformats.org/spreadsheetml/2006/main" count="56" uniqueCount="50">
  <si>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</si>
  <si>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</si>
  <si>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</si>
  <si>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</si>
  <si>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</si>
  <si>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</si>
  <si>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</si>
  <si>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</si>
  <si>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</si>
  <si>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</si>
  <si>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</si>
  <si>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</si>
  <si>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</si>
  <si>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</si>
  <si>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</si>
  <si>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</si>
  <si>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</si>
  <si>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</si>
  <si>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</si>
  <si>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</si>
  <si>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</si>
  <si>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</si>
  <si>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</si>
  <si>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</si>
  <si>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</si>
  <si>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</si>
  <si>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</si>
  <si>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</si>
  <si>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</si>
  <si>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</si>
  <si>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</si>
  <si>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</si>
  <si>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</si>
  <si>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</si>
  <si>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</si>
  <si>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</si>
  <si>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</si>
  <si>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</si>
  <si>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Y Gru / GSC 8450-0420</t>
  </si>
  <si>
    <t>EA/SD</t>
  </si>
  <si>
    <t>IBVS 6093</t>
  </si>
  <si>
    <t>I</t>
  </si>
  <si>
    <t>OEJV 0168</t>
  </si>
  <si>
    <t>CCD</t>
  </si>
  <si>
    <t>Next ToM-P</t>
  </si>
  <si>
    <t>Next ToM-S</t>
  </si>
  <si>
    <t>11.57 (0.25)</t>
  </si>
  <si>
    <t xml:space="preserve">Mag CV </t>
  </si>
  <si>
    <t>CCD?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</si>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</sst>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4" fillId="2" borderId="0" xfId="0" applyFont="1" applyFill="1" applyAlignment="1"/>
    <xf numFmtId="0" fontId="0" fillId="0" borderId="0" xfId="0" applyAlignment="1">
      <alignment horizontal="right"/>
    </xf>
    <xf numFmtId="0" fontId="18" fillId="0" borderId="7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7" fillId="3" borderId="5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 Gru - O-C Diagr.</a:t>
            </a:r>
          </a:p>
        </c:rich>
      </c:tx>
      <c:layout>
        <c:manualLayout>
          <c:xMode val="edge"/>
          <c:yMode val="edge"/>
          <c:x val="0.396992481203007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16786.5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7E-4A0A-B735-19007FA7F5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16786.5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-1.3962164999975357</c:v>
                </c:pt>
                <c:pt idx="2">
                  <c:v>-1.407700499999919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7E-4A0A-B735-19007FA7F5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16786.5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7E-4A0A-B735-19007FA7F5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16786.5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7E-4A0A-B735-19007FA7F5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16786.5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7E-4A0A-B735-19007FA7F5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16786.5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7E-4A0A-B735-19007FA7F5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16786.5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7E-4A0A-B735-19007FA7F5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16786.5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-1.8084715209809588E-6</c:v>
                </c:pt>
                <c:pt idx="1">
                  <c:v>-1.396002711918769</c:v>
                </c:pt>
                <c:pt idx="2">
                  <c:v>-1.4079124796071651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7E-4A0A-B735-19007FA7F5A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16786.5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7E-4A0A-B735-19007FA7F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629520"/>
        <c:axId val="1"/>
      </c:scatterChart>
      <c:valAx>
        <c:axId val="703629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629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75366568914952"/>
          <c:w val="0.754887218045112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1</xdr:rowOff>
    </xdr:from>
    <xdr:to>
      <xdr:col>17</xdr:col>
      <xdr:colOff>257175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EB86A5-2287-23FF-2349-20C82FEBB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:F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140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38</v>
      </c>
    </row>
    <row r="2" spans="1:7" ht="12.95" customHeight="1">
      <c r="A2" t="s">
        <v>23</v>
      </c>
      <c r="B2" t="s">
        <v>39</v>
      </c>
      <c r="C2" s="3"/>
      <c r="D2" s="3"/>
    </row>
    <row r="3" spans="1:7" ht="12.95" customHeight="1" thickBot="1"/>
    <row r="4" spans="1:7" ht="12.95" customHeight="1" thickTop="1" thickBot="1">
      <c r="A4" s="5" t="s">
        <v>0</v>
      </c>
      <c r="C4" s="25" t="s">
        <v>36</v>
      </c>
      <c r="D4" s="26" t="s">
        <v>36</v>
      </c>
    </row>
    <row r="5" spans="1:7" ht="12.95" customHeight="1"/>
    <row r="6" spans="1:7" ht="12.95" customHeight="1">
      <c r="A6" s="5" t="s">
        <v>1</v>
      </c>
    </row>
    <row r="7" spans="1:7" ht="12.95" customHeight="1">
      <c r="A7" t="s">
        <v>2</v>
      </c>
      <c r="C7" s="34">
        <v>27987.535</v>
      </c>
      <c r="D7" s="27" t="s">
        <v>37</v>
      </c>
    </row>
    <row r="8" spans="1:7" ht="12.95" customHeight="1">
      <c r="A8" t="s">
        <v>3</v>
      </c>
      <c r="C8" s="34">
        <v>1.7168969999999999</v>
      </c>
      <c r="D8" s="27" t="s">
        <v>37</v>
      </c>
    </row>
    <row r="9" spans="1:7" ht="12.95" customHeight="1">
      <c r="A9" s="9" t="s">
        <v>28</v>
      </c>
      <c r="B9" s="10"/>
      <c r="C9" s="11">
        <v>-9.5</v>
      </c>
      <c r="D9" s="10" t="s">
        <v>29</v>
      </c>
      <c r="E9" s="10"/>
    </row>
    <row r="10" spans="1:7" ht="12.95" customHeight="1" thickBot="1">
      <c r="A10" s="10"/>
      <c r="B10" s="10"/>
      <c r="C10" s="4" t="s">
        <v>19</v>
      </c>
      <c r="D10" s="4" t="s">
        <v>20</v>
      </c>
      <c r="E10" s="10"/>
    </row>
    <row r="11" spans="1:7" ht="12.95" customHeight="1">
      <c r="A11" s="10" t="s">
        <v>15</v>
      </c>
      <c r="B11" s="10"/>
      <c r="C11" s="19">
        <f ca="1">INTERCEPT(INDIRECT($G$11):G992,INDIRECT($F$11):F992)</f>
        <v>-1.8084715209809588E-6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>
      <c r="A12" s="10" t="s">
        <v>16</v>
      </c>
      <c r="B12" s="10"/>
      <c r="C12" s="19">
        <f ca="1">SLOPE(INDIRECT($G$11):G992,INDIRECT($F$11):F992)</f>
        <v>-8.3871603439409292E-5</v>
      </c>
      <c r="D12" s="3"/>
      <c r="E12" s="38" t="s">
        <v>47</v>
      </c>
      <c r="F12" s="39" t="s">
        <v>46</v>
      </c>
    </row>
    <row r="13" spans="1:7" ht="12.95" customHeight="1">
      <c r="A13" s="10" t="s">
        <v>18</v>
      </c>
      <c r="B13" s="10"/>
      <c r="C13" s="3" t="s">
        <v>13</v>
      </c>
      <c r="D13" s="14"/>
      <c r="E13" s="35" t="s">
        <v>33</v>
      </c>
      <c r="F13" s="40">
        <v>1</v>
      </c>
    </row>
    <row r="14" spans="1:7" ht="12.95" customHeight="1">
      <c r="A14" s="10"/>
      <c r="B14" s="10"/>
      <c r="C14" s="10"/>
      <c r="D14" s="14"/>
      <c r="E14" s="35" t="s">
        <v>30</v>
      </c>
      <c r="F14" s="41">
        <f ca="1">NOW()+15018.5+$C$9/24</f>
        <v>60537.795605208332</v>
      </c>
    </row>
    <row r="15" spans="1:7" ht="12.95" customHeight="1">
      <c r="A15" s="12" t="s">
        <v>17</v>
      </c>
      <c r="B15" s="10"/>
      <c r="C15" s="13">
        <f ca="1">(C7+C11)+(C8+C12)*INT(MAX(F21:F3533))</f>
        <v>56805.960171456187</v>
      </c>
      <c r="D15" s="14"/>
      <c r="E15" s="35" t="s">
        <v>34</v>
      </c>
      <c r="F15" s="41">
        <f ca="1">ROUND(2*($F$14-$C$7)/$C$8,0)/2+$F$13</f>
        <v>18960</v>
      </c>
    </row>
    <row r="16" spans="1:7" ht="12.95" customHeight="1">
      <c r="A16" s="15" t="s">
        <v>4</v>
      </c>
      <c r="B16" s="10"/>
      <c r="C16" s="16">
        <f ca="1">+C8+C12</f>
        <v>1.7168131283965604</v>
      </c>
      <c r="D16" s="14"/>
      <c r="E16" s="35" t="s">
        <v>35</v>
      </c>
      <c r="F16" s="41">
        <f ca="1">ROUND(2*($F$14-$C$15)/$C$16,0)/2+$F$13</f>
        <v>2174.5</v>
      </c>
    </row>
    <row r="17" spans="1:18" ht="12.95" customHeight="1" thickBot="1">
      <c r="A17" s="14" t="s">
        <v>27</v>
      </c>
      <c r="B17" s="10"/>
      <c r="C17" s="10">
        <f>COUNT(C21:C2191)</f>
        <v>3</v>
      </c>
      <c r="D17" s="14"/>
      <c r="E17" s="36" t="s">
        <v>44</v>
      </c>
      <c r="F17" s="42">
        <f ca="1">+$C$15+$C$16*$F$16-15018.5-$C$9/24</f>
        <v>45521.066152487845</v>
      </c>
    </row>
    <row r="18" spans="1:18" ht="12.95" customHeight="1" thickTop="1" thickBot="1">
      <c r="A18" s="15" t="s">
        <v>5</v>
      </c>
      <c r="B18" s="10"/>
      <c r="C18" s="17">
        <f ca="1">+C15</f>
        <v>56805.960171456187</v>
      </c>
      <c r="D18" s="18">
        <f ca="1">+C16</f>
        <v>1.7168131283965604</v>
      </c>
      <c r="E18" s="37" t="s">
        <v>45</v>
      </c>
      <c r="F18" s="43">
        <f ca="1">+($C$15+$C$16*$F$16)-($C$16/2)-15018.5-$C$9/24</f>
        <v>45520.207745923646</v>
      </c>
    </row>
    <row r="19" spans="1:18" ht="12.95" customHeight="1" thickTop="1">
      <c r="A19" s="22" t="s">
        <v>31</v>
      </c>
      <c r="E19" s="23">
        <v>21</v>
      </c>
    </row>
    <row r="20" spans="1:18" ht="12.95" customHeight="1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48</v>
      </c>
      <c r="J20" s="7" t="s">
        <v>49</v>
      </c>
      <c r="K20" s="7" t="s">
        <v>43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32</v>
      </c>
    </row>
    <row r="21" spans="1:18" ht="12.95" customHeight="1">
      <c r="A21" t="s">
        <v>37</v>
      </c>
      <c r="C21" s="8">
        <f>C$7</f>
        <v>27987.535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-1.8084715209809588E-6</v>
      </c>
      <c r="Q21" s="2">
        <f>+C21-15018.5</f>
        <v>12969.035</v>
      </c>
    </row>
    <row r="22" spans="1:18" ht="12.95" customHeight="1">
      <c r="A22" s="30" t="s">
        <v>40</v>
      </c>
      <c r="B22" s="31" t="s">
        <v>41</v>
      </c>
      <c r="C22" s="30">
        <v>56563.030899999998</v>
      </c>
      <c r="D22" s="30">
        <v>1E-4</v>
      </c>
      <c r="E22">
        <f>+(C22-C$7)/C$8</f>
        <v>16643.686779113716</v>
      </c>
      <c r="F22" s="33">
        <f>ROUND(2*E22,0)/2+1</f>
        <v>16644.5</v>
      </c>
      <c r="G22">
        <f>+C22-(C$7+F22*C$8)</f>
        <v>-1.3962164999975357</v>
      </c>
      <c r="I22">
        <f>+G22</f>
        <v>-1.3962164999975357</v>
      </c>
      <c r="O22">
        <f ca="1">+C$11+C$12*$F22</f>
        <v>-1.396002711918769</v>
      </c>
      <c r="Q22" s="2">
        <f>+C22-15018.5</f>
        <v>41544.530899999998</v>
      </c>
    </row>
    <row r="23" spans="1:18" ht="12.95" customHeight="1">
      <c r="A23" s="28" t="s">
        <v>42</v>
      </c>
      <c r="B23" s="29" t="s">
        <v>41</v>
      </c>
      <c r="C23" s="32">
        <v>56806.818789999998</v>
      </c>
      <c r="D23" s="28">
        <v>4.0000000000000002E-4</v>
      </c>
      <c r="E23">
        <f>+(C23-C$7)/C$8</f>
        <v>16785.680090302445</v>
      </c>
      <c r="F23" s="33">
        <f>ROUND(2*E23,0)/2+1</f>
        <v>16786.5</v>
      </c>
      <c r="G23">
        <f>+C23-(C$7+F23*C$8)</f>
        <v>-1.407700499999919</v>
      </c>
      <c r="I23">
        <f>+G23</f>
        <v>-1.407700499999919</v>
      </c>
      <c r="O23">
        <f ca="1">+C$11+C$12*$F23</f>
        <v>-1.4079124796071651</v>
      </c>
      <c r="Q23" s="2">
        <f>+C23-15018.5</f>
        <v>41788.318789999998</v>
      </c>
    </row>
    <row r="24" spans="1:18" ht="12.95" customHeight="1">
      <c r="C24" s="8"/>
      <c r="D24" s="8"/>
      <c r="Q24" s="2"/>
    </row>
    <row r="25" spans="1:18" ht="12.95" customHeight="1">
      <c r="C25" s="8"/>
      <c r="D25" s="8"/>
      <c r="Q25" s="2"/>
    </row>
    <row r="26" spans="1:18" ht="12.95" customHeight="1">
      <c r="C26" s="8"/>
      <c r="D26" s="8"/>
      <c r="Q26" s="2"/>
    </row>
    <row r="27" spans="1:18" ht="12.95" customHeight="1">
      <c r="C27" s="8"/>
      <c r="D27" s="8"/>
      <c r="Q27" s="2"/>
    </row>
    <row r="28" spans="1:18" ht="12.95" customHeight="1">
      <c r="C28" s="8"/>
      <c r="D28" s="8"/>
      <c r="Q28" s="2"/>
    </row>
    <row r="29" spans="1:18" ht="12.95" customHeight="1">
      <c r="C29" s="8"/>
      <c r="D29" s="8"/>
      <c r="Q29" s="2"/>
    </row>
    <row r="30" spans="1:18" ht="12.95" customHeight="1">
      <c r="C30" s="8"/>
      <c r="D30" s="8"/>
      <c r="Q30" s="2"/>
    </row>
    <row r="31" spans="1:18" ht="12.95" customHeight="1">
      <c r="C31" s="8"/>
      <c r="D31" s="8"/>
      <c r="Q31" s="2"/>
    </row>
    <row r="32" spans="1:18" ht="12.95" customHeight="1">
      <c r="C32" s="8"/>
      <c r="D32" s="8"/>
      <c r="Q32" s="2"/>
    </row>
    <row r="33" spans="3:17" ht="12.95" customHeight="1">
      <c r="C33" s="8"/>
      <c r="D33" s="8"/>
      <c r="Q33" s="2"/>
    </row>
    <row r="34" spans="3:17" ht="12.95" customHeight="1">
      <c r="C34" s="8"/>
      <c r="D34" s="8"/>
    </row>
    <row r="35" spans="3:17" ht="12.95" customHeight="1">
      <c r="C35" s="8"/>
      <c r="D35" s="8"/>
    </row>
    <row r="36" spans="3:17" ht="12.95" customHeight="1">
      <c r="C36" s="8"/>
      <c r="D36" s="8"/>
    </row>
    <row r="37" spans="3:17" ht="12.95" customHeight="1">
      <c r="C37" s="8"/>
      <c r="D37" s="8"/>
    </row>
    <row r="38" spans="3:17" ht="12.95" customHeight="1">
      <c r="C38" s="8"/>
      <c r="D38" s="8"/>
    </row>
    <row r="39" spans="3:17" ht="12.95" customHeight="1">
      <c r="C39" s="8"/>
      <c r="D39" s="8"/>
    </row>
    <row r="40" spans="3:17" ht="12.95" customHeight="1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2024-08-15T07:05:40Z</dcterms:modified>
</cp:coreProperties>
</file>