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F2E34AB-D5A3-42AF-B7EE-9088E1886F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A21" i="1"/>
  <c r="D9" i="1"/>
  <c r="C9" i="1"/>
  <c r="F14" i="1"/>
  <c r="F15" i="1" s="1"/>
  <c r="C21" i="1" l="1"/>
  <c r="E21" i="1" s="1"/>
  <c r="F21" i="1" s="1"/>
  <c r="G21" i="1" s="1"/>
  <c r="E23" i="1"/>
  <c r="F23" i="1" s="1"/>
  <c r="G23" i="1" s="1"/>
  <c r="K23" i="1" s="1"/>
  <c r="C12" i="1"/>
  <c r="C11" i="1"/>
  <c r="C17" i="1" l="1"/>
  <c r="Q21" i="1"/>
  <c r="O24" i="1"/>
  <c r="O25" i="1"/>
  <c r="O23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<sst xmlns="http://schemas.openxmlformats.org/spreadsheetml/2006/main" count="61" uniqueCount="53">
  <si>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</si>
  <si>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</si>
  <si>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</si>
  <si>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</si>
  <si>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</si>
  <si>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</si>
  <si>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</si>
  <si>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</si>
  <si>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</si>
  <si>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</si>
  <si>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</si>
  <si>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</si>
  <si>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</si>
  <si>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</si>
  <si>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</si>
  <si>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</si>
  <si>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</si>
  <si>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</si>
  <si>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</si>
  <si>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</si>
  <si>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</si>
  <si>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</si>
  <si>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</si>
  <si>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</si>
  <si>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</si>
  <si>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</si>
  <si>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</si>
  <si>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</si>
  <si>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</si>
  <si>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</si>
  <si>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</si>
  <si>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</si>
  <si>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</si>
  <si>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</si>
  <si>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</si>
  <si>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</si>
  <si>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</si>
  <si>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</si>
  <si>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</si>
  <si>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</si>
  <si>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</si>
  <si>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</si>
  <si>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</si>
  <si>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</si>
  <si>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</si>
  <si>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CSS J173814.0+474230 Her</t>
  </si>
  <si>
    <t>BAV 91 Feb 2024</t>
  </si>
  <si>
    <t>I</t>
  </si>
  <si>
    <t>EW</t>
  </si>
  <si>
    <t>VSX</t>
  </si>
  <si>
    <t>BAV</t>
  </si>
  <si>
    <t>15.45 (0.68)</t>
  </si>
  <si>
    <t xml:space="preserve">Mag CV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</si>
</sst>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J173814.0+474230 Her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942.5</c:v>
                </c:pt>
                <c:pt idx="3">
                  <c:v>978.5</c:v>
                </c:pt>
                <c:pt idx="4">
                  <c:v>2962.5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942.5</c:v>
                </c:pt>
                <c:pt idx="3">
                  <c:v>978.5</c:v>
                </c:pt>
                <c:pt idx="4">
                  <c:v>2962.5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942.5</c:v>
                </c:pt>
                <c:pt idx="3">
                  <c:v>978.5</c:v>
                </c:pt>
                <c:pt idx="4">
                  <c:v>2962.5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942.5</c:v>
                </c:pt>
                <c:pt idx="3">
                  <c:v>978.5</c:v>
                </c:pt>
                <c:pt idx="4">
                  <c:v>2962.5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-8.5000006947666407E-5</c:v>
                </c:pt>
                <c:pt idx="3">
                  <c:v>1.6299999697366729E-4</c:v>
                </c:pt>
                <c:pt idx="4">
                  <c:v>-2.125000006344635E-3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942.5</c:v>
                </c:pt>
                <c:pt idx="3">
                  <c:v>978.5</c:v>
                </c:pt>
                <c:pt idx="4">
                  <c:v>2962.5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942.5</c:v>
                </c:pt>
                <c:pt idx="3">
                  <c:v>978.5</c:v>
                </c:pt>
                <c:pt idx="4">
                  <c:v>2962.5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942.5</c:v>
                </c:pt>
                <c:pt idx="3">
                  <c:v>978.5</c:v>
                </c:pt>
                <c:pt idx="4">
                  <c:v>2962.5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942.5</c:v>
                </c:pt>
                <c:pt idx="3">
                  <c:v>978.5</c:v>
                </c:pt>
                <c:pt idx="4">
                  <c:v>2962.5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2.9430015834161754E-4</c:v>
                </c:pt>
                <c:pt idx="1">
                  <c:v>2.9430015834161754E-4</c:v>
                </c:pt>
                <c:pt idx="2">
                  <c:v>-3.8475933005096673E-4</c:v>
                </c:pt>
                <c:pt idx="3">
                  <c:v>-4.1069688080124054E-4</c:v>
                </c:pt>
                <c:pt idx="4">
                  <c:v>-1.8401441221496621E-3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0</c:v>
                      </c:pt>
                      <c:pt idx="1">
                        <c:v>0</c:v>
                      </c:pt>
                      <c:pt idx="2">
                        <c:v>942.5</c:v>
                      </c:pt>
                      <c:pt idx="3">
                        <c:v>978.5</c:v>
                      </c:pt>
                      <c:pt idx="4">
                        <c:v>2962.5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1'!$U$21:$U$998</c15:sqref>
                        </c15:formulaRef>
                      </c:ext>
                    </c:extLst>
                    <c:numCache>
                      <c:formatCode>General</c:formatCode>
                      <c:ptCount val="978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J173814.0+474230 Her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942.5</c:v>
                </c:pt>
                <c:pt idx="3">
                  <c:v>978.5</c:v>
                </c:pt>
                <c:pt idx="4">
                  <c:v>2962.5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942.5</c:v>
                </c:pt>
                <c:pt idx="3">
                  <c:v>978.5</c:v>
                </c:pt>
                <c:pt idx="4">
                  <c:v>2962.5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942.5</c:v>
                </c:pt>
                <c:pt idx="3">
                  <c:v>978.5</c:v>
                </c:pt>
                <c:pt idx="4">
                  <c:v>2962.5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942.5</c:v>
                </c:pt>
                <c:pt idx="3">
                  <c:v>978.5</c:v>
                </c:pt>
                <c:pt idx="4">
                  <c:v>2962.5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-8.5000006947666407E-5</c:v>
                </c:pt>
                <c:pt idx="3">
                  <c:v>1.6299999697366729E-4</c:v>
                </c:pt>
                <c:pt idx="4">
                  <c:v>-2.125000006344635E-3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942.5</c:v>
                </c:pt>
                <c:pt idx="3">
                  <c:v>978.5</c:v>
                </c:pt>
                <c:pt idx="4">
                  <c:v>2962.5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942.5</c:v>
                </c:pt>
                <c:pt idx="3">
                  <c:v>978.5</c:v>
                </c:pt>
                <c:pt idx="4">
                  <c:v>2962.5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942.5</c:v>
                </c:pt>
                <c:pt idx="3">
                  <c:v>978.5</c:v>
                </c:pt>
                <c:pt idx="4">
                  <c:v>2962.5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942.5</c:v>
                </c:pt>
                <c:pt idx="3">
                  <c:v>978.5</c:v>
                </c:pt>
                <c:pt idx="4">
                  <c:v>2962.5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2.9430015834161754E-4</c:v>
                </c:pt>
                <c:pt idx="1">
                  <c:v>2.9430015834161754E-4</c:v>
                </c:pt>
                <c:pt idx="2">
                  <c:v>-3.8475933005096673E-4</c:v>
                </c:pt>
                <c:pt idx="3">
                  <c:v>-4.1069688080124054E-4</c:v>
                </c:pt>
                <c:pt idx="4">
                  <c:v>-1.8401441221496621E-3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942.5</c:v>
                </c:pt>
                <c:pt idx="3">
                  <c:v>978.5</c:v>
                </c:pt>
                <c:pt idx="4">
                  <c:v>2962.5</c:v>
                </c:pt>
              </c:numCache>
            </c:numRef>
          </c:xVal>
          <c:yVal>
            <c:numRef>
              <c:f>'Active 1'!$U$21:$U$998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58303.444000000003</v>
      </c>
      <c r="D7" s="13" t="s">
        <v>50</v>
      </c>
    </row>
    <row r="8" spans="1:15" ht="12.95" customHeight="1" x14ac:dyDescent="0.2">
      <c r="A8" s="20" t="s">
        <v>3</v>
      </c>
      <c r="C8" s="28">
        <v>0.36188199999999998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INTERCEPT(INDIRECT($D$9):G991,INDIRECT($C$9):F991)</f>
        <v>2.9430015834161754E-4</v>
      </c>
      <c r="D11" s="21"/>
    </row>
    <row r="12" spans="1:15" ht="12.95" customHeight="1" x14ac:dyDescent="0.2">
      <c r="A12" s="20" t="s">
        <v>16</v>
      </c>
      <c r="C12" s="15">
        <f ca="1">SLOPE(INDIRECT($D$9):G991,INDIRECT($C$9):F991)</f>
        <v>-7.2048752084093819E-7</v>
      </c>
      <c r="D12" s="21"/>
      <c r="E12" s="35" t="s">
        <v>52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60546.774281944439</v>
      </c>
    </row>
    <row r="15" spans="1:15" ht="12.95" customHeight="1" x14ac:dyDescent="0.2">
      <c r="A15" s="17" t="s">
        <v>17</v>
      </c>
      <c r="C15" s="18">
        <f ca="1">(C7+C11)+(C8+C12)*INT(MAX(F21:F3532))</f>
        <v>59375.336644216128</v>
      </c>
      <c r="E15" s="37" t="s">
        <v>33</v>
      </c>
      <c r="F15" s="39">
        <f ca="1">ROUND(2*(F14-$C$7)/$C$8,0)/2+F13</f>
        <v>6200</v>
      </c>
    </row>
    <row r="16" spans="1:15" ht="12.95" customHeight="1" x14ac:dyDescent="0.2">
      <c r="A16" s="17" t="s">
        <v>4</v>
      </c>
      <c r="C16" s="18">
        <f ca="1">+C8+C12</f>
        <v>0.36188127951247911</v>
      </c>
      <c r="E16" s="37" t="s">
        <v>34</v>
      </c>
      <c r="F16" s="39">
        <f ca="1">ROUND(2*(F14-$C$15)/$C$16,0)/2+F13</f>
        <v>3238</v>
      </c>
    </row>
    <row r="17" spans="1:21" ht="12.95" customHeight="1" thickBot="1" x14ac:dyDescent="0.25">
      <c r="A17" s="16" t="s">
        <v>27</v>
      </c>
      <c r="C17" s="20">
        <f>COUNT(C21:C2190)</f>
        <v>5</v>
      </c>
      <c r="E17" s="37" t="s">
        <v>43</v>
      </c>
      <c r="F17" s="40">
        <f ca="1">+$C$15+$C$16*$F$16-15018.5-$C$5/24</f>
        <v>45529.004060610874</v>
      </c>
    </row>
    <row r="18" spans="1:21" ht="12.95" customHeight="1" thickTop="1" thickBot="1" x14ac:dyDescent="0.25">
      <c r="A18" s="17" t="s">
        <v>5</v>
      </c>
      <c r="C18" s="24">
        <f ca="1">+C15</f>
        <v>59375.336644216128</v>
      </c>
      <c r="D18" s="25">
        <f ca="1">+C16</f>
        <v>0.36188127951247911</v>
      </c>
      <c r="E18" s="42" t="s">
        <v>44</v>
      </c>
      <c r="F18" s="41">
        <f ca="1">+($C$15+$C$16*$F$16)-($C$16/2)-15018.5-$C$5/24</f>
        <v>45528.823119971115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</v>
      </c>
      <c r="B21" s="21"/>
      <c r="C21" s="22">
        <f>$C$7</f>
        <v>58303.444000000003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2.9430015834161754E-4</v>
      </c>
      <c r="Q21" s="26">
        <f>+C21-15018.5</f>
        <v>43284.944000000003</v>
      </c>
    </row>
    <row r="22" spans="1:21" ht="12.95" customHeight="1" x14ac:dyDescent="0.2">
      <c r="A22" s="43" t="s">
        <v>46</v>
      </c>
      <c r="B22" s="44" t="s">
        <v>47</v>
      </c>
      <c r="C22" s="43">
        <v>58303.444000000003</v>
      </c>
      <c r="D22" s="43">
        <v>4.1999999999999997E-3</v>
      </c>
      <c r="E22" s="20">
        <f t="shared" ref="E22:E25" si="0">+(C22-C$7)/C$8</f>
        <v>0</v>
      </c>
      <c r="F22" s="20">
        <f t="shared" ref="F22:F25" si="1">ROUND(2*E22,0)/2</f>
        <v>0</v>
      </c>
      <c r="G22" s="20">
        <f t="shared" ref="G22:G25" si="2">+C22-(C$7+F22*C$8)</f>
        <v>0</v>
      </c>
      <c r="K22" s="20">
        <f t="shared" ref="K22:K25" si="3">+G22</f>
        <v>0</v>
      </c>
      <c r="O22" s="20">
        <f t="shared" ref="O22:O25" ca="1" si="4">+C$11+C$12*$F22</f>
        <v>2.9430015834161754E-4</v>
      </c>
      <c r="Q22" s="26">
        <f t="shared" ref="Q22:Q25" si="5">+C22-15018.5</f>
        <v>43284.944000000003</v>
      </c>
    </row>
    <row r="23" spans="1:21" ht="12.95" customHeight="1" x14ac:dyDescent="0.2">
      <c r="A23" s="43" t="s">
        <v>46</v>
      </c>
      <c r="B23" s="44" t="s">
        <v>47</v>
      </c>
      <c r="C23" s="43">
        <v>58644.517699999997</v>
      </c>
      <c r="D23" s="43">
        <v>4.1999999999999997E-3</v>
      </c>
      <c r="E23" s="20">
        <f t="shared" si="0"/>
        <v>942.49976511678824</v>
      </c>
      <c r="F23" s="20">
        <f t="shared" si="1"/>
        <v>942.5</v>
      </c>
      <c r="G23" s="20">
        <f t="shared" si="2"/>
        <v>-8.5000006947666407E-5</v>
      </c>
      <c r="K23" s="20">
        <f t="shared" si="3"/>
        <v>-8.5000006947666407E-5</v>
      </c>
      <c r="O23" s="20">
        <f t="shared" ca="1" si="4"/>
        <v>-3.8475933005096673E-4</v>
      </c>
      <c r="Q23" s="26">
        <f t="shared" si="5"/>
        <v>43626.017699999997</v>
      </c>
    </row>
    <row r="24" spans="1:21" ht="12.95" customHeight="1" x14ac:dyDescent="0.2">
      <c r="A24" s="43" t="s">
        <v>46</v>
      </c>
      <c r="B24" s="44" t="s">
        <v>47</v>
      </c>
      <c r="C24" s="43">
        <v>58657.545700000002</v>
      </c>
      <c r="D24" s="43">
        <v>4.1999999999999997E-3</v>
      </c>
      <c r="E24" s="20">
        <f t="shared" si="0"/>
        <v>978.50045042306408</v>
      </c>
      <c r="F24" s="20">
        <f t="shared" si="1"/>
        <v>978.5</v>
      </c>
      <c r="G24" s="20">
        <f t="shared" si="2"/>
        <v>1.6299999697366729E-4</v>
      </c>
      <c r="K24" s="20">
        <f t="shared" si="3"/>
        <v>1.6299999697366729E-4</v>
      </c>
      <c r="O24" s="20">
        <f t="shared" ca="1" si="4"/>
        <v>-4.1069688080124054E-4</v>
      </c>
      <c r="Q24" s="26">
        <f t="shared" si="5"/>
        <v>43639.045700000002</v>
      </c>
    </row>
    <row r="25" spans="1:21" ht="12.95" customHeight="1" x14ac:dyDescent="0.2">
      <c r="A25" s="43" t="s">
        <v>46</v>
      </c>
      <c r="B25" s="44" t="s">
        <v>47</v>
      </c>
      <c r="C25" s="43">
        <v>59375.5173</v>
      </c>
      <c r="D25" s="43">
        <v>4.1999999999999997E-3</v>
      </c>
      <c r="E25" s="20">
        <f t="shared" si="0"/>
        <v>2962.4941279201407</v>
      </c>
      <c r="F25" s="20">
        <f t="shared" si="1"/>
        <v>2962.5</v>
      </c>
      <c r="G25" s="20">
        <f t="shared" si="2"/>
        <v>-2.125000006344635E-3</v>
      </c>
      <c r="K25" s="20">
        <f t="shared" si="3"/>
        <v>-2.125000006344635E-3</v>
      </c>
      <c r="O25" s="20">
        <f t="shared" ca="1" si="4"/>
        <v>-1.8401441221496621E-3</v>
      </c>
      <c r="Q25" s="26">
        <f t="shared" si="5"/>
        <v>44357.0173</v>
      </c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22"/>
      <c r="B30" s="21"/>
      <c r="C30" s="22"/>
      <c r="D30" s="22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4" ht="12.95" customHeight="1" x14ac:dyDescent="0.2">
      <c r="A33" s="22"/>
      <c r="B33" s="21"/>
      <c r="C33" s="22"/>
      <c r="D33" s="22"/>
    </row>
    <row r="34" spans="1:4" ht="12.95" customHeight="1" x14ac:dyDescent="0.2">
      <c r="A34" s="22"/>
      <c r="B34" s="21"/>
      <c r="C34" s="22"/>
      <c r="D34" s="22"/>
    </row>
    <row r="35" spans="1:4" ht="12.95" customHeight="1" x14ac:dyDescent="0.2">
      <c r="A35" s="22"/>
      <c r="B35" s="21"/>
      <c r="C35" s="22"/>
      <c r="D35" s="22"/>
    </row>
    <row r="36" spans="1:4" ht="12.95" customHeight="1" x14ac:dyDescent="0.2">
      <c r="A36" s="22"/>
      <c r="B36" s="21"/>
      <c r="C36" s="22"/>
      <c r="D36" s="22"/>
    </row>
    <row r="37" spans="1:4" ht="12.95" customHeight="1" x14ac:dyDescent="0.2">
      <c r="A37" s="22"/>
      <c r="B37" s="21"/>
      <c r="C37" s="22"/>
      <c r="D37" s="22"/>
    </row>
    <row r="38" spans="1:4" ht="12.95" customHeight="1" x14ac:dyDescent="0.2">
      <c r="A38" s="22"/>
      <c r="B38" s="21"/>
      <c r="C38" s="22"/>
      <c r="D38" s="22"/>
    </row>
    <row r="39" spans="1:4" ht="12.95" customHeight="1" x14ac:dyDescent="0.2">
      <c r="A39" s="22"/>
      <c r="B39" s="21"/>
      <c r="C39" s="22"/>
      <c r="D39" s="22"/>
    </row>
    <row r="40" spans="1:4" ht="12.95" customHeight="1" x14ac:dyDescent="0.2">
      <c r="A40" s="22"/>
      <c r="B40" s="21"/>
      <c r="C40" s="22"/>
      <c r="D40" s="22"/>
    </row>
    <row r="41" spans="1:4" ht="12.95" customHeight="1" x14ac:dyDescent="0.2">
      <c r="A41" s="22"/>
      <c r="B41" s="21"/>
      <c r="C41" s="22"/>
      <c r="D41" s="22"/>
    </row>
    <row r="42" spans="1:4" ht="12.95" customHeight="1" x14ac:dyDescent="0.2">
      <c r="A42" s="22"/>
      <c r="B42" s="21"/>
      <c r="C42" s="22"/>
      <c r="D42" s="22"/>
    </row>
    <row r="43" spans="1:4" ht="12.95" customHeight="1" x14ac:dyDescent="0.2">
      <c r="A43" s="22"/>
      <c r="B43" s="21"/>
      <c r="C43" s="22"/>
      <c r="D43" s="22"/>
    </row>
    <row r="44" spans="1:4" ht="12.95" customHeight="1" x14ac:dyDescent="0.2">
      <c r="A44" s="22"/>
      <c r="B44" s="21"/>
      <c r="C44" s="22"/>
      <c r="D44" s="22"/>
    </row>
    <row r="45" spans="1:4" ht="12.95" customHeight="1" x14ac:dyDescent="0.2">
      <c r="A45" s="22"/>
      <c r="B45" s="21"/>
      <c r="C45" s="22"/>
      <c r="D45" s="22"/>
    </row>
    <row r="46" spans="1:4" ht="12.95" customHeight="1" x14ac:dyDescent="0.2">
      <c r="A46" s="22"/>
      <c r="B46" s="21"/>
      <c r="C46" s="22"/>
      <c r="D46" s="22"/>
    </row>
    <row r="47" spans="1:4" ht="12.95" customHeight="1" x14ac:dyDescent="0.2">
      <c r="A47" s="22"/>
      <c r="B47" s="21"/>
      <c r="C47" s="22"/>
      <c r="D47" s="22"/>
    </row>
    <row r="48" spans="1:4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2024-08-24T06:34:58Z</dcterms:modified>
</cp:coreProperties>
</file>