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5260B0D-C22F-4EE3-9726-3D6FFA94DE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5" i="1"/>
  <c r="O23" i="1"/>
  <c r="O27" i="1"/>
  <c r="O26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<sst xmlns="http://schemas.openxmlformats.org/spreadsheetml/2006/main" count="65" uniqueCount="52">
  <si>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</si>
  <si>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</si>
  <si>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</si>
  <si>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</si>
  <si>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</si>
  <si>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</si>
  <si>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</si>
  <si>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</si>
  <si>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</si>
  <si>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</si>
  <si>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</si>
  <si>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</si>
  <si>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</si>
  <si>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</si>
  <si>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</si>
  <si>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</si>
  <si>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</si>
  <si>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</si>
  <si>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</si>
  <si>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</si>
  <si>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</si>
  <si>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</si>
  <si>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</si>
  <si>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</si>
  <si>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</si>
  <si>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</si>
  <si>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</si>
  <si>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</si>
  <si>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</si>
  <si>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</si>
  <si>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</si>
  <si>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</si>
  <si>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</si>
  <si>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</si>
  <si>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</si>
  <si>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</si>
  <si>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</si>
  <si>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</si>
  <si>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</si>
  <si>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</si>
  <si>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</si>
  <si>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</si>
  <si>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</si>
  <si>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</si>
  <si>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</si>
  <si>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BAV 91 Feb 2024</t>
  </si>
  <si>
    <t>I</t>
  </si>
  <si>
    <t>CSS J180643.8+500543 Her</t>
  </si>
  <si>
    <t>EW</t>
  </si>
  <si>
    <t>VSX</t>
  </si>
  <si>
    <t>14.984 (0.421)</t>
  </si>
  <si>
    <t xml:space="preserve">Mag 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</si>
</sst>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5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J180643.8+500543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8.365000001504086E-3</c:v>
                </c:pt>
                <c:pt idx="2">
                  <c:v>7.1200000020326115E-3</c:v>
                </c:pt>
                <c:pt idx="3">
                  <c:v>2.1230000056675635E-3</c:v>
                </c:pt>
                <c:pt idx="4">
                  <c:v>-6.1699999787379056E-4</c:v>
                </c:pt>
                <c:pt idx="5">
                  <c:v>1.1450000019976869E-3</c:v>
                </c:pt>
                <c:pt idx="6">
                  <c:v>4.6100000035949051E-3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3.4907818832952617E-3</c:v>
                </c:pt>
                <c:pt idx="1">
                  <c:v>3.3571913018122582E-3</c:v>
                </c:pt>
                <c:pt idx="2">
                  <c:v>3.3532516331894347E-3</c:v>
                </c:pt>
                <c:pt idx="3">
                  <c:v>3.2441586275065316E-3</c:v>
                </c:pt>
                <c:pt idx="4">
                  <c:v>3.2255347394713673E-3</c:v>
                </c:pt>
                <c:pt idx="5">
                  <c:v>3.1079177234954467E-3</c:v>
                </c:pt>
                <c:pt idx="6">
                  <c:v>2.9671641081527645E-3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932.5</c:v>
                      </c:pt>
                      <c:pt idx="2">
                        <c:v>960</c:v>
                      </c:pt>
                      <c:pt idx="3">
                        <c:v>1721.5</c:v>
                      </c:pt>
                      <c:pt idx="4">
                        <c:v>1851.5</c:v>
                      </c:pt>
                      <c:pt idx="5">
                        <c:v>2672.5</c:v>
                      </c:pt>
                      <c:pt idx="6">
                        <c:v>3655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J180643.8+500543 Her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463393060119456"/>
          <c:y val="3.6002176557198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8.365000001504086E-3</c:v>
                </c:pt>
                <c:pt idx="2">
                  <c:v>7.1200000020326115E-3</c:v>
                </c:pt>
                <c:pt idx="3">
                  <c:v>2.1230000056675635E-3</c:v>
                </c:pt>
                <c:pt idx="4">
                  <c:v>-6.1699999787379056E-4</c:v>
                </c:pt>
                <c:pt idx="5">
                  <c:v>1.1450000019976869E-3</c:v>
                </c:pt>
                <c:pt idx="6">
                  <c:v>4.6100000035949051E-3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3.4907818832952617E-3</c:v>
                </c:pt>
                <c:pt idx="1">
                  <c:v>3.3571913018122582E-3</c:v>
                </c:pt>
                <c:pt idx="2">
                  <c:v>3.3532516331894347E-3</c:v>
                </c:pt>
                <c:pt idx="3">
                  <c:v>3.2441586275065316E-3</c:v>
                </c:pt>
                <c:pt idx="4">
                  <c:v>3.2255347394713673E-3</c:v>
                </c:pt>
                <c:pt idx="5">
                  <c:v>3.1079177234954467E-3</c:v>
                </c:pt>
                <c:pt idx="6">
                  <c:v>2.9671641081527645E-3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932.5</c:v>
                </c:pt>
                <c:pt idx="2">
                  <c:v>960</c:v>
                </c:pt>
                <c:pt idx="3">
                  <c:v>1721.5</c:v>
                </c:pt>
                <c:pt idx="4">
                  <c:v>1851.5</c:v>
                </c:pt>
                <c:pt idx="5">
                  <c:v>2672.5</c:v>
                </c:pt>
                <c:pt idx="6">
                  <c:v>3655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.75" customHeight="1" x14ac:dyDescent="0.2">
      <c r="A1" s="44" t="s">
        <v>47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58274.905899999998</v>
      </c>
      <c r="D7" s="13" t="s">
        <v>49</v>
      </c>
    </row>
    <row r="8" spans="1:15" ht="12.95" customHeight="1" x14ac:dyDescent="0.2">
      <c r="A8" s="20" t="s">
        <v>3</v>
      </c>
      <c r="C8" s="28">
        <v>0.40587800000000002</v>
      </c>
      <c r="D8" s="13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3.4907818832952617E-3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-1.4326067719356965E-7</v>
      </c>
      <c r="D12" s="21"/>
      <c r="E12" s="34" t="s">
        <v>51</v>
      </c>
      <c r="F12" s="35" t="s">
        <v>50</v>
      </c>
    </row>
    <row r="13" spans="1:15" ht="12.95" customHeight="1" x14ac:dyDescent="0.2">
      <c r="A13" s="20" t="s">
        <v>18</v>
      </c>
      <c r="C13" s="21" t="s">
        <v>13</v>
      </c>
      <c r="E13" s="36" t="s">
        <v>32</v>
      </c>
      <c r="F13" s="37">
        <v>1</v>
      </c>
    </row>
    <row r="14" spans="1:15" ht="12.95" customHeight="1" x14ac:dyDescent="0.2">
      <c r="E14" s="36" t="s">
        <v>30</v>
      </c>
      <c r="F14" s="38">
        <f ca="1">NOW()+15018.5+$C$5/24</f>
        <v>60546.780037037031</v>
      </c>
    </row>
    <row r="15" spans="1:15" ht="12.95" customHeight="1" x14ac:dyDescent="0.2">
      <c r="A15" s="17" t="s">
        <v>17</v>
      </c>
      <c r="C15" s="18">
        <f ca="1">(C7+C11)+(C8+C12)*INT(MAX(F21:F3533))</f>
        <v>59758.392957164106</v>
      </c>
      <c r="E15" s="36" t="s">
        <v>33</v>
      </c>
      <c r="F15" s="38">
        <f ca="1">ROUND(2*(F14-$C$7)/$C$8,0)/2+F13</f>
        <v>5598.5</v>
      </c>
    </row>
    <row r="16" spans="1:15" ht="12.95" customHeight="1" x14ac:dyDescent="0.2">
      <c r="A16" s="17" t="s">
        <v>4</v>
      </c>
      <c r="C16" s="18">
        <f ca="1">+C8+C12</f>
        <v>0.40587785673932281</v>
      </c>
      <c r="E16" s="36" t="s">
        <v>34</v>
      </c>
      <c r="F16" s="38">
        <f ca="1">ROUND(2*(F14-$C$15)/$C$16,0)/2+F13</f>
        <v>1943.5</v>
      </c>
    </row>
    <row r="17" spans="1:21" ht="12.95" customHeight="1" thickBot="1" x14ac:dyDescent="0.25">
      <c r="A17" s="16" t="s">
        <v>27</v>
      </c>
      <c r="C17" s="20">
        <f>COUNT(C21:C2191)</f>
        <v>7</v>
      </c>
      <c r="E17" s="36" t="s">
        <v>43</v>
      </c>
      <c r="F17" s="39">
        <f ca="1">+$C$15+$C$16*$F$16-15018.5-$C$5/24</f>
        <v>45529.112405070315</v>
      </c>
    </row>
    <row r="18" spans="1:21" ht="12.95" customHeight="1" thickTop="1" thickBot="1" x14ac:dyDescent="0.25">
      <c r="A18" s="17" t="s">
        <v>5</v>
      </c>
      <c r="C18" s="24">
        <f ca="1">+C15</f>
        <v>59758.392957164106</v>
      </c>
      <c r="D18" s="25">
        <f ca="1">+C16</f>
        <v>0.40587785673932281</v>
      </c>
      <c r="E18" s="41" t="s">
        <v>44</v>
      </c>
      <c r="F18" s="40">
        <f ca="1">+($C$15+$C$16*$F$16)-($C$16/2)-15018.5-$C$5/24</f>
        <v>45528.909466141944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58274.905899999998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3.4907818832952617E-3</v>
      </c>
      <c r="Q21" s="26">
        <f>+C21-15018.5</f>
        <v>43256.405899999998</v>
      </c>
    </row>
    <row r="22" spans="1:21" ht="12.95" customHeight="1" x14ac:dyDescent="0.2">
      <c r="A22" s="42" t="s">
        <v>45</v>
      </c>
      <c r="B22" s="43" t="s">
        <v>46</v>
      </c>
      <c r="C22" s="42">
        <v>58653.395499999999</v>
      </c>
      <c r="D22" s="42">
        <v>3.5000000000000001E-3</v>
      </c>
      <c r="E22" s="20">
        <f t="shared" ref="E22:E27" si="0">+(C22-C$7)/C$8</f>
        <v>932.52060964132272</v>
      </c>
      <c r="F22" s="20">
        <f t="shared" ref="F22:F27" si="1">ROUND(2*E22,0)/2</f>
        <v>932.5</v>
      </c>
      <c r="G22" s="20">
        <f t="shared" ref="G22:G27" si="2">+C22-(C$7+F22*C$8)</f>
        <v>8.365000001504086E-3</v>
      </c>
      <c r="K22" s="20">
        <f t="shared" ref="K22:K27" si="3">+G22</f>
        <v>8.365000001504086E-3</v>
      </c>
      <c r="O22" s="20">
        <f t="shared" ref="O22:O27" ca="1" si="4">+C$11+C$12*$F22</f>
        <v>3.3571913018122582E-3</v>
      </c>
      <c r="Q22" s="26">
        <f t="shared" ref="Q22:Q27" si="5">+C22-15018.5</f>
        <v>43634.895499999999</v>
      </c>
    </row>
    <row r="23" spans="1:21" ht="12.95" customHeight="1" x14ac:dyDescent="0.2">
      <c r="A23" s="42" t="s">
        <v>45</v>
      </c>
      <c r="B23" s="43" t="s">
        <v>46</v>
      </c>
      <c r="C23" s="42">
        <v>58664.555899999999</v>
      </c>
      <c r="D23" s="42">
        <v>3.5000000000000001E-3</v>
      </c>
      <c r="E23" s="20">
        <f t="shared" si="0"/>
        <v>960.01754221712292</v>
      </c>
      <c r="F23" s="20">
        <f t="shared" si="1"/>
        <v>960</v>
      </c>
      <c r="G23" s="20">
        <f t="shared" si="2"/>
        <v>7.1200000020326115E-3</v>
      </c>
      <c r="K23" s="20">
        <f t="shared" si="3"/>
        <v>7.1200000020326115E-3</v>
      </c>
      <c r="O23" s="20">
        <f t="shared" ca="1" si="4"/>
        <v>3.3532516331894347E-3</v>
      </c>
      <c r="Q23" s="26">
        <f t="shared" si="5"/>
        <v>43646.055899999999</v>
      </c>
    </row>
    <row r="24" spans="1:21" ht="12.95" customHeight="1" x14ac:dyDescent="0.2">
      <c r="A24" s="42" t="s">
        <v>45</v>
      </c>
      <c r="B24" s="43" t="s">
        <v>46</v>
      </c>
      <c r="C24" s="42">
        <v>58973.627</v>
      </c>
      <c r="D24" s="42">
        <v>3.5000000000000001E-3</v>
      </c>
      <c r="E24" s="20">
        <f t="shared" si="0"/>
        <v>1721.5052306358129</v>
      </c>
      <c r="F24" s="20">
        <f t="shared" si="1"/>
        <v>1721.5</v>
      </c>
      <c r="G24" s="20">
        <f t="shared" si="2"/>
        <v>2.1230000056675635E-3</v>
      </c>
      <c r="K24" s="20">
        <f t="shared" si="3"/>
        <v>2.1230000056675635E-3</v>
      </c>
      <c r="O24" s="20">
        <f t="shared" ca="1" si="4"/>
        <v>3.2441586275065316E-3</v>
      </c>
      <c r="Q24" s="26">
        <f t="shared" si="5"/>
        <v>43955.127</v>
      </c>
    </row>
    <row r="25" spans="1:21" ht="12.95" customHeight="1" x14ac:dyDescent="0.2">
      <c r="A25" s="42" t="s">
        <v>45</v>
      </c>
      <c r="B25" s="43" t="s">
        <v>46</v>
      </c>
      <c r="C25" s="42">
        <v>59026.388400000003</v>
      </c>
      <c r="D25" s="42">
        <v>3.5000000000000001E-3</v>
      </c>
      <c r="E25" s="20">
        <f t="shared" si="0"/>
        <v>1851.4984798387829</v>
      </c>
      <c r="F25" s="20">
        <f t="shared" si="1"/>
        <v>1851.5</v>
      </c>
      <c r="G25" s="20">
        <f t="shared" si="2"/>
        <v>-6.1699999787379056E-4</v>
      </c>
      <c r="K25" s="20">
        <f t="shared" si="3"/>
        <v>-6.1699999787379056E-4</v>
      </c>
      <c r="O25" s="20">
        <f t="shared" ca="1" si="4"/>
        <v>3.2255347394713673E-3</v>
      </c>
      <c r="Q25" s="26">
        <f t="shared" si="5"/>
        <v>44007.888400000003</v>
      </c>
    </row>
    <row r="26" spans="1:21" ht="12.95" customHeight="1" x14ac:dyDescent="0.2">
      <c r="A26" s="42" t="s">
        <v>45</v>
      </c>
      <c r="B26" s="43" t="s">
        <v>46</v>
      </c>
      <c r="C26" s="42">
        <v>59359.616000000002</v>
      </c>
      <c r="D26" s="42">
        <v>3.5000000000000001E-3</v>
      </c>
      <c r="E26" s="20">
        <f t="shared" si="0"/>
        <v>2672.5028210447567</v>
      </c>
      <c r="F26" s="20">
        <f t="shared" si="1"/>
        <v>2672.5</v>
      </c>
      <c r="G26" s="20">
        <f t="shared" si="2"/>
        <v>1.1450000019976869E-3</v>
      </c>
      <c r="K26" s="20">
        <f t="shared" si="3"/>
        <v>1.1450000019976869E-3</v>
      </c>
      <c r="O26" s="20">
        <f t="shared" ca="1" si="4"/>
        <v>3.1079177234954467E-3</v>
      </c>
      <c r="Q26" s="26">
        <f t="shared" si="5"/>
        <v>44341.116000000002</v>
      </c>
    </row>
    <row r="27" spans="1:21" ht="12.95" customHeight="1" x14ac:dyDescent="0.2">
      <c r="A27" s="42" t="s">
        <v>45</v>
      </c>
      <c r="B27" s="43" t="s">
        <v>46</v>
      </c>
      <c r="C27" s="42">
        <v>59758.3946</v>
      </c>
      <c r="D27" s="42">
        <v>3.5000000000000001E-3</v>
      </c>
      <c r="E27" s="20">
        <f t="shared" si="0"/>
        <v>3655.0113580928301</v>
      </c>
      <c r="F27" s="20">
        <f t="shared" si="1"/>
        <v>3655</v>
      </c>
      <c r="G27" s="20">
        <f t="shared" si="2"/>
        <v>4.6100000035949051E-3</v>
      </c>
      <c r="K27" s="20">
        <f t="shared" si="3"/>
        <v>4.6100000035949051E-3</v>
      </c>
      <c r="O27" s="20">
        <f t="shared" ca="1" si="4"/>
        <v>2.9671641081527645E-3</v>
      </c>
      <c r="Q27" s="26">
        <f t="shared" si="5"/>
        <v>44739.8946</v>
      </c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2024-08-24T06:43:15Z</dcterms:modified>
</cp:coreProperties>
</file>