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2C18E33-094F-4895-B779-7B6110BF91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/>
  <c r="K24" i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/>
  <c r="G28" i="1" s="1"/>
  <c r="K28" i="1" s="1"/>
  <c r="Q28" i="1"/>
  <c r="E29" i="1"/>
  <c r="F29" i="1" s="1"/>
  <c r="G29" i="1" s="1"/>
  <c r="K29" i="1" s="1"/>
  <c r="Q29" i="1"/>
  <c r="E30" i="1"/>
  <c r="F30" i="1" s="1"/>
  <c r="G30" i="1" s="1"/>
  <c r="K30" i="1" s="1"/>
  <c r="Q30" i="1"/>
  <c r="E31" i="1"/>
  <c r="F31" i="1"/>
  <c r="G31" i="1" s="1"/>
  <c r="K31" i="1" s="1"/>
  <c r="Q31" i="1"/>
  <c r="E32" i="1"/>
  <c r="F32" i="1"/>
  <c r="G32" i="1"/>
  <c r="K32" i="1"/>
  <c r="Q32" i="1"/>
  <c r="E33" i="1"/>
  <c r="F33" i="1" s="1"/>
  <c r="G33" i="1" s="1"/>
  <c r="K33" i="1" s="1"/>
  <c r="Q33" i="1"/>
  <c r="E34" i="1"/>
  <c r="F34" i="1" s="1"/>
  <c r="G34" i="1" s="1"/>
  <c r="K34" i="1" s="1"/>
  <c r="Q34" i="1"/>
  <c r="E35" i="1"/>
  <c r="F35" i="1"/>
  <c r="G35" i="1" s="1"/>
  <c r="K35" i="1" s="1"/>
  <c r="Q35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4" i="1" l="1"/>
  <c r="O28" i="1"/>
  <c r="O32" i="1"/>
  <c r="O27" i="1"/>
  <c r="O31" i="1"/>
  <c r="O35" i="1"/>
  <c r="O29" i="1"/>
  <c r="O23" i="1"/>
  <c r="O33" i="1"/>
  <c r="O22" i="1"/>
  <c r="O26" i="1"/>
  <c r="O30" i="1"/>
  <c r="O34" i="1"/>
  <c r="O25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<sst xmlns="http://schemas.openxmlformats.org/spreadsheetml/2006/main" count="81" uniqueCount="53">
  <si>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</si>
  <si>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</si>
  <si>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</si>
  <si>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</si>
  <si>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</si>
  <si>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</si>
  <si>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</si>
  <si>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</si>
  <si>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</si>
  <si>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</si>
  <si>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</si>
  <si>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</si>
  <si>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</si>
  <si>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</si>
  <si>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</si>
  <si>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</si>
  <si>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</si>
  <si>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</si>
  <si>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</si>
  <si>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</si>
  <si>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</si>
  <si>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</si>
  <si>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</si>
  <si>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</si>
  <si>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</si>
  <si>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</si>
  <si>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</si>
  <si>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</si>
  <si>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</si>
  <si>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</si>
  <si>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</si>
  <si>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</si>
  <si>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</si>
  <si>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</si>
  <si>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</si>
  <si>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</si>
  <si>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</si>
  <si>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</si>
  <si>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</si>
  <si>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</si>
  <si>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</si>
  <si>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</si>
  <si>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</si>
  <si>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</si>
  <si>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</si>
  <si>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ROTSE1 J173047.21+440443.0 Her</t>
  </si>
  <si>
    <t>BAV 91 Feb 2024</t>
  </si>
  <si>
    <t>I</t>
  </si>
  <si>
    <t>EW</t>
  </si>
  <si>
    <t>BAV</t>
  </si>
  <si>
    <t>VSX</t>
  </si>
  <si>
    <t>11.78 (0.244)</t>
  </si>
  <si>
    <t xml:space="preserve">Mag R1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</si>
</sst>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1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ROTSE1 J173047.21+440443.0 Her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1057.5</c:v>
                </c:pt>
                <c:pt idx="3">
                  <c:v>1205</c:v>
                </c:pt>
                <c:pt idx="4">
                  <c:v>1205</c:v>
                </c:pt>
                <c:pt idx="5">
                  <c:v>1278.5</c:v>
                </c:pt>
                <c:pt idx="6">
                  <c:v>2734</c:v>
                </c:pt>
                <c:pt idx="7">
                  <c:v>3971.5</c:v>
                </c:pt>
                <c:pt idx="8">
                  <c:v>4009</c:v>
                </c:pt>
                <c:pt idx="9">
                  <c:v>6377</c:v>
                </c:pt>
                <c:pt idx="10">
                  <c:v>6790</c:v>
                </c:pt>
                <c:pt idx="11">
                  <c:v>7865.5</c:v>
                </c:pt>
                <c:pt idx="12">
                  <c:v>8105</c:v>
                </c:pt>
                <c:pt idx="13">
                  <c:v>9147.5</c:v>
                </c:pt>
                <c:pt idx="14">
                  <c:v>9571.5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1057.5</c:v>
                </c:pt>
                <c:pt idx="3">
                  <c:v>1205</c:v>
                </c:pt>
                <c:pt idx="4">
                  <c:v>1205</c:v>
                </c:pt>
                <c:pt idx="5">
                  <c:v>1278.5</c:v>
                </c:pt>
                <c:pt idx="6">
                  <c:v>2734</c:v>
                </c:pt>
                <c:pt idx="7">
                  <c:v>3971.5</c:v>
                </c:pt>
                <c:pt idx="8">
                  <c:v>4009</c:v>
                </c:pt>
                <c:pt idx="9">
                  <c:v>6377</c:v>
                </c:pt>
                <c:pt idx="10">
                  <c:v>6790</c:v>
                </c:pt>
                <c:pt idx="11">
                  <c:v>7865.5</c:v>
                </c:pt>
                <c:pt idx="12">
                  <c:v>8105</c:v>
                </c:pt>
                <c:pt idx="13">
                  <c:v>9147.5</c:v>
                </c:pt>
                <c:pt idx="14">
                  <c:v>9571.5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1057.5</c:v>
                </c:pt>
                <c:pt idx="3">
                  <c:v>1205</c:v>
                </c:pt>
                <c:pt idx="4">
                  <c:v>1205</c:v>
                </c:pt>
                <c:pt idx="5">
                  <c:v>1278.5</c:v>
                </c:pt>
                <c:pt idx="6">
                  <c:v>2734</c:v>
                </c:pt>
                <c:pt idx="7">
                  <c:v>3971.5</c:v>
                </c:pt>
                <c:pt idx="8">
                  <c:v>4009</c:v>
                </c:pt>
                <c:pt idx="9">
                  <c:v>6377</c:v>
                </c:pt>
                <c:pt idx="10">
                  <c:v>6790</c:v>
                </c:pt>
                <c:pt idx="11">
                  <c:v>7865.5</c:v>
                </c:pt>
                <c:pt idx="12">
                  <c:v>8105</c:v>
                </c:pt>
                <c:pt idx="13">
                  <c:v>9147.5</c:v>
                </c:pt>
                <c:pt idx="14">
                  <c:v>9571.5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1057.5</c:v>
                </c:pt>
                <c:pt idx="3">
                  <c:v>1205</c:v>
                </c:pt>
                <c:pt idx="4">
                  <c:v>1205</c:v>
                </c:pt>
                <c:pt idx="5">
                  <c:v>1278.5</c:v>
                </c:pt>
                <c:pt idx="6">
                  <c:v>2734</c:v>
                </c:pt>
                <c:pt idx="7">
                  <c:v>3971.5</c:v>
                </c:pt>
                <c:pt idx="8">
                  <c:v>4009</c:v>
                </c:pt>
                <c:pt idx="9">
                  <c:v>6377</c:v>
                </c:pt>
                <c:pt idx="10">
                  <c:v>6790</c:v>
                </c:pt>
                <c:pt idx="11">
                  <c:v>7865.5</c:v>
                </c:pt>
                <c:pt idx="12">
                  <c:v>8105</c:v>
                </c:pt>
                <c:pt idx="13">
                  <c:v>9147.5</c:v>
                </c:pt>
                <c:pt idx="14">
                  <c:v>9571.5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-7.7100005000829697E-5</c:v>
                </c:pt>
                <c:pt idx="3">
                  <c:v>-1.3914000010117888E-3</c:v>
                </c:pt>
                <c:pt idx="4">
                  <c:v>-1.1913999987882562E-3</c:v>
                </c:pt>
                <c:pt idx="5">
                  <c:v>-1.7378000484313816E-4</c:v>
                </c:pt>
                <c:pt idx="6">
                  <c:v>-5.2847200058749877E-3</c:v>
                </c:pt>
                <c:pt idx="7">
                  <c:v>-5.6962199960253201E-3</c:v>
                </c:pt>
                <c:pt idx="8">
                  <c:v>-5.9117199998581782E-3</c:v>
                </c:pt>
                <c:pt idx="9">
                  <c:v>-7.0331599999917671E-3</c:v>
                </c:pt>
                <c:pt idx="10">
                  <c:v>-8.2531999942148104E-3</c:v>
                </c:pt>
                <c:pt idx="11">
                  <c:v>-1.2113740005588625E-2</c:v>
                </c:pt>
                <c:pt idx="12">
                  <c:v>-1.1043400001653936E-2</c:v>
                </c:pt>
                <c:pt idx="13">
                  <c:v>-1.5634299998055212E-2</c:v>
                </c:pt>
                <c:pt idx="14">
                  <c:v>-1.6444219996628817E-2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1057.5</c:v>
                </c:pt>
                <c:pt idx="3">
                  <c:v>1205</c:v>
                </c:pt>
                <c:pt idx="4">
                  <c:v>1205</c:v>
                </c:pt>
                <c:pt idx="5">
                  <c:v>1278.5</c:v>
                </c:pt>
                <c:pt idx="6">
                  <c:v>2734</c:v>
                </c:pt>
                <c:pt idx="7">
                  <c:v>3971.5</c:v>
                </c:pt>
                <c:pt idx="8">
                  <c:v>4009</c:v>
                </c:pt>
                <c:pt idx="9">
                  <c:v>6377</c:v>
                </c:pt>
                <c:pt idx="10">
                  <c:v>6790</c:v>
                </c:pt>
                <c:pt idx="11">
                  <c:v>7865.5</c:v>
                </c:pt>
                <c:pt idx="12">
                  <c:v>8105</c:v>
                </c:pt>
                <c:pt idx="13">
                  <c:v>9147.5</c:v>
                </c:pt>
                <c:pt idx="14">
                  <c:v>9571.5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1057.5</c:v>
                </c:pt>
                <c:pt idx="3">
                  <c:v>1205</c:v>
                </c:pt>
                <c:pt idx="4">
                  <c:v>1205</c:v>
                </c:pt>
                <c:pt idx="5">
                  <c:v>1278.5</c:v>
                </c:pt>
                <c:pt idx="6">
                  <c:v>2734</c:v>
                </c:pt>
                <c:pt idx="7">
                  <c:v>3971.5</c:v>
                </c:pt>
                <c:pt idx="8">
                  <c:v>4009</c:v>
                </c:pt>
                <c:pt idx="9">
                  <c:v>6377</c:v>
                </c:pt>
                <c:pt idx="10">
                  <c:v>6790</c:v>
                </c:pt>
                <c:pt idx="11">
                  <c:v>7865.5</c:v>
                </c:pt>
                <c:pt idx="12">
                  <c:v>8105</c:v>
                </c:pt>
                <c:pt idx="13">
                  <c:v>9147.5</c:v>
                </c:pt>
                <c:pt idx="14">
                  <c:v>9571.5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1057.5</c:v>
                </c:pt>
                <c:pt idx="3">
                  <c:v>1205</c:v>
                </c:pt>
                <c:pt idx="4">
                  <c:v>1205</c:v>
                </c:pt>
                <c:pt idx="5">
                  <c:v>1278.5</c:v>
                </c:pt>
                <c:pt idx="6">
                  <c:v>2734</c:v>
                </c:pt>
                <c:pt idx="7">
                  <c:v>3971.5</c:v>
                </c:pt>
                <c:pt idx="8">
                  <c:v>4009</c:v>
                </c:pt>
                <c:pt idx="9">
                  <c:v>6377</c:v>
                </c:pt>
                <c:pt idx="10">
                  <c:v>6790</c:v>
                </c:pt>
                <c:pt idx="11">
                  <c:v>7865.5</c:v>
                </c:pt>
                <c:pt idx="12">
                  <c:v>8105</c:v>
                </c:pt>
                <c:pt idx="13">
                  <c:v>9147.5</c:v>
                </c:pt>
                <c:pt idx="14">
                  <c:v>9571.5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1057.5</c:v>
                </c:pt>
                <c:pt idx="3">
                  <c:v>1205</c:v>
                </c:pt>
                <c:pt idx="4">
                  <c:v>1205</c:v>
                </c:pt>
                <c:pt idx="5">
                  <c:v>1278.5</c:v>
                </c:pt>
                <c:pt idx="6">
                  <c:v>2734</c:v>
                </c:pt>
                <c:pt idx="7">
                  <c:v>3971.5</c:v>
                </c:pt>
                <c:pt idx="8">
                  <c:v>4009</c:v>
                </c:pt>
                <c:pt idx="9">
                  <c:v>6377</c:v>
                </c:pt>
                <c:pt idx="10">
                  <c:v>6790</c:v>
                </c:pt>
                <c:pt idx="11">
                  <c:v>7865.5</c:v>
                </c:pt>
                <c:pt idx="12">
                  <c:v>8105</c:v>
                </c:pt>
                <c:pt idx="13">
                  <c:v>9147.5</c:v>
                </c:pt>
                <c:pt idx="14">
                  <c:v>9571.5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7.7773809569712041E-4</c:v>
                </c:pt>
                <c:pt idx="1">
                  <c:v>7.7773809569712041E-4</c:v>
                </c:pt>
                <c:pt idx="2">
                  <c:v>-9.2440368693573558E-4</c:v>
                </c:pt>
                <c:pt idx="3">
                  <c:v>-1.1618182618183324E-3</c:v>
                </c:pt>
                <c:pt idx="4">
                  <c:v>-1.1618182618183324E-3</c:v>
                </c:pt>
                <c:pt idx="5">
                  <c:v>-1.2801231516750841E-3</c:v>
                </c:pt>
                <c:pt idx="6">
                  <c:v>-3.6228818889064048E-3</c:v>
                </c:pt>
                <c:pt idx="7">
                  <c:v>-5.614749932412939E-3</c:v>
                </c:pt>
                <c:pt idx="8">
                  <c:v>-5.675109570094955E-3</c:v>
                </c:pt>
                <c:pt idx="9">
                  <c:v>-9.4866194909220027E-3</c:v>
                </c:pt>
                <c:pt idx="10">
                  <c:v>-1.0151380300593274E-2</c:v>
                </c:pt>
                <c:pt idx="11">
                  <c:v>-1.1882494709313497E-2</c:v>
                </c:pt>
                <c:pt idx="12">
                  <c:v>-1.2267991595309308E-2</c:v>
                </c:pt>
                <c:pt idx="13">
                  <c:v>-1.3945989522869358E-2</c:v>
                </c:pt>
                <c:pt idx="14">
                  <c:v>-1.4628455826260687E-2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0</c:v>
                      </c:pt>
                      <c:pt idx="2">
                        <c:v>1057.5</c:v>
                      </c:pt>
                      <c:pt idx="3">
                        <c:v>1205</c:v>
                      </c:pt>
                      <c:pt idx="4">
                        <c:v>1205</c:v>
                      </c:pt>
                      <c:pt idx="5">
                        <c:v>1278.5</c:v>
                      </c:pt>
                      <c:pt idx="6">
                        <c:v>2734</c:v>
                      </c:pt>
                      <c:pt idx="7">
                        <c:v>3971.5</c:v>
                      </c:pt>
                      <c:pt idx="8">
                        <c:v>4009</c:v>
                      </c:pt>
                      <c:pt idx="9">
                        <c:v>6377</c:v>
                      </c:pt>
                      <c:pt idx="10">
                        <c:v>6790</c:v>
                      </c:pt>
                      <c:pt idx="11">
                        <c:v>7865.5</c:v>
                      </c:pt>
                      <c:pt idx="12">
                        <c:v>8105</c:v>
                      </c:pt>
                      <c:pt idx="13">
                        <c:v>9147.5</c:v>
                      </c:pt>
                      <c:pt idx="14">
                        <c:v>9571.5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ROTSE1 J173047.21+440443.0 Her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1057.5</c:v>
                </c:pt>
                <c:pt idx="3">
                  <c:v>1205</c:v>
                </c:pt>
                <c:pt idx="4">
                  <c:v>1205</c:v>
                </c:pt>
                <c:pt idx="5">
                  <c:v>1278.5</c:v>
                </c:pt>
                <c:pt idx="6">
                  <c:v>2734</c:v>
                </c:pt>
                <c:pt idx="7">
                  <c:v>3971.5</c:v>
                </c:pt>
                <c:pt idx="8">
                  <c:v>4009</c:v>
                </c:pt>
                <c:pt idx="9">
                  <c:v>6377</c:v>
                </c:pt>
                <c:pt idx="10">
                  <c:v>6790</c:v>
                </c:pt>
                <c:pt idx="11">
                  <c:v>7865.5</c:v>
                </c:pt>
                <c:pt idx="12">
                  <c:v>8105</c:v>
                </c:pt>
                <c:pt idx="13">
                  <c:v>9147.5</c:v>
                </c:pt>
                <c:pt idx="14">
                  <c:v>9571.5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1057.5</c:v>
                </c:pt>
                <c:pt idx="3">
                  <c:v>1205</c:v>
                </c:pt>
                <c:pt idx="4">
                  <c:v>1205</c:v>
                </c:pt>
                <c:pt idx="5">
                  <c:v>1278.5</c:v>
                </c:pt>
                <c:pt idx="6">
                  <c:v>2734</c:v>
                </c:pt>
                <c:pt idx="7">
                  <c:v>3971.5</c:v>
                </c:pt>
                <c:pt idx="8">
                  <c:v>4009</c:v>
                </c:pt>
                <c:pt idx="9">
                  <c:v>6377</c:v>
                </c:pt>
                <c:pt idx="10">
                  <c:v>6790</c:v>
                </c:pt>
                <c:pt idx="11">
                  <c:v>7865.5</c:v>
                </c:pt>
                <c:pt idx="12">
                  <c:v>8105</c:v>
                </c:pt>
                <c:pt idx="13">
                  <c:v>9147.5</c:v>
                </c:pt>
                <c:pt idx="14">
                  <c:v>9571.5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1057.5</c:v>
                </c:pt>
                <c:pt idx="3">
                  <c:v>1205</c:v>
                </c:pt>
                <c:pt idx="4">
                  <c:v>1205</c:v>
                </c:pt>
                <c:pt idx="5">
                  <c:v>1278.5</c:v>
                </c:pt>
                <c:pt idx="6">
                  <c:v>2734</c:v>
                </c:pt>
                <c:pt idx="7">
                  <c:v>3971.5</c:v>
                </c:pt>
                <c:pt idx="8">
                  <c:v>4009</c:v>
                </c:pt>
                <c:pt idx="9">
                  <c:v>6377</c:v>
                </c:pt>
                <c:pt idx="10">
                  <c:v>6790</c:v>
                </c:pt>
                <c:pt idx="11">
                  <c:v>7865.5</c:v>
                </c:pt>
                <c:pt idx="12">
                  <c:v>8105</c:v>
                </c:pt>
                <c:pt idx="13">
                  <c:v>9147.5</c:v>
                </c:pt>
                <c:pt idx="14">
                  <c:v>9571.5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1057.5</c:v>
                </c:pt>
                <c:pt idx="3">
                  <c:v>1205</c:v>
                </c:pt>
                <c:pt idx="4">
                  <c:v>1205</c:v>
                </c:pt>
                <c:pt idx="5">
                  <c:v>1278.5</c:v>
                </c:pt>
                <c:pt idx="6">
                  <c:v>2734</c:v>
                </c:pt>
                <c:pt idx="7">
                  <c:v>3971.5</c:v>
                </c:pt>
                <c:pt idx="8">
                  <c:v>4009</c:v>
                </c:pt>
                <c:pt idx="9">
                  <c:v>6377</c:v>
                </c:pt>
                <c:pt idx="10">
                  <c:v>6790</c:v>
                </c:pt>
                <c:pt idx="11">
                  <c:v>7865.5</c:v>
                </c:pt>
                <c:pt idx="12">
                  <c:v>8105</c:v>
                </c:pt>
                <c:pt idx="13">
                  <c:v>9147.5</c:v>
                </c:pt>
                <c:pt idx="14">
                  <c:v>9571.5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-7.7100005000829697E-5</c:v>
                </c:pt>
                <c:pt idx="3">
                  <c:v>-1.3914000010117888E-3</c:v>
                </c:pt>
                <c:pt idx="4">
                  <c:v>-1.1913999987882562E-3</c:v>
                </c:pt>
                <c:pt idx="5">
                  <c:v>-1.7378000484313816E-4</c:v>
                </c:pt>
                <c:pt idx="6">
                  <c:v>-5.2847200058749877E-3</c:v>
                </c:pt>
                <c:pt idx="7">
                  <c:v>-5.6962199960253201E-3</c:v>
                </c:pt>
                <c:pt idx="8">
                  <c:v>-5.9117199998581782E-3</c:v>
                </c:pt>
                <c:pt idx="9">
                  <c:v>-7.0331599999917671E-3</c:v>
                </c:pt>
                <c:pt idx="10">
                  <c:v>-8.2531999942148104E-3</c:v>
                </c:pt>
                <c:pt idx="11">
                  <c:v>-1.2113740005588625E-2</c:v>
                </c:pt>
                <c:pt idx="12">
                  <c:v>-1.1043400001653936E-2</c:v>
                </c:pt>
                <c:pt idx="13">
                  <c:v>-1.5634299998055212E-2</c:v>
                </c:pt>
                <c:pt idx="14">
                  <c:v>-1.6444219996628817E-2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1057.5</c:v>
                </c:pt>
                <c:pt idx="3">
                  <c:v>1205</c:v>
                </c:pt>
                <c:pt idx="4">
                  <c:v>1205</c:v>
                </c:pt>
                <c:pt idx="5">
                  <c:v>1278.5</c:v>
                </c:pt>
                <c:pt idx="6">
                  <c:v>2734</c:v>
                </c:pt>
                <c:pt idx="7">
                  <c:v>3971.5</c:v>
                </c:pt>
                <c:pt idx="8">
                  <c:v>4009</c:v>
                </c:pt>
                <c:pt idx="9">
                  <c:v>6377</c:v>
                </c:pt>
                <c:pt idx="10">
                  <c:v>6790</c:v>
                </c:pt>
                <c:pt idx="11">
                  <c:v>7865.5</c:v>
                </c:pt>
                <c:pt idx="12">
                  <c:v>8105</c:v>
                </c:pt>
                <c:pt idx="13">
                  <c:v>9147.5</c:v>
                </c:pt>
                <c:pt idx="14">
                  <c:v>9571.5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1057.5</c:v>
                </c:pt>
                <c:pt idx="3">
                  <c:v>1205</c:v>
                </c:pt>
                <c:pt idx="4">
                  <c:v>1205</c:v>
                </c:pt>
                <c:pt idx="5">
                  <c:v>1278.5</c:v>
                </c:pt>
                <c:pt idx="6">
                  <c:v>2734</c:v>
                </c:pt>
                <c:pt idx="7">
                  <c:v>3971.5</c:v>
                </c:pt>
                <c:pt idx="8">
                  <c:v>4009</c:v>
                </c:pt>
                <c:pt idx="9">
                  <c:v>6377</c:v>
                </c:pt>
                <c:pt idx="10">
                  <c:v>6790</c:v>
                </c:pt>
                <c:pt idx="11">
                  <c:v>7865.5</c:v>
                </c:pt>
                <c:pt idx="12">
                  <c:v>8105</c:v>
                </c:pt>
                <c:pt idx="13">
                  <c:v>9147.5</c:v>
                </c:pt>
                <c:pt idx="14">
                  <c:v>9571.5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1057.5</c:v>
                </c:pt>
                <c:pt idx="3">
                  <c:v>1205</c:v>
                </c:pt>
                <c:pt idx="4">
                  <c:v>1205</c:v>
                </c:pt>
                <c:pt idx="5">
                  <c:v>1278.5</c:v>
                </c:pt>
                <c:pt idx="6">
                  <c:v>2734</c:v>
                </c:pt>
                <c:pt idx="7">
                  <c:v>3971.5</c:v>
                </c:pt>
                <c:pt idx="8">
                  <c:v>4009</c:v>
                </c:pt>
                <c:pt idx="9">
                  <c:v>6377</c:v>
                </c:pt>
                <c:pt idx="10">
                  <c:v>6790</c:v>
                </c:pt>
                <c:pt idx="11">
                  <c:v>7865.5</c:v>
                </c:pt>
                <c:pt idx="12">
                  <c:v>8105</c:v>
                </c:pt>
                <c:pt idx="13">
                  <c:v>9147.5</c:v>
                </c:pt>
                <c:pt idx="14">
                  <c:v>9571.5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1057.5</c:v>
                </c:pt>
                <c:pt idx="3">
                  <c:v>1205</c:v>
                </c:pt>
                <c:pt idx="4">
                  <c:v>1205</c:v>
                </c:pt>
                <c:pt idx="5">
                  <c:v>1278.5</c:v>
                </c:pt>
                <c:pt idx="6">
                  <c:v>2734</c:v>
                </c:pt>
                <c:pt idx="7">
                  <c:v>3971.5</c:v>
                </c:pt>
                <c:pt idx="8">
                  <c:v>4009</c:v>
                </c:pt>
                <c:pt idx="9">
                  <c:v>6377</c:v>
                </c:pt>
                <c:pt idx="10">
                  <c:v>6790</c:v>
                </c:pt>
                <c:pt idx="11">
                  <c:v>7865.5</c:v>
                </c:pt>
                <c:pt idx="12">
                  <c:v>8105</c:v>
                </c:pt>
                <c:pt idx="13">
                  <c:v>9147.5</c:v>
                </c:pt>
                <c:pt idx="14">
                  <c:v>9571.5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7.7773809569712041E-4</c:v>
                </c:pt>
                <c:pt idx="1">
                  <c:v>7.7773809569712041E-4</c:v>
                </c:pt>
                <c:pt idx="2">
                  <c:v>-9.2440368693573558E-4</c:v>
                </c:pt>
                <c:pt idx="3">
                  <c:v>-1.1618182618183324E-3</c:v>
                </c:pt>
                <c:pt idx="4">
                  <c:v>-1.1618182618183324E-3</c:v>
                </c:pt>
                <c:pt idx="5">
                  <c:v>-1.2801231516750841E-3</c:v>
                </c:pt>
                <c:pt idx="6">
                  <c:v>-3.6228818889064048E-3</c:v>
                </c:pt>
                <c:pt idx="7">
                  <c:v>-5.614749932412939E-3</c:v>
                </c:pt>
                <c:pt idx="8">
                  <c:v>-5.675109570094955E-3</c:v>
                </c:pt>
                <c:pt idx="9">
                  <c:v>-9.4866194909220027E-3</c:v>
                </c:pt>
                <c:pt idx="10">
                  <c:v>-1.0151380300593274E-2</c:v>
                </c:pt>
                <c:pt idx="11">
                  <c:v>-1.1882494709313497E-2</c:v>
                </c:pt>
                <c:pt idx="12">
                  <c:v>-1.2267991595309308E-2</c:v>
                </c:pt>
                <c:pt idx="13">
                  <c:v>-1.3945989522869358E-2</c:v>
                </c:pt>
                <c:pt idx="14">
                  <c:v>-1.4628455826260687E-2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1057.5</c:v>
                </c:pt>
                <c:pt idx="3">
                  <c:v>1205</c:v>
                </c:pt>
                <c:pt idx="4">
                  <c:v>1205</c:v>
                </c:pt>
                <c:pt idx="5">
                  <c:v>1278.5</c:v>
                </c:pt>
                <c:pt idx="6">
                  <c:v>2734</c:v>
                </c:pt>
                <c:pt idx="7">
                  <c:v>3971.5</c:v>
                </c:pt>
                <c:pt idx="8">
                  <c:v>4009</c:v>
                </c:pt>
                <c:pt idx="9">
                  <c:v>6377</c:v>
                </c:pt>
                <c:pt idx="10">
                  <c:v>6790</c:v>
                </c:pt>
                <c:pt idx="11">
                  <c:v>7865.5</c:v>
                </c:pt>
                <c:pt idx="12">
                  <c:v>8105</c:v>
                </c:pt>
                <c:pt idx="13">
                  <c:v>9147.5</c:v>
                </c:pt>
                <c:pt idx="14">
                  <c:v>9571.5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0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48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57565.383600000001</v>
      </c>
      <c r="D7" s="13" t="s">
        <v>49</v>
      </c>
    </row>
    <row r="8" spans="1:15" ht="12.95" customHeight="1" x14ac:dyDescent="0.2">
      <c r="A8" s="20" t="s">
        <v>3</v>
      </c>
      <c r="C8" s="28">
        <v>0.27069907999999998</v>
      </c>
      <c r="D8" s="13" t="s">
        <v>50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7.7773809569712041E-4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-1.6095903381870978E-6</v>
      </c>
      <c r="D12" s="21"/>
      <c r="E12" s="31" t="s">
        <v>52</v>
      </c>
      <c r="F12" s="32" t="s">
        <v>51</v>
      </c>
    </row>
    <row r="13" spans="1:15" ht="12.95" customHeight="1" x14ac:dyDescent="0.2">
      <c r="A13" s="20" t="s">
        <v>18</v>
      </c>
      <c r="C13" s="21" t="s">
        <v>13</v>
      </c>
      <c r="E13" s="33" t="s">
        <v>32</v>
      </c>
      <c r="F13" s="34">
        <v>1</v>
      </c>
    </row>
    <row r="14" spans="1:15" ht="12.95" customHeight="1" x14ac:dyDescent="0.2">
      <c r="E14" s="33" t="s">
        <v>30</v>
      </c>
      <c r="F14" s="35">
        <f ca="1">NOW()+15018.5+$C$5/24</f>
        <v>60546.803973379625</v>
      </c>
    </row>
    <row r="15" spans="1:15" ht="12.95" customHeight="1" x14ac:dyDescent="0.2">
      <c r="A15" s="17" t="s">
        <v>17</v>
      </c>
      <c r="C15" s="18">
        <f ca="1">(C7+C11)+(C8+C12)*INT(MAX(F21:F3533))</f>
        <v>60156.229867028967</v>
      </c>
      <c r="E15" s="33" t="s">
        <v>33</v>
      </c>
      <c r="F15" s="35">
        <f ca="1">ROUND(2*(F14-$C$7)/$C$8,0)/2+F13</f>
        <v>11015</v>
      </c>
    </row>
    <row r="16" spans="1:15" ht="12.95" customHeight="1" x14ac:dyDescent="0.2">
      <c r="A16" s="17" t="s">
        <v>4</v>
      </c>
      <c r="C16" s="18">
        <f ca="1">+C8+C12</f>
        <v>0.2706974704096618</v>
      </c>
      <c r="E16" s="33" t="s">
        <v>34</v>
      </c>
      <c r="F16" s="35">
        <f ca="1">ROUND(2*(F14-$C$15)/$C$16,0)/2+F13</f>
        <v>1444</v>
      </c>
    </row>
    <row r="17" spans="1:21" ht="12.95" customHeight="1" thickBot="1" x14ac:dyDescent="0.25">
      <c r="A17" s="16" t="s">
        <v>27</v>
      </c>
      <c r="C17" s="20">
        <f>COUNT(C21:C2191)</f>
        <v>15</v>
      </c>
      <c r="E17" s="33" t="s">
        <v>43</v>
      </c>
      <c r="F17" s="36">
        <f ca="1">+$C$15+$C$16*$F$16-15018.5-$C$5/24</f>
        <v>45529.012847633858</v>
      </c>
    </row>
    <row r="18" spans="1:21" ht="12.95" customHeight="1" thickTop="1" thickBot="1" x14ac:dyDescent="0.25">
      <c r="A18" s="17" t="s">
        <v>5</v>
      </c>
      <c r="C18" s="24">
        <f ca="1">+C15</f>
        <v>60156.229867028967</v>
      </c>
      <c r="D18" s="25">
        <f ca="1">+C16</f>
        <v>0.2706974704096618</v>
      </c>
      <c r="E18" s="38" t="s">
        <v>44</v>
      </c>
      <c r="F18" s="37">
        <f ca="1">+($C$15+$C$16*$F$16)-($C$16/2)-15018.5-$C$5/24</f>
        <v>45528.877498898655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BAV</v>
      </c>
      <c r="B21" s="21"/>
      <c r="C21" s="22">
        <f>$C$7</f>
        <v>57565.383600000001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7.7773809569712041E-4</v>
      </c>
      <c r="Q21" s="26">
        <f>+C21-15018.5</f>
        <v>42546.883600000001</v>
      </c>
    </row>
    <row r="22" spans="1:21" ht="12.95" customHeight="1" x14ac:dyDescent="0.2">
      <c r="A22" s="39" t="s">
        <v>46</v>
      </c>
      <c r="B22" s="40" t="s">
        <v>47</v>
      </c>
      <c r="C22" s="39">
        <v>57565.383600000001</v>
      </c>
      <c r="D22" s="39">
        <v>4.1999999999999997E-3</v>
      </c>
      <c r="E22" s="20">
        <f t="shared" ref="E22:E35" si="0">+(C22-C$7)/C$8</f>
        <v>0</v>
      </c>
      <c r="F22" s="20">
        <f t="shared" ref="F22:F35" si="1">ROUND(2*E22,0)/2</f>
        <v>0</v>
      </c>
      <c r="G22" s="20">
        <f t="shared" ref="G22:G35" si="2">+C22-(C$7+F22*C$8)</f>
        <v>0</v>
      </c>
      <c r="K22" s="20">
        <f t="shared" ref="K22:K35" si="3">+G22</f>
        <v>0</v>
      </c>
      <c r="O22" s="20">
        <f t="shared" ref="O22:O35" ca="1" si="4">+C$11+C$12*$F22</f>
        <v>7.7773809569712041E-4</v>
      </c>
      <c r="Q22" s="26">
        <f t="shared" ref="Q22:Q35" si="5">+C22-15018.5</f>
        <v>42546.883600000001</v>
      </c>
    </row>
    <row r="23" spans="1:21" ht="12.95" customHeight="1" x14ac:dyDescent="0.2">
      <c r="A23" s="39" t="s">
        <v>46</v>
      </c>
      <c r="B23" s="40" t="s">
        <v>47</v>
      </c>
      <c r="C23" s="39">
        <v>57851.647799999999</v>
      </c>
      <c r="D23" s="39">
        <v>4.1999999999999997E-3</v>
      </c>
      <c r="E23" s="20">
        <f t="shared" si="0"/>
        <v>1057.4997151818832</v>
      </c>
      <c r="F23" s="20">
        <f t="shared" si="1"/>
        <v>1057.5</v>
      </c>
      <c r="G23" s="20">
        <f t="shared" si="2"/>
        <v>-7.7100005000829697E-5</v>
      </c>
      <c r="K23" s="20">
        <f t="shared" si="3"/>
        <v>-7.7100005000829697E-5</v>
      </c>
      <c r="O23" s="20">
        <f t="shared" ca="1" si="4"/>
        <v>-9.2440368693573558E-4</v>
      </c>
      <c r="Q23" s="26">
        <f t="shared" si="5"/>
        <v>42833.147799999999</v>
      </c>
    </row>
    <row r="24" spans="1:21" ht="12.95" customHeight="1" x14ac:dyDescent="0.2">
      <c r="A24" s="39" t="s">
        <v>46</v>
      </c>
      <c r="B24" s="40" t="s">
        <v>47</v>
      </c>
      <c r="C24" s="39">
        <v>57891.5746</v>
      </c>
      <c r="D24" s="39">
        <v>4.1999999999999997E-3</v>
      </c>
      <c r="E24" s="20">
        <f t="shared" si="0"/>
        <v>1204.994859975139</v>
      </c>
      <c r="F24" s="20">
        <f t="shared" si="1"/>
        <v>1205</v>
      </c>
      <c r="G24" s="20">
        <f t="shared" si="2"/>
        <v>-1.3914000010117888E-3</v>
      </c>
      <c r="K24" s="20">
        <f t="shared" si="3"/>
        <v>-1.3914000010117888E-3</v>
      </c>
      <c r="O24" s="20">
        <f t="shared" ca="1" si="4"/>
        <v>-1.1618182618183324E-3</v>
      </c>
      <c r="Q24" s="26">
        <f t="shared" si="5"/>
        <v>42873.0746</v>
      </c>
    </row>
    <row r="25" spans="1:21" ht="12.95" customHeight="1" x14ac:dyDescent="0.2">
      <c r="A25" s="39" t="s">
        <v>46</v>
      </c>
      <c r="B25" s="40" t="s">
        <v>47</v>
      </c>
      <c r="C25" s="39">
        <v>57891.574800000002</v>
      </c>
      <c r="D25" s="39">
        <v>4.1999999999999997E-3</v>
      </c>
      <c r="E25" s="20">
        <f t="shared" si="0"/>
        <v>1204.995598802926</v>
      </c>
      <c r="F25" s="20">
        <f t="shared" si="1"/>
        <v>1205</v>
      </c>
      <c r="G25" s="20">
        <f t="shared" si="2"/>
        <v>-1.1913999987882562E-3</v>
      </c>
      <c r="K25" s="20">
        <f t="shared" si="3"/>
        <v>-1.1913999987882562E-3</v>
      </c>
      <c r="O25" s="20">
        <f t="shared" ca="1" si="4"/>
        <v>-1.1618182618183324E-3</v>
      </c>
      <c r="Q25" s="26">
        <f t="shared" si="5"/>
        <v>42873.074800000002</v>
      </c>
    </row>
    <row r="26" spans="1:21" ht="12.95" customHeight="1" x14ac:dyDescent="0.2">
      <c r="A26" s="39" t="s">
        <v>46</v>
      </c>
      <c r="B26" s="40" t="s">
        <v>47</v>
      </c>
      <c r="C26" s="39">
        <v>57911.472199999997</v>
      </c>
      <c r="D26" s="39">
        <v>4.1999999999999997E-3</v>
      </c>
      <c r="E26" s="20">
        <f t="shared" si="0"/>
        <v>1278.4993580325265</v>
      </c>
      <c r="F26" s="20">
        <f t="shared" si="1"/>
        <v>1278.5</v>
      </c>
      <c r="G26" s="20">
        <f t="shared" si="2"/>
        <v>-1.7378000484313816E-4</v>
      </c>
      <c r="K26" s="20">
        <f t="shared" si="3"/>
        <v>-1.7378000484313816E-4</v>
      </c>
      <c r="O26" s="20">
        <f t="shared" ca="1" si="4"/>
        <v>-1.2801231516750841E-3</v>
      </c>
      <c r="Q26" s="26">
        <f t="shared" si="5"/>
        <v>42892.972199999997</v>
      </c>
    </row>
    <row r="27" spans="1:21" ht="12.95" customHeight="1" x14ac:dyDescent="0.2">
      <c r="A27" s="39" t="s">
        <v>46</v>
      </c>
      <c r="B27" s="40" t="s">
        <v>47</v>
      </c>
      <c r="C27" s="39">
        <v>58305.469599999997</v>
      </c>
      <c r="D27" s="39">
        <v>4.1999999999999997E-3</v>
      </c>
      <c r="E27" s="20">
        <f t="shared" si="0"/>
        <v>2733.9804775102884</v>
      </c>
      <c r="F27" s="20">
        <f t="shared" si="1"/>
        <v>2734</v>
      </c>
      <c r="G27" s="20">
        <f t="shared" si="2"/>
        <v>-5.2847200058749877E-3</v>
      </c>
      <c r="K27" s="20">
        <f t="shared" si="3"/>
        <v>-5.2847200058749877E-3</v>
      </c>
      <c r="O27" s="20">
        <f t="shared" ca="1" si="4"/>
        <v>-3.6228818889064048E-3</v>
      </c>
      <c r="Q27" s="26">
        <f t="shared" si="5"/>
        <v>43286.969599999997</v>
      </c>
    </row>
    <row r="28" spans="1:21" ht="12.95" customHeight="1" x14ac:dyDescent="0.2">
      <c r="A28" s="39" t="s">
        <v>46</v>
      </c>
      <c r="B28" s="40" t="s">
        <v>47</v>
      </c>
      <c r="C28" s="39">
        <v>58640.459300000002</v>
      </c>
      <c r="D28" s="39">
        <v>4.1999999999999997E-3</v>
      </c>
      <c r="E28" s="20">
        <f t="shared" si="0"/>
        <v>3971.4789573721541</v>
      </c>
      <c r="F28" s="20">
        <f t="shared" si="1"/>
        <v>3971.5</v>
      </c>
      <c r="G28" s="20">
        <f t="shared" si="2"/>
        <v>-5.6962199960253201E-3</v>
      </c>
      <c r="K28" s="20">
        <f t="shared" si="3"/>
        <v>-5.6962199960253201E-3</v>
      </c>
      <c r="O28" s="20">
        <f t="shared" ca="1" si="4"/>
        <v>-5.614749932412939E-3</v>
      </c>
      <c r="Q28" s="26">
        <f t="shared" si="5"/>
        <v>43621.959300000002</v>
      </c>
    </row>
    <row r="29" spans="1:21" ht="12.95" customHeight="1" x14ac:dyDescent="0.2">
      <c r="A29" s="39" t="s">
        <v>46</v>
      </c>
      <c r="B29" s="40" t="s">
        <v>47</v>
      </c>
      <c r="C29" s="39">
        <v>58650.6103</v>
      </c>
      <c r="D29" s="39">
        <v>4.1999999999999997E-3</v>
      </c>
      <c r="E29" s="20">
        <f t="shared" si="0"/>
        <v>4008.9781612852153</v>
      </c>
      <c r="F29" s="20">
        <f t="shared" si="1"/>
        <v>4009</v>
      </c>
      <c r="G29" s="20">
        <f t="shared" si="2"/>
        <v>-5.9117199998581782E-3</v>
      </c>
      <c r="K29" s="20">
        <f t="shared" si="3"/>
        <v>-5.9117199998581782E-3</v>
      </c>
      <c r="O29" s="20">
        <f t="shared" ca="1" si="4"/>
        <v>-5.675109570094955E-3</v>
      </c>
      <c r="Q29" s="26">
        <f t="shared" si="5"/>
        <v>43632.1103</v>
      </c>
    </row>
    <row r="30" spans="1:21" ht="12.95" customHeight="1" x14ac:dyDescent="0.2">
      <c r="A30" s="39" t="s">
        <v>46</v>
      </c>
      <c r="B30" s="40" t="s">
        <v>47</v>
      </c>
      <c r="C30" s="39">
        <v>59291.624600000003</v>
      </c>
      <c r="D30" s="39">
        <v>4.1999999999999997E-3</v>
      </c>
      <c r="E30" s="20">
        <f t="shared" si="0"/>
        <v>6376.9740185301034</v>
      </c>
      <c r="F30" s="20">
        <f t="shared" si="1"/>
        <v>6377</v>
      </c>
      <c r="G30" s="20">
        <f t="shared" si="2"/>
        <v>-7.0331599999917671E-3</v>
      </c>
      <c r="K30" s="20">
        <f t="shared" si="3"/>
        <v>-7.0331599999917671E-3</v>
      </c>
      <c r="O30" s="20">
        <f t="shared" ca="1" si="4"/>
        <v>-9.4866194909220027E-3</v>
      </c>
      <c r="Q30" s="26">
        <f t="shared" si="5"/>
        <v>44273.124600000003</v>
      </c>
    </row>
    <row r="31" spans="1:21" ht="12.95" customHeight="1" x14ac:dyDescent="0.2">
      <c r="A31" s="39" t="s">
        <v>46</v>
      </c>
      <c r="B31" s="40" t="s">
        <v>47</v>
      </c>
      <c r="C31" s="39">
        <v>59403.422100000003</v>
      </c>
      <c r="D31" s="39">
        <v>4.1999999999999997E-3</v>
      </c>
      <c r="E31" s="20">
        <f t="shared" si="0"/>
        <v>6789.9695115328896</v>
      </c>
      <c r="F31" s="20">
        <f t="shared" si="1"/>
        <v>6790</v>
      </c>
      <c r="G31" s="20">
        <f t="shared" si="2"/>
        <v>-8.2531999942148104E-3</v>
      </c>
      <c r="K31" s="20">
        <f t="shared" si="3"/>
        <v>-8.2531999942148104E-3</v>
      </c>
      <c r="O31" s="20">
        <f t="shared" ca="1" si="4"/>
        <v>-1.0151380300593274E-2</v>
      </c>
      <c r="Q31" s="26">
        <f t="shared" si="5"/>
        <v>44384.922100000003</v>
      </c>
    </row>
    <row r="32" spans="1:21" ht="12.95" customHeight="1" x14ac:dyDescent="0.2">
      <c r="A32" s="39" t="s">
        <v>46</v>
      </c>
      <c r="B32" s="40" t="s">
        <v>47</v>
      </c>
      <c r="C32" s="39">
        <v>59694.555099999998</v>
      </c>
      <c r="D32" s="39">
        <v>4.1999999999999997E-3</v>
      </c>
      <c r="E32" s="20">
        <f t="shared" si="0"/>
        <v>7865.4552501619028</v>
      </c>
      <c r="F32" s="20">
        <f t="shared" si="1"/>
        <v>7865.5</v>
      </c>
      <c r="G32" s="20">
        <f t="shared" si="2"/>
        <v>-1.2113740005588625E-2</v>
      </c>
      <c r="K32" s="20">
        <f t="shared" si="3"/>
        <v>-1.2113740005588625E-2</v>
      </c>
      <c r="O32" s="20">
        <f t="shared" ca="1" si="4"/>
        <v>-1.1882494709313497E-2</v>
      </c>
      <c r="Q32" s="26">
        <f t="shared" si="5"/>
        <v>44676.055099999998</v>
      </c>
    </row>
    <row r="33" spans="1:17" ht="12.95" customHeight="1" x14ac:dyDescent="0.2">
      <c r="A33" s="39" t="s">
        <v>46</v>
      </c>
      <c r="B33" s="40" t="s">
        <v>47</v>
      </c>
      <c r="C33" s="39">
        <v>59759.388599999998</v>
      </c>
      <c r="D33" s="39">
        <v>4.1999999999999997E-3</v>
      </c>
      <c r="E33" s="20">
        <f t="shared" si="0"/>
        <v>8104.9592041465285</v>
      </c>
      <c r="F33" s="20">
        <f t="shared" si="1"/>
        <v>8105</v>
      </c>
      <c r="G33" s="20">
        <f t="shared" si="2"/>
        <v>-1.1043400001653936E-2</v>
      </c>
      <c r="K33" s="20">
        <f t="shared" si="3"/>
        <v>-1.1043400001653936E-2</v>
      </c>
      <c r="O33" s="20">
        <f t="shared" ca="1" si="4"/>
        <v>-1.2267991595309308E-2</v>
      </c>
      <c r="Q33" s="26">
        <f t="shared" si="5"/>
        <v>44740.888599999998</v>
      </c>
    </row>
    <row r="34" spans="1:17" ht="12.95" customHeight="1" x14ac:dyDescent="0.2">
      <c r="A34" s="39" t="s">
        <v>46</v>
      </c>
      <c r="B34" s="40" t="s">
        <v>47</v>
      </c>
      <c r="C34" s="39">
        <v>60041.587800000001</v>
      </c>
      <c r="D34" s="39">
        <v>4.1999999999999997E-3</v>
      </c>
      <c r="E34" s="20">
        <f t="shared" si="0"/>
        <v>9147.4422447242905</v>
      </c>
      <c r="F34" s="20">
        <f t="shared" si="1"/>
        <v>9147.5</v>
      </c>
      <c r="G34" s="20">
        <f t="shared" si="2"/>
        <v>-1.5634299998055212E-2</v>
      </c>
      <c r="K34" s="20">
        <f t="shared" si="3"/>
        <v>-1.5634299998055212E-2</v>
      </c>
      <c r="O34" s="20">
        <f t="shared" ca="1" si="4"/>
        <v>-1.3945989522869358E-2</v>
      </c>
      <c r="Q34" s="26">
        <f t="shared" si="5"/>
        <v>45023.087800000001</v>
      </c>
    </row>
    <row r="35" spans="1:17" ht="12.95" customHeight="1" x14ac:dyDescent="0.2">
      <c r="A35" s="39" t="s">
        <v>46</v>
      </c>
      <c r="B35" s="40" t="s">
        <v>47</v>
      </c>
      <c r="C35" s="39">
        <v>60156.363400000002</v>
      </c>
      <c r="D35" s="39">
        <v>4.1999999999999997E-3</v>
      </c>
      <c r="E35" s="20">
        <f t="shared" si="0"/>
        <v>9571.4392527673208</v>
      </c>
      <c r="F35" s="20">
        <f t="shared" si="1"/>
        <v>9571.5</v>
      </c>
      <c r="G35" s="20">
        <f t="shared" si="2"/>
        <v>-1.6444219996628817E-2</v>
      </c>
      <c r="K35" s="20">
        <f t="shared" si="3"/>
        <v>-1.6444219996628817E-2</v>
      </c>
      <c r="O35" s="20">
        <f t="shared" ca="1" si="4"/>
        <v>-1.4628455826260687E-2</v>
      </c>
      <c r="Q35" s="26">
        <f t="shared" si="5"/>
        <v>45137.863400000002</v>
      </c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2024-08-24T07:17:43Z</dcterms:modified>
</cp:coreProperties>
</file>