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25EAC76-E6D8-4F04-A0BC-02C19D37CE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05" i="1" l="1"/>
  <c r="F205" i="1" s="1"/>
  <c r="G205" i="1" s="1"/>
  <c r="K205" i="1" s="1"/>
  <c r="Q205" i="1"/>
  <c r="Q204" i="1"/>
  <c r="Q203" i="1"/>
  <c r="E201" i="1"/>
  <c r="F201" i="1"/>
  <c r="Q201" i="1"/>
  <c r="C7" i="1"/>
  <c r="E204" i="1"/>
  <c r="F204" i="1"/>
  <c r="C8" i="1"/>
  <c r="E159" i="1"/>
  <c r="F159" i="1"/>
  <c r="G159" i="1"/>
  <c r="I159" i="1"/>
  <c r="E161" i="1"/>
  <c r="F161" i="1"/>
  <c r="G161" i="1"/>
  <c r="I161" i="1"/>
  <c r="E163" i="1"/>
  <c r="F163" i="1"/>
  <c r="G163" i="1"/>
  <c r="I163" i="1"/>
  <c r="E103" i="1"/>
  <c r="F103" i="1"/>
  <c r="G103" i="1"/>
  <c r="I103" i="1"/>
  <c r="E105" i="1"/>
  <c r="F105" i="1"/>
  <c r="G105" i="1"/>
  <c r="I105" i="1"/>
  <c r="E107" i="1"/>
  <c r="F107" i="1"/>
  <c r="G107" i="1"/>
  <c r="I107" i="1"/>
  <c r="E109" i="1"/>
  <c r="F109" i="1"/>
  <c r="G109" i="1"/>
  <c r="I109" i="1"/>
  <c r="E111" i="1"/>
  <c r="F111" i="1"/>
  <c r="G111" i="1"/>
  <c r="I111" i="1"/>
  <c r="E113" i="1"/>
  <c r="F113" i="1"/>
  <c r="G113" i="1"/>
  <c r="I113" i="1"/>
  <c r="E115" i="1"/>
  <c r="F115" i="1"/>
  <c r="G115" i="1"/>
  <c r="I115" i="1"/>
  <c r="E117" i="1"/>
  <c r="F117" i="1"/>
  <c r="G117" i="1"/>
  <c r="I117" i="1"/>
  <c r="E119" i="1"/>
  <c r="F119" i="1"/>
  <c r="G119" i="1"/>
  <c r="I119" i="1"/>
  <c r="E121" i="1"/>
  <c r="F121" i="1"/>
  <c r="G121" i="1"/>
  <c r="I121" i="1"/>
  <c r="E123" i="1"/>
  <c r="F123" i="1"/>
  <c r="G123" i="1"/>
  <c r="I123" i="1"/>
  <c r="E125" i="1"/>
  <c r="F125" i="1"/>
  <c r="G125" i="1"/>
  <c r="I125" i="1"/>
  <c r="E127" i="1"/>
  <c r="F127" i="1"/>
  <c r="G127" i="1"/>
  <c r="I127" i="1"/>
  <c r="E128" i="1"/>
  <c r="F128" i="1"/>
  <c r="G128" i="1"/>
  <c r="I128" i="1"/>
  <c r="E129" i="1"/>
  <c r="F129" i="1"/>
  <c r="G129" i="1"/>
  <c r="I129" i="1"/>
  <c r="E130" i="1"/>
  <c r="F130" i="1"/>
  <c r="G130" i="1"/>
  <c r="I130" i="1"/>
  <c r="E131" i="1"/>
  <c r="F131" i="1"/>
  <c r="G131" i="1"/>
  <c r="I131" i="1"/>
  <c r="E132" i="1"/>
  <c r="F132" i="1"/>
  <c r="G132" i="1"/>
  <c r="I132" i="1"/>
  <c r="E133" i="1"/>
  <c r="F133" i="1"/>
  <c r="G133" i="1"/>
  <c r="I133" i="1"/>
  <c r="E134" i="1"/>
  <c r="F134" i="1"/>
  <c r="G134" i="1"/>
  <c r="I134" i="1"/>
  <c r="E135" i="1"/>
  <c r="F135" i="1"/>
  <c r="G135" i="1"/>
  <c r="I135" i="1"/>
  <c r="E136" i="1"/>
  <c r="F136" i="1"/>
  <c r="G136" i="1"/>
  <c r="I136" i="1"/>
  <c r="E137" i="1"/>
  <c r="F137" i="1"/>
  <c r="G137" i="1"/>
  <c r="I137" i="1"/>
  <c r="E138" i="1"/>
  <c r="F138" i="1"/>
  <c r="G138" i="1"/>
  <c r="I138" i="1"/>
  <c r="E139" i="1"/>
  <c r="F139" i="1"/>
  <c r="G139" i="1"/>
  <c r="I139" i="1"/>
  <c r="E140" i="1"/>
  <c r="F140" i="1"/>
  <c r="G140" i="1"/>
  <c r="I140" i="1"/>
  <c r="E141" i="1"/>
  <c r="F141" i="1"/>
  <c r="G141" i="1"/>
  <c r="I141" i="1"/>
  <c r="E142" i="1"/>
  <c r="F142" i="1"/>
  <c r="G142" i="1"/>
  <c r="I142" i="1"/>
  <c r="E143" i="1"/>
  <c r="F143" i="1"/>
  <c r="G143" i="1"/>
  <c r="I143" i="1"/>
  <c r="E144" i="1"/>
  <c r="F144" i="1"/>
  <c r="G144" i="1"/>
  <c r="I144" i="1"/>
  <c r="E56" i="1"/>
  <c r="F56" i="1"/>
  <c r="G56" i="1"/>
  <c r="I56" i="1"/>
  <c r="E57" i="1"/>
  <c r="F57" i="1"/>
  <c r="G57" i="1"/>
  <c r="I57" i="1"/>
  <c r="E58" i="1"/>
  <c r="F58" i="1"/>
  <c r="G58" i="1"/>
  <c r="I58" i="1"/>
  <c r="E59" i="1"/>
  <c r="F59" i="1"/>
  <c r="G59" i="1"/>
  <c r="I59" i="1"/>
  <c r="E60" i="1"/>
  <c r="F60" i="1"/>
  <c r="G60" i="1"/>
  <c r="I60" i="1"/>
  <c r="E61" i="1"/>
  <c r="F61" i="1"/>
  <c r="G61" i="1"/>
  <c r="I61" i="1"/>
  <c r="E62" i="1"/>
  <c r="F62" i="1"/>
  <c r="G62" i="1"/>
  <c r="I62" i="1"/>
  <c r="E63" i="1"/>
  <c r="F63" i="1"/>
  <c r="G63" i="1"/>
  <c r="I63" i="1"/>
  <c r="E64" i="1"/>
  <c r="F64" i="1"/>
  <c r="G64" i="1"/>
  <c r="I64" i="1"/>
  <c r="E65" i="1"/>
  <c r="F65" i="1"/>
  <c r="G65" i="1"/>
  <c r="I65" i="1"/>
  <c r="E66" i="1"/>
  <c r="F66" i="1"/>
  <c r="G66" i="1"/>
  <c r="I66" i="1"/>
  <c r="E67" i="1"/>
  <c r="F67" i="1"/>
  <c r="G67" i="1"/>
  <c r="I67" i="1"/>
  <c r="E68" i="1"/>
  <c r="F68" i="1"/>
  <c r="G68" i="1"/>
  <c r="I68" i="1"/>
  <c r="E69" i="1"/>
  <c r="F69" i="1"/>
  <c r="G69" i="1"/>
  <c r="I69" i="1"/>
  <c r="E70" i="1"/>
  <c r="F70" i="1"/>
  <c r="G70" i="1"/>
  <c r="I70" i="1"/>
  <c r="E71" i="1"/>
  <c r="F71" i="1"/>
  <c r="G71" i="1"/>
  <c r="I71" i="1"/>
  <c r="E72" i="1"/>
  <c r="F72" i="1"/>
  <c r="G72" i="1"/>
  <c r="I72" i="1"/>
  <c r="E73" i="1"/>
  <c r="F73" i="1"/>
  <c r="G73" i="1"/>
  <c r="I73" i="1"/>
  <c r="E74" i="1"/>
  <c r="F74" i="1"/>
  <c r="G74" i="1"/>
  <c r="I74" i="1"/>
  <c r="E75" i="1"/>
  <c r="F75" i="1"/>
  <c r="G75" i="1"/>
  <c r="I75" i="1"/>
  <c r="E76" i="1"/>
  <c r="F76" i="1"/>
  <c r="G76" i="1"/>
  <c r="I76" i="1"/>
  <c r="E77" i="1"/>
  <c r="F77" i="1"/>
  <c r="G77" i="1"/>
  <c r="I77" i="1"/>
  <c r="E78" i="1"/>
  <c r="F78" i="1"/>
  <c r="G78" i="1"/>
  <c r="K78" i="1"/>
  <c r="E79" i="1"/>
  <c r="F79" i="1"/>
  <c r="G79" i="1"/>
  <c r="I79" i="1"/>
  <c r="E80" i="1"/>
  <c r="F80" i="1"/>
  <c r="G80" i="1"/>
  <c r="I80" i="1"/>
  <c r="E81" i="1"/>
  <c r="F81" i="1"/>
  <c r="G81" i="1"/>
  <c r="I81" i="1"/>
  <c r="E82" i="1"/>
  <c r="F82" i="1"/>
  <c r="G82" i="1"/>
  <c r="I82" i="1"/>
  <c r="E83" i="1"/>
  <c r="F83" i="1"/>
  <c r="G83" i="1"/>
  <c r="I83" i="1"/>
  <c r="E84" i="1"/>
  <c r="F84" i="1"/>
  <c r="G84" i="1"/>
  <c r="I84" i="1"/>
  <c r="E85" i="1"/>
  <c r="F85" i="1"/>
  <c r="G85" i="1"/>
  <c r="I85" i="1"/>
  <c r="E86" i="1"/>
  <c r="F86" i="1"/>
  <c r="G86" i="1"/>
  <c r="E87" i="1"/>
  <c r="F87" i="1"/>
  <c r="G87" i="1"/>
  <c r="I87" i="1"/>
  <c r="E88" i="1"/>
  <c r="F88" i="1"/>
  <c r="G88" i="1"/>
  <c r="I88" i="1"/>
  <c r="E89" i="1"/>
  <c r="F89" i="1"/>
  <c r="G89" i="1"/>
  <c r="I89" i="1"/>
  <c r="A11" i="2"/>
  <c r="D11" i="2"/>
  <c r="E53" i="1"/>
  <c r="G11" i="2"/>
  <c r="C11" i="2"/>
  <c r="E11" i="2"/>
  <c r="H11" i="2"/>
  <c r="B11" i="2"/>
  <c r="A12" i="2"/>
  <c r="D12" i="2"/>
  <c r="E54" i="1"/>
  <c r="G12" i="2"/>
  <c r="C12" i="2"/>
  <c r="E12" i="2"/>
  <c r="H12" i="2"/>
  <c r="B12" i="2"/>
  <c r="A13" i="2"/>
  <c r="C13" i="2"/>
  <c r="E13" i="2"/>
  <c r="D13" i="2"/>
  <c r="G13" i="2"/>
  <c r="H13" i="2"/>
  <c r="B13" i="2"/>
  <c r="A14" i="2"/>
  <c r="D14" i="2"/>
  <c r="G14" i="2"/>
  <c r="C14" i="2"/>
  <c r="E14" i="2"/>
  <c r="H14" i="2"/>
  <c r="B14" i="2"/>
  <c r="A15" i="2"/>
  <c r="D15" i="2"/>
  <c r="G15" i="2"/>
  <c r="C15" i="2"/>
  <c r="E15" i="2"/>
  <c r="H15" i="2"/>
  <c r="B15" i="2"/>
  <c r="A16" i="2"/>
  <c r="D16" i="2"/>
  <c r="G16" i="2"/>
  <c r="C16" i="2"/>
  <c r="E16" i="2"/>
  <c r="H16" i="2"/>
  <c r="B16" i="2"/>
  <c r="A17" i="2"/>
  <c r="D17" i="2"/>
  <c r="G17" i="2"/>
  <c r="C17" i="2"/>
  <c r="E17" i="2"/>
  <c r="H17" i="2"/>
  <c r="B17" i="2"/>
  <c r="A18" i="2"/>
  <c r="D18" i="2"/>
  <c r="G18" i="2"/>
  <c r="C18" i="2"/>
  <c r="E18" i="2"/>
  <c r="H18" i="2"/>
  <c r="B18" i="2"/>
  <c r="A19" i="2"/>
  <c r="C19" i="2"/>
  <c r="E19" i="2"/>
  <c r="D19" i="2"/>
  <c r="G19" i="2"/>
  <c r="H19" i="2"/>
  <c r="B19" i="2"/>
  <c r="A20" i="2"/>
  <c r="D20" i="2"/>
  <c r="G20" i="2"/>
  <c r="C20" i="2"/>
  <c r="E20" i="2"/>
  <c r="H20" i="2"/>
  <c r="B20" i="2"/>
  <c r="A21" i="2"/>
  <c r="C21" i="2"/>
  <c r="E21" i="2"/>
  <c r="D21" i="2"/>
  <c r="G21" i="2"/>
  <c r="H21" i="2"/>
  <c r="B21" i="2"/>
  <c r="A22" i="2"/>
  <c r="D22" i="2"/>
  <c r="G22" i="2"/>
  <c r="C22" i="2"/>
  <c r="E22" i="2"/>
  <c r="H22" i="2"/>
  <c r="B22" i="2"/>
  <c r="A23" i="2"/>
  <c r="D23" i="2"/>
  <c r="G23" i="2"/>
  <c r="C23" i="2"/>
  <c r="E23" i="2"/>
  <c r="H23" i="2"/>
  <c r="B23" i="2"/>
  <c r="A24" i="2"/>
  <c r="D24" i="2"/>
  <c r="G24" i="2"/>
  <c r="C24" i="2"/>
  <c r="E24" i="2"/>
  <c r="H24" i="2"/>
  <c r="B24" i="2"/>
  <c r="A25" i="2"/>
  <c r="C25" i="2"/>
  <c r="E25" i="2"/>
  <c r="D25" i="2"/>
  <c r="G25" i="2"/>
  <c r="H25" i="2"/>
  <c r="B25" i="2"/>
  <c r="A26" i="2"/>
  <c r="D26" i="2"/>
  <c r="G26" i="2"/>
  <c r="C26" i="2"/>
  <c r="E26" i="2"/>
  <c r="H26" i="2"/>
  <c r="B26" i="2"/>
  <c r="A27" i="2"/>
  <c r="C27" i="2"/>
  <c r="E27" i="2"/>
  <c r="D27" i="2"/>
  <c r="G27" i="2"/>
  <c r="H27" i="2"/>
  <c r="B27" i="2"/>
  <c r="A28" i="2"/>
  <c r="D28" i="2"/>
  <c r="G28" i="2"/>
  <c r="C28" i="2"/>
  <c r="E28" i="2"/>
  <c r="H28" i="2"/>
  <c r="B28" i="2"/>
  <c r="A29" i="2"/>
  <c r="C29" i="2"/>
  <c r="E29" i="2"/>
  <c r="D29" i="2"/>
  <c r="G29" i="2"/>
  <c r="H29" i="2"/>
  <c r="B29" i="2"/>
  <c r="A30" i="2"/>
  <c r="D30" i="2"/>
  <c r="G30" i="2"/>
  <c r="C30" i="2"/>
  <c r="E30" i="2"/>
  <c r="H30" i="2"/>
  <c r="B30" i="2"/>
  <c r="A31" i="2"/>
  <c r="C31" i="2"/>
  <c r="D31" i="2"/>
  <c r="E31" i="2"/>
  <c r="G31" i="2"/>
  <c r="H31" i="2"/>
  <c r="B31" i="2"/>
  <c r="A32" i="2"/>
  <c r="D32" i="2"/>
  <c r="G32" i="2"/>
  <c r="C32" i="2"/>
  <c r="E32" i="2"/>
  <c r="H32" i="2"/>
  <c r="B32" i="2"/>
  <c r="A33" i="2"/>
  <c r="C33" i="2"/>
  <c r="E33" i="2"/>
  <c r="D33" i="2"/>
  <c r="G33" i="2"/>
  <c r="H33" i="2"/>
  <c r="B33" i="2"/>
  <c r="A34" i="2"/>
  <c r="D34" i="2"/>
  <c r="G34" i="2"/>
  <c r="C34" i="2"/>
  <c r="E34" i="2"/>
  <c r="H34" i="2"/>
  <c r="B34" i="2"/>
  <c r="A35" i="2"/>
  <c r="C35" i="2"/>
  <c r="E35" i="2"/>
  <c r="D35" i="2"/>
  <c r="G35" i="2"/>
  <c r="H35" i="2"/>
  <c r="B35" i="2"/>
  <c r="A36" i="2"/>
  <c r="D36" i="2"/>
  <c r="G36" i="2"/>
  <c r="C36" i="2"/>
  <c r="E36" i="2"/>
  <c r="H36" i="2"/>
  <c r="B36" i="2"/>
  <c r="A37" i="2"/>
  <c r="C37" i="2"/>
  <c r="E37" i="2"/>
  <c r="D37" i="2"/>
  <c r="G37" i="2"/>
  <c r="H37" i="2"/>
  <c r="B37" i="2"/>
  <c r="A38" i="2"/>
  <c r="D38" i="2"/>
  <c r="G38" i="2"/>
  <c r="C38" i="2"/>
  <c r="E38" i="2"/>
  <c r="H38" i="2"/>
  <c r="B38" i="2"/>
  <c r="A39" i="2"/>
  <c r="C39" i="2"/>
  <c r="D39" i="2"/>
  <c r="E39" i="2"/>
  <c r="G39" i="2"/>
  <c r="H39" i="2"/>
  <c r="B39" i="2"/>
  <c r="A40" i="2"/>
  <c r="D40" i="2"/>
  <c r="G40" i="2"/>
  <c r="C40" i="2"/>
  <c r="E40" i="2"/>
  <c r="H40" i="2"/>
  <c r="B40" i="2"/>
  <c r="A41" i="2"/>
  <c r="C41" i="2"/>
  <c r="E41" i="2"/>
  <c r="D41" i="2"/>
  <c r="G41" i="2"/>
  <c r="H41" i="2"/>
  <c r="B41" i="2"/>
  <c r="A42" i="2"/>
  <c r="D42" i="2"/>
  <c r="G42" i="2"/>
  <c r="C42" i="2"/>
  <c r="E42" i="2"/>
  <c r="H42" i="2"/>
  <c r="B42" i="2"/>
  <c r="A43" i="2"/>
  <c r="B43" i="2"/>
  <c r="D43" i="2"/>
  <c r="E90" i="1"/>
  <c r="G43" i="2"/>
  <c r="C43" i="2"/>
  <c r="E43" i="2"/>
  <c r="H43" i="2"/>
  <c r="A44" i="2"/>
  <c r="B44" i="2"/>
  <c r="D44" i="2"/>
  <c r="E92" i="1"/>
  <c r="G44" i="2"/>
  <c r="C44" i="2"/>
  <c r="E44" i="2"/>
  <c r="H44" i="2"/>
  <c r="A45" i="2"/>
  <c r="B45" i="2"/>
  <c r="D45" i="2"/>
  <c r="E93" i="1"/>
  <c r="G45" i="2"/>
  <c r="C45" i="2"/>
  <c r="E45" i="2"/>
  <c r="H45" i="2"/>
  <c r="A46" i="2"/>
  <c r="C46" i="2"/>
  <c r="E46" i="2"/>
  <c r="E94" i="1"/>
  <c r="F46" i="2"/>
  <c r="D46" i="2"/>
  <c r="G46" i="2"/>
  <c r="H46" i="2"/>
  <c r="B46" i="2"/>
  <c r="A47" i="2"/>
  <c r="E95" i="1"/>
  <c r="F47" i="2"/>
  <c r="D47" i="2"/>
  <c r="G47" i="2"/>
  <c r="C47" i="2"/>
  <c r="E47" i="2"/>
  <c r="H47" i="2"/>
  <c r="B47" i="2"/>
  <c r="A48" i="2"/>
  <c r="C48" i="2"/>
  <c r="E48" i="2"/>
  <c r="E96" i="1"/>
  <c r="F48" i="2"/>
  <c r="D48" i="2"/>
  <c r="G48" i="2"/>
  <c r="H48" i="2"/>
  <c r="B48" i="2"/>
  <c r="A49" i="2"/>
  <c r="B49" i="2"/>
  <c r="E97" i="1"/>
  <c r="F49" i="2"/>
  <c r="D49" i="2"/>
  <c r="G49" i="2"/>
  <c r="C49" i="2"/>
  <c r="E49" i="2"/>
  <c r="H49" i="2"/>
  <c r="A50" i="2"/>
  <c r="C50" i="2"/>
  <c r="E50" i="2"/>
  <c r="E98" i="1"/>
  <c r="F50" i="2"/>
  <c r="D50" i="2"/>
  <c r="G50" i="2"/>
  <c r="H50" i="2"/>
  <c r="B50" i="2"/>
  <c r="A51" i="2"/>
  <c r="D51" i="2"/>
  <c r="E99" i="1"/>
  <c r="G51" i="2"/>
  <c r="C51" i="2"/>
  <c r="E51" i="2"/>
  <c r="H51" i="2"/>
  <c r="B51" i="2"/>
  <c r="A52" i="2"/>
  <c r="D52" i="2"/>
  <c r="E100" i="1"/>
  <c r="G52" i="2"/>
  <c r="C52" i="2"/>
  <c r="E52" i="2"/>
  <c r="H52" i="2"/>
  <c r="B52" i="2"/>
  <c r="A53" i="2"/>
  <c r="D53" i="2"/>
  <c r="E101" i="1"/>
  <c r="G53" i="2"/>
  <c r="C53" i="2"/>
  <c r="E53" i="2"/>
  <c r="H53" i="2"/>
  <c r="B53" i="2"/>
  <c r="A54" i="2"/>
  <c r="D54" i="2"/>
  <c r="E102" i="1"/>
  <c r="G54" i="2"/>
  <c r="C54" i="2"/>
  <c r="E54" i="2"/>
  <c r="H54" i="2"/>
  <c r="B54" i="2"/>
  <c r="A55" i="2"/>
  <c r="B55" i="2"/>
  <c r="D55" i="2"/>
  <c r="G55" i="2"/>
  <c r="C55" i="2"/>
  <c r="E55" i="2"/>
  <c r="H55" i="2"/>
  <c r="A56" i="2"/>
  <c r="C56" i="2"/>
  <c r="D56" i="2"/>
  <c r="G56" i="2"/>
  <c r="H56" i="2"/>
  <c r="B56" i="2"/>
  <c r="A57" i="2"/>
  <c r="B57" i="2"/>
  <c r="D57" i="2"/>
  <c r="G57" i="2"/>
  <c r="C57" i="2"/>
  <c r="E57" i="2"/>
  <c r="H57" i="2"/>
  <c r="A58" i="2"/>
  <c r="D58" i="2"/>
  <c r="G58" i="2"/>
  <c r="C58" i="2"/>
  <c r="H58" i="2"/>
  <c r="B58" i="2"/>
  <c r="A59" i="2"/>
  <c r="D59" i="2"/>
  <c r="G59" i="2"/>
  <c r="C59" i="2"/>
  <c r="H59" i="2"/>
  <c r="B59" i="2"/>
  <c r="A60" i="2"/>
  <c r="D60" i="2"/>
  <c r="G60" i="2"/>
  <c r="C60" i="2"/>
  <c r="H60" i="2"/>
  <c r="B60" i="2"/>
  <c r="A61" i="2"/>
  <c r="D61" i="2"/>
  <c r="G61" i="2"/>
  <c r="C61" i="2"/>
  <c r="E61" i="2"/>
  <c r="H61" i="2"/>
  <c r="B61" i="2"/>
  <c r="A62" i="2"/>
  <c r="C62" i="2"/>
  <c r="E62" i="2"/>
  <c r="D62" i="2"/>
  <c r="G62" i="2"/>
  <c r="H62" i="2"/>
  <c r="B62" i="2"/>
  <c r="A63" i="2"/>
  <c r="B63" i="2"/>
  <c r="D63" i="2"/>
  <c r="G63" i="2"/>
  <c r="C63" i="2"/>
  <c r="H63" i="2"/>
  <c r="A64" i="2"/>
  <c r="C64" i="2"/>
  <c r="D64" i="2"/>
  <c r="E64" i="2"/>
  <c r="G64" i="2"/>
  <c r="H64" i="2"/>
  <c r="B64" i="2"/>
  <c r="A65" i="2"/>
  <c r="D65" i="2"/>
  <c r="G65" i="2"/>
  <c r="C65" i="2"/>
  <c r="H65" i="2"/>
  <c r="B65" i="2"/>
  <c r="A66" i="2"/>
  <c r="D66" i="2"/>
  <c r="G66" i="2"/>
  <c r="C66" i="2"/>
  <c r="E66" i="2"/>
  <c r="H66" i="2"/>
  <c r="B66" i="2"/>
  <c r="A67" i="2"/>
  <c r="D67" i="2"/>
  <c r="G67" i="2"/>
  <c r="C67" i="2"/>
  <c r="H67" i="2"/>
  <c r="B67" i="2"/>
  <c r="A68" i="2"/>
  <c r="C68" i="2"/>
  <c r="E68" i="2"/>
  <c r="D68" i="2"/>
  <c r="G68" i="2"/>
  <c r="H68" i="2"/>
  <c r="B68" i="2"/>
  <c r="A69" i="2"/>
  <c r="D69" i="2"/>
  <c r="G69" i="2"/>
  <c r="C69" i="2"/>
  <c r="H69" i="2"/>
  <c r="B69" i="2"/>
  <c r="A70" i="2"/>
  <c r="C70" i="2"/>
  <c r="E70" i="2"/>
  <c r="D70" i="2"/>
  <c r="G70" i="2"/>
  <c r="H70" i="2"/>
  <c r="B70" i="2"/>
  <c r="A71" i="2"/>
  <c r="B71" i="2"/>
  <c r="D71" i="2"/>
  <c r="G71" i="2"/>
  <c r="C71" i="2"/>
  <c r="H71" i="2"/>
  <c r="A72" i="2"/>
  <c r="C72" i="2"/>
  <c r="D72" i="2"/>
  <c r="E72" i="2"/>
  <c r="G72" i="2"/>
  <c r="H72" i="2"/>
  <c r="B72" i="2"/>
  <c r="A73" i="2"/>
  <c r="B73" i="2"/>
  <c r="D73" i="2"/>
  <c r="G73" i="2"/>
  <c r="C73" i="2"/>
  <c r="H73" i="2"/>
  <c r="A74" i="2"/>
  <c r="D74" i="2"/>
  <c r="G74" i="2"/>
  <c r="C74" i="2"/>
  <c r="E74" i="2"/>
  <c r="H74" i="2"/>
  <c r="B74" i="2"/>
  <c r="A75" i="2"/>
  <c r="D75" i="2"/>
  <c r="G75" i="2"/>
  <c r="C75" i="2"/>
  <c r="H75" i="2"/>
  <c r="B75" i="2"/>
  <c r="A76" i="2"/>
  <c r="D76" i="2"/>
  <c r="G76" i="2"/>
  <c r="C76" i="2"/>
  <c r="E76" i="2"/>
  <c r="H76" i="2"/>
  <c r="B76" i="2"/>
  <c r="A77" i="2"/>
  <c r="D77" i="2"/>
  <c r="G77" i="2"/>
  <c r="C77" i="2"/>
  <c r="H77" i="2"/>
  <c r="B77" i="2"/>
  <c r="A78" i="2"/>
  <c r="C78" i="2"/>
  <c r="E78" i="2"/>
  <c r="D78" i="2"/>
  <c r="G78" i="2"/>
  <c r="H78" i="2"/>
  <c r="B78" i="2"/>
  <c r="A79" i="2"/>
  <c r="B79" i="2"/>
  <c r="D79" i="2"/>
  <c r="G79" i="2"/>
  <c r="C79" i="2"/>
  <c r="E79" i="2"/>
  <c r="H79" i="2"/>
  <c r="A80" i="2"/>
  <c r="C80" i="2"/>
  <c r="D80" i="2"/>
  <c r="E80" i="2"/>
  <c r="G80" i="2"/>
  <c r="H80" i="2"/>
  <c r="B80" i="2"/>
  <c r="A81" i="2"/>
  <c r="D81" i="2"/>
  <c r="G81" i="2"/>
  <c r="C81" i="2"/>
  <c r="E81" i="2"/>
  <c r="H81" i="2"/>
  <c r="B81" i="2"/>
  <c r="A82" i="2"/>
  <c r="E82" i="2"/>
  <c r="D82" i="2"/>
  <c r="G82" i="2"/>
  <c r="C82" i="2"/>
  <c r="H82" i="2"/>
  <c r="B82" i="2"/>
  <c r="A83" i="2"/>
  <c r="D83" i="2"/>
  <c r="G83" i="2"/>
  <c r="C83" i="2"/>
  <c r="E83" i="2"/>
  <c r="H83" i="2"/>
  <c r="B83" i="2"/>
  <c r="A84" i="2"/>
  <c r="D84" i="2"/>
  <c r="G84" i="2"/>
  <c r="C84" i="2"/>
  <c r="E84" i="2"/>
  <c r="H84" i="2"/>
  <c r="B84" i="2"/>
  <c r="A85" i="2"/>
  <c r="D85" i="2"/>
  <c r="G85" i="2"/>
  <c r="C85" i="2"/>
  <c r="E85" i="2"/>
  <c r="H85" i="2"/>
  <c r="B85" i="2"/>
  <c r="A86" i="2"/>
  <c r="C86" i="2"/>
  <c r="E86" i="2"/>
  <c r="D86" i="2"/>
  <c r="G86" i="2"/>
  <c r="H86" i="2"/>
  <c r="B86" i="2"/>
  <c r="A87" i="2"/>
  <c r="B87" i="2"/>
  <c r="D87" i="2"/>
  <c r="G87" i="2"/>
  <c r="C87" i="2"/>
  <c r="E87" i="2"/>
  <c r="H87" i="2"/>
  <c r="A88" i="2"/>
  <c r="C88" i="2"/>
  <c r="D88" i="2"/>
  <c r="E88" i="2"/>
  <c r="G88" i="2"/>
  <c r="H88" i="2"/>
  <c r="B88" i="2"/>
  <c r="A89" i="2"/>
  <c r="D89" i="2"/>
  <c r="G89" i="2"/>
  <c r="C89" i="2"/>
  <c r="E89" i="2"/>
  <c r="H89" i="2"/>
  <c r="B89" i="2"/>
  <c r="A90" i="2"/>
  <c r="D90" i="2"/>
  <c r="G90" i="2"/>
  <c r="C90" i="2"/>
  <c r="E90" i="2"/>
  <c r="H90" i="2"/>
  <c r="B90" i="2"/>
  <c r="A91" i="2"/>
  <c r="D91" i="2"/>
  <c r="G91" i="2"/>
  <c r="C91" i="2"/>
  <c r="E91" i="2"/>
  <c r="H91" i="2"/>
  <c r="B91" i="2"/>
  <c r="A92" i="2"/>
  <c r="C92" i="2"/>
  <c r="E92" i="2"/>
  <c r="D92" i="2"/>
  <c r="G92" i="2"/>
  <c r="H92" i="2"/>
  <c r="B92" i="2"/>
  <c r="A93" i="2"/>
  <c r="D93" i="2"/>
  <c r="G93" i="2"/>
  <c r="C93" i="2"/>
  <c r="E93" i="2"/>
  <c r="H93" i="2"/>
  <c r="B93" i="2"/>
  <c r="A94" i="2"/>
  <c r="C94" i="2"/>
  <c r="E94" i="2"/>
  <c r="D94" i="2"/>
  <c r="G94" i="2"/>
  <c r="H94" i="2"/>
  <c r="B94" i="2"/>
  <c r="A95" i="2"/>
  <c r="D95" i="2"/>
  <c r="E151" i="1"/>
  <c r="G95" i="2"/>
  <c r="C95" i="2"/>
  <c r="H95" i="2"/>
  <c r="B95" i="2"/>
  <c r="A96" i="2"/>
  <c r="B96" i="2"/>
  <c r="D96" i="2"/>
  <c r="G96" i="2"/>
  <c r="C96" i="2"/>
  <c r="H96" i="2"/>
  <c r="A97" i="2"/>
  <c r="D97" i="2"/>
  <c r="G97" i="2"/>
  <c r="C97" i="2"/>
  <c r="H97" i="2"/>
  <c r="B97" i="2"/>
  <c r="A98" i="2"/>
  <c r="D98" i="2"/>
  <c r="G98" i="2"/>
  <c r="C98" i="2"/>
  <c r="E98" i="2"/>
  <c r="H98" i="2"/>
  <c r="B98" i="2"/>
  <c r="A99" i="2"/>
  <c r="C99" i="2"/>
  <c r="D99" i="2"/>
  <c r="G99" i="2"/>
  <c r="H99" i="2"/>
  <c r="B99" i="2"/>
  <c r="A100" i="2"/>
  <c r="B100" i="2"/>
  <c r="D100" i="2"/>
  <c r="G100" i="2"/>
  <c r="C100" i="2"/>
  <c r="H100" i="2"/>
  <c r="A101" i="2"/>
  <c r="D101" i="2"/>
  <c r="G101" i="2"/>
  <c r="C101" i="2"/>
  <c r="H101" i="2"/>
  <c r="B101" i="2"/>
  <c r="A102" i="2"/>
  <c r="B102" i="2"/>
  <c r="D102" i="2"/>
  <c r="G102" i="2"/>
  <c r="C102" i="2"/>
  <c r="E102" i="2"/>
  <c r="H102" i="2"/>
  <c r="A103" i="2"/>
  <c r="E103" i="2"/>
  <c r="D103" i="2"/>
  <c r="G103" i="2"/>
  <c r="C103" i="2"/>
  <c r="H103" i="2"/>
  <c r="B103" i="2"/>
  <c r="A104" i="2"/>
  <c r="D104" i="2"/>
  <c r="E167" i="1"/>
  <c r="G104" i="2"/>
  <c r="C104" i="2"/>
  <c r="E104" i="2"/>
  <c r="H104" i="2"/>
  <c r="B104" i="2"/>
  <c r="A105" i="2"/>
  <c r="D105" i="2"/>
  <c r="E169" i="1"/>
  <c r="G105" i="2"/>
  <c r="C105" i="2"/>
  <c r="E105" i="2"/>
  <c r="H105" i="2"/>
  <c r="B105" i="2"/>
  <c r="A106" i="2"/>
  <c r="D106" i="2"/>
  <c r="E171" i="1"/>
  <c r="G106" i="2"/>
  <c r="C106" i="2"/>
  <c r="E106" i="2"/>
  <c r="H106" i="2"/>
  <c r="B106" i="2"/>
  <c r="A107" i="2"/>
  <c r="D107" i="2"/>
  <c r="E172" i="1"/>
  <c r="G107" i="2"/>
  <c r="C107" i="2"/>
  <c r="E107" i="2"/>
  <c r="H107" i="2"/>
  <c r="B107" i="2"/>
  <c r="A108" i="2"/>
  <c r="D108" i="2"/>
  <c r="E173" i="1"/>
  <c r="G108" i="2"/>
  <c r="C108" i="2"/>
  <c r="E108" i="2"/>
  <c r="H108" i="2"/>
  <c r="B108" i="2"/>
  <c r="A109" i="2"/>
  <c r="D109" i="2"/>
  <c r="E174" i="1"/>
  <c r="G109" i="2"/>
  <c r="C109" i="2"/>
  <c r="E109" i="2"/>
  <c r="H109" i="2"/>
  <c r="B109" i="2"/>
  <c r="A110" i="2"/>
  <c r="D110" i="2"/>
  <c r="E175" i="1"/>
  <c r="G110" i="2"/>
  <c r="C110" i="2"/>
  <c r="E110" i="2"/>
  <c r="H110" i="2"/>
  <c r="B110" i="2"/>
  <c r="A111" i="2"/>
  <c r="D111" i="2"/>
  <c r="E177" i="1"/>
  <c r="G111" i="2"/>
  <c r="C111" i="2"/>
  <c r="H111" i="2"/>
  <c r="B111" i="2"/>
  <c r="A112" i="2"/>
  <c r="D112" i="2"/>
  <c r="E178" i="1"/>
  <c r="G112" i="2"/>
  <c r="C112" i="2"/>
  <c r="E112" i="2"/>
  <c r="H112" i="2"/>
  <c r="B112" i="2"/>
  <c r="A113" i="2"/>
  <c r="D113" i="2"/>
  <c r="E179" i="1"/>
  <c r="G113" i="2"/>
  <c r="C113" i="2"/>
  <c r="H113" i="2"/>
  <c r="B113" i="2"/>
  <c r="A114" i="2"/>
  <c r="D114" i="2"/>
  <c r="E180" i="1"/>
  <c r="G114" i="2"/>
  <c r="C114" i="2"/>
  <c r="E114" i="2"/>
  <c r="H114" i="2"/>
  <c r="B114" i="2"/>
  <c r="A115" i="2"/>
  <c r="D115" i="2"/>
  <c r="E184" i="1"/>
  <c r="G115" i="2"/>
  <c r="C115" i="2"/>
  <c r="H115" i="2"/>
  <c r="B115" i="2"/>
  <c r="A116" i="2"/>
  <c r="D116" i="2"/>
  <c r="E185" i="1"/>
  <c r="G116" i="2"/>
  <c r="C116" i="2"/>
  <c r="E116" i="2"/>
  <c r="H116" i="2"/>
  <c r="B116" i="2"/>
  <c r="A117" i="2"/>
  <c r="D117" i="2"/>
  <c r="E186" i="1"/>
  <c r="G117" i="2"/>
  <c r="C117" i="2"/>
  <c r="H117" i="2"/>
  <c r="B117" i="2"/>
  <c r="A118" i="2"/>
  <c r="D118" i="2"/>
  <c r="E187" i="1"/>
  <c r="G118" i="2"/>
  <c r="C118" i="2"/>
  <c r="E118" i="2"/>
  <c r="H118" i="2"/>
  <c r="B118" i="2"/>
  <c r="A119" i="2"/>
  <c r="D119" i="2"/>
  <c r="E188" i="1"/>
  <c r="G119" i="2"/>
  <c r="C119" i="2"/>
  <c r="H119" i="2"/>
  <c r="B119" i="2"/>
  <c r="A120" i="2"/>
  <c r="D120" i="2"/>
  <c r="E189" i="1"/>
  <c r="G120" i="2"/>
  <c r="C120" i="2"/>
  <c r="E120" i="2"/>
  <c r="H120" i="2"/>
  <c r="B120" i="2"/>
  <c r="A121" i="2"/>
  <c r="D121" i="2"/>
  <c r="E190" i="1"/>
  <c r="G121" i="2"/>
  <c r="C121" i="2"/>
  <c r="H121" i="2"/>
  <c r="B121" i="2"/>
  <c r="A122" i="2"/>
  <c r="D122" i="2"/>
  <c r="E191" i="1"/>
  <c r="G122" i="2"/>
  <c r="C122" i="2"/>
  <c r="E122" i="2"/>
  <c r="H122" i="2"/>
  <c r="B122" i="2"/>
  <c r="A123" i="2"/>
  <c r="D123" i="2"/>
  <c r="E192" i="1"/>
  <c r="G123" i="2"/>
  <c r="C123" i="2"/>
  <c r="H123" i="2"/>
  <c r="B123" i="2"/>
  <c r="A124" i="2"/>
  <c r="D124" i="2"/>
  <c r="E193" i="1"/>
  <c r="G124" i="2"/>
  <c r="C124" i="2"/>
  <c r="E124" i="2"/>
  <c r="H124" i="2"/>
  <c r="B124" i="2"/>
  <c r="A125" i="2"/>
  <c r="D125" i="2"/>
  <c r="E194" i="1"/>
  <c r="G125" i="2"/>
  <c r="C125" i="2"/>
  <c r="H125" i="2"/>
  <c r="B125" i="2"/>
  <c r="A126" i="2"/>
  <c r="D126" i="2"/>
  <c r="E195" i="1"/>
  <c r="G126" i="2"/>
  <c r="C126" i="2"/>
  <c r="E126" i="2"/>
  <c r="H126" i="2"/>
  <c r="B126" i="2"/>
  <c r="A127" i="2"/>
  <c r="D127" i="2"/>
  <c r="E196" i="1"/>
  <c r="G127" i="2"/>
  <c r="C127" i="2"/>
  <c r="E127" i="2"/>
  <c r="H127" i="2"/>
  <c r="B127" i="2"/>
  <c r="A128" i="2"/>
  <c r="D128" i="2"/>
  <c r="E197" i="1"/>
  <c r="F197" i="1"/>
  <c r="G128" i="2"/>
  <c r="C128" i="2"/>
  <c r="E128" i="2"/>
  <c r="H128" i="2"/>
  <c r="B128" i="2"/>
  <c r="A129" i="2"/>
  <c r="D129" i="2"/>
  <c r="E198" i="1"/>
  <c r="F198" i="1"/>
  <c r="G129" i="2"/>
  <c r="C129" i="2"/>
  <c r="H129" i="2"/>
  <c r="B129" i="2"/>
  <c r="A130" i="2"/>
  <c r="D130" i="2"/>
  <c r="E21" i="1"/>
  <c r="G130" i="2"/>
  <c r="C130" i="2"/>
  <c r="E130" i="2"/>
  <c r="H130" i="2"/>
  <c r="B130" i="2"/>
  <c r="A131" i="2"/>
  <c r="D131" i="2"/>
  <c r="E22" i="1"/>
  <c r="G131" i="2"/>
  <c r="C131" i="2"/>
  <c r="E131" i="2"/>
  <c r="H131" i="2"/>
  <c r="B131" i="2"/>
  <c r="A132" i="2"/>
  <c r="D132" i="2"/>
  <c r="E23" i="1"/>
  <c r="G132" i="2"/>
  <c r="C132" i="2"/>
  <c r="E132" i="2"/>
  <c r="H132" i="2"/>
  <c r="B132" i="2"/>
  <c r="A133" i="2"/>
  <c r="D133" i="2"/>
  <c r="E24" i="1"/>
  <c r="G133" i="2"/>
  <c r="C133" i="2"/>
  <c r="E133" i="2"/>
  <c r="H133" i="2"/>
  <c r="B133" i="2"/>
  <c r="A134" i="2"/>
  <c r="D134" i="2"/>
  <c r="E25" i="1"/>
  <c r="G134" i="2"/>
  <c r="C134" i="2"/>
  <c r="E134" i="2"/>
  <c r="H134" i="2"/>
  <c r="B134" i="2"/>
  <c r="A135" i="2"/>
  <c r="D135" i="2"/>
  <c r="E26" i="1"/>
  <c r="G135" i="2"/>
  <c r="C135" i="2"/>
  <c r="E135" i="2"/>
  <c r="H135" i="2"/>
  <c r="B135" i="2"/>
  <c r="A136" i="2"/>
  <c r="D136" i="2"/>
  <c r="E27" i="1"/>
  <c r="G136" i="2"/>
  <c r="C136" i="2"/>
  <c r="E136" i="2"/>
  <c r="H136" i="2"/>
  <c r="B136" i="2"/>
  <c r="A137" i="2"/>
  <c r="D137" i="2"/>
  <c r="E28" i="1"/>
  <c r="G137" i="2"/>
  <c r="C137" i="2"/>
  <c r="E137" i="2"/>
  <c r="H137" i="2"/>
  <c r="B137" i="2"/>
  <c r="A138" i="2"/>
  <c r="D138" i="2"/>
  <c r="E29" i="1"/>
  <c r="G138" i="2"/>
  <c r="C138" i="2"/>
  <c r="E138" i="2"/>
  <c r="H138" i="2"/>
  <c r="B138" i="2"/>
  <c r="A139" i="2"/>
  <c r="D139" i="2"/>
  <c r="E30" i="1"/>
  <c r="G139" i="2"/>
  <c r="C139" i="2"/>
  <c r="E139" i="2"/>
  <c r="H139" i="2"/>
  <c r="B139" i="2"/>
  <c r="A140" i="2"/>
  <c r="D140" i="2"/>
  <c r="E31" i="1"/>
  <c r="G140" i="2"/>
  <c r="C140" i="2"/>
  <c r="E140" i="2"/>
  <c r="H140" i="2"/>
  <c r="B140" i="2"/>
  <c r="A141" i="2"/>
  <c r="D141" i="2"/>
  <c r="E32" i="1"/>
  <c r="G141" i="2"/>
  <c r="C141" i="2"/>
  <c r="E141" i="2"/>
  <c r="H141" i="2"/>
  <c r="B141" i="2"/>
  <c r="A142" i="2"/>
  <c r="D142" i="2"/>
  <c r="E33" i="1"/>
  <c r="G142" i="2"/>
  <c r="C142" i="2"/>
  <c r="E142" i="2"/>
  <c r="H142" i="2"/>
  <c r="B142" i="2"/>
  <c r="A143" i="2"/>
  <c r="D143" i="2"/>
  <c r="E34" i="1"/>
  <c r="G143" i="2"/>
  <c r="C143" i="2"/>
  <c r="E143" i="2"/>
  <c r="H143" i="2"/>
  <c r="B143" i="2"/>
  <c r="A144" i="2"/>
  <c r="D144" i="2"/>
  <c r="E35" i="1"/>
  <c r="G144" i="2"/>
  <c r="C144" i="2"/>
  <c r="E144" i="2"/>
  <c r="H144" i="2"/>
  <c r="B144" i="2"/>
  <c r="A145" i="2"/>
  <c r="D145" i="2"/>
  <c r="E36" i="1"/>
  <c r="G145" i="2"/>
  <c r="C145" i="2"/>
  <c r="E145" i="2"/>
  <c r="H145" i="2"/>
  <c r="B145" i="2"/>
  <c r="A146" i="2"/>
  <c r="D146" i="2"/>
  <c r="E37" i="1"/>
  <c r="G146" i="2"/>
  <c r="C146" i="2"/>
  <c r="E146" i="2"/>
  <c r="H146" i="2"/>
  <c r="B146" i="2"/>
  <c r="A147" i="2"/>
  <c r="D147" i="2"/>
  <c r="E38" i="1"/>
  <c r="G147" i="2"/>
  <c r="C147" i="2"/>
  <c r="E147" i="2"/>
  <c r="H147" i="2"/>
  <c r="B147" i="2"/>
  <c r="A148" i="2"/>
  <c r="D148" i="2"/>
  <c r="E39" i="1"/>
  <c r="G148" i="2"/>
  <c r="C148" i="2"/>
  <c r="E148" i="2"/>
  <c r="H148" i="2"/>
  <c r="B148" i="2"/>
  <c r="A149" i="2"/>
  <c r="D149" i="2"/>
  <c r="E40" i="1"/>
  <c r="G149" i="2"/>
  <c r="C149" i="2"/>
  <c r="E149" i="2"/>
  <c r="H149" i="2"/>
  <c r="B149" i="2"/>
  <c r="A150" i="2"/>
  <c r="D150" i="2"/>
  <c r="E41" i="1"/>
  <c r="G150" i="2"/>
  <c r="C150" i="2"/>
  <c r="E150" i="2"/>
  <c r="H150" i="2"/>
  <c r="B150" i="2"/>
  <c r="A151" i="2"/>
  <c r="D151" i="2"/>
  <c r="E42" i="1"/>
  <c r="G151" i="2"/>
  <c r="C151" i="2"/>
  <c r="E151" i="2"/>
  <c r="H151" i="2"/>
  <c r="B151" i="2"/>
  <c r="A152" i="2"/>
  <c r="D152" i="2"/>
  <c r="E43" i="1"/>
  <c r="G152" i="2"/>
  <c r="C152" i="2"/>
  <c r="E152" i="2"/>
  <c r="H152" i="2"/>
  <c r="B152" i="2"/>
  <c r="A153" i="2"/>
  <c r="D153" i="2"/>
  <c r="E44" i="1"/>
  <c r="G153" i="2"/>
  <c r="C153" i="2"/>
  <c r="E153" i="2"/>
  <c r="H153" i="2"/>
  <c r="B153" i="2"/>
  <c r="A154" i="2"/>
  <c r="D154" i="2"/>
  <c r="E45" i="1"/>
  <c r="G154" i="2"/>
  <c r="C154" i="2"/>
  <c r="E154" i="2"/>
  <c r="H154" i="2"/>
  <c r="B154" i="2"/>
  <c r="A155" i="2"/>
  <c r="C155" i="2"/>
  <c r="E155" i="2"/>
  <c r="D155" i="2"/>
  <c r="G155" i="2"/>
  <c r="H155" i="2"/>
  <c r="B155" i="2"/>
  <c r="A156" i="2"/>
  <c r="D156" i="2"/>
  <c r="E47" i="1"/>
  <c r="F47" i="1"/>
  <c r="G47" i="1"/>
  <c r="I47" i="1"/>
  <c r="G156" i="2"/>
  <c r="C156" i="2"/>
  <c r="H156" i="2"/>
  <c r="B156" i="2"/>
  <c r="A157" i="2"/>
  <c r="D157" i="2"/>
  <c r="E48" i="1"/>
  <c r="F48" i="1"/>
  <c r="G48" i="1"/>
  <c r="I48" i="1"/>
  <c r="G157" i="2"/>
  <c r="C157" i="2"/>
  <c r="E157" i="2"/>
  <c r="H157" i="2"/>
  <c r="B157" i="2"/>
  <c r="A158" i="2"/>
  <c r="B158" i="2"/>
  <c r="D158" i="2"/>
  <c r="G158" i="2"/>
  <c r="C158" i="2"/>
  <c r="E158" i="2"/>
  <c r="H158" i="2"/>
  <c r="A159" i="2"/>
  <c r="B159" i="2"/>
  <c r="D159" i="2"/>
  <c r="E50" i="1"/>
  <c r="G159" i="2"/>
  <c r="C159" i="2"/>
  <c r="E159" i="2"/>
  <c r="H159" i="2"/>
  <c r="A160" i="2"/>
  <c r="B160" i="2"/>
  <c r="D160" i="2"/>
  <c r="E51" i="1"/>
  <c r="G160" i="2"/>
  <c r="C160" i="2"/>
  <c r="E160" i="2"/>
  <c r="H160" i="2"/>
  <c r="A161" i="2"/>
  <c r="B161" i="2"/>
  <c r="D161" i="2"/>
  <c r="E52" i="1"/>
  <c r="G161" i="2"/>
  <c r="C161" i="2"/>
  <c r="E161" i="2"/>
  <c r="H161" i="2"/>
  <c r="A162" i="2"/>
  <c r="D162" i="2"/>
  <c r="G162" i="2"/>
  <c r="C162" i="2"/>
  <c r="H162" i="2"/>
  <c r="B162" i="2"/>
  <c r="A163" i="2"/>
  <c r="C163" i="2"/>
  <c r="E163" i="2"/>
  <c r="D163" i="2"/>
  <c r="G163" i="2"/>
  <c r="H163" i="2"/>
  <c r="B163" i="2"/>
  <c r="A164" i="2"/>
  <c r="D164" i="2"/>
  <c r="E145" i="1"/>
  <c r="G164" i="2"/>
  <c r="C164" i="2"/>
  <c r="E164" i="2"/>
  <c r="H164" i="2"/>
  <c r="B164" i="2"/>
  <c r="A165" i="2"/>
  <c r="D165" i="2"/>
  <c r="E146" i="1"/>
  <c r="G165" i="2"/>
  <c r="C165" i="2"/>
  <c r="H165" i="2"/>
  <c r="B165" i="2"/>
  <c r="A166" i="2"/>
  <c r="D166" i="2"/>
  <c r="E147" i="1"/>
  <c r="G166" i="2"/>
  <c r="C166" i="2"/>
  <c r="E166" i="2"/>
  <c r="H166" i="2"/>
  <c r="B166" i="2"/>
  <c r="A167" i="2"/>
  <c r="D167" i="2"/>
  <c r="E148" i="1"/>
  <c r="F148" i="1"/>
  <c r="G148" i="1"/>
  <c r="I148" i="1"/>
  <c r="G167" i="2"/>
  <c r="C167" i="2"/>
  <c r="H167" i="2"/>
  <c r="B167" i="2"/>
  <c r="A168" i="2"/>
  <c r="D168" i="2"/>
  <c r="E149" i="1"/>
  <c r="G168" i="2"/>
  <c r="C168" i="2"/>
  <c r="E168" i="2"/>
  <c r="H168" i="2"/>
  <c r="B168" i="2"/>
  <c r="A169" i="2"/>
  <c r="D169" i="2"/>
  <c r="E150" i="1"/>
  <c r="G169" i="2"/>
  <c r="C169" i="2"/>
  <c r="E169" i="2"/>
  <c r="H169" i="2"/>
  <c r="B169" i="2"/>
  <c r="A170" i="2"/>
  <c r="D170" i="2"/>
  <c r="G170" i="2"/>
  <c r="C170" i="2"/>
  <c r="H170" i="2"/>
  <c r="B170" i="2"/>
  <c r="A171" i="2"/>
  <c r="B171" i="2"/>
  <c r="D171" i="2"/>
  <c r="G171" i="2"/>
  <c r="C171" i="2"/>
  <c r="H171" i="2"/>
  <c r="A172" i="2"/>
  <c r="D172" i="2"/>
  <c r="G172" i="2"/>
  <c r="C172" i="2"/>
  <c r="E172" i="2"/>
  <c r="H172" i="2"/>
  <c r="B172" i="2"/>
  <c r="A173" i="2"/>
  <c r="D173" i="2"/>
  <c r="G173" i="2"/>
  <c r="C173" i="2"/>
  <c r="H173" i="2"/>
  <c r="B173" i="2"/>
  <c r="A174" i="2"/>
  <c r="C174" i="2"/>
  <c r="E174" i="2"/>
  <c r="D174" i="2"/>
  <c r="G174" i="2"/>
  <c r="H174" i="2"/>
  <c r="B174" i="2"/>
  <c r="A175" i="2"/>
  <c r="D175" i="2"/>
  <c r="E175" i="2"/>
  <c r="G175" i="2"/>
  <c r="C175" i="2"/>
  <c r="H175" i="2"/>
  <c r="B175" i="2"/>
  <c r="A176" i="2"/>
  <c r="B176" i="2"/>
  <c r="D176" i="2"/>
  <c r="G176" i="2"/>
  <c r="C176" i="2"/>
  <c r="E176" i="2"/>
  <c r="H176" i="2"/>
  <c r="A177" i="2"/>
  <c r="B177" i="2"/>
  <c r="D177" i="2"/>
  <c r="E168" i="1"/>
  <c r="F168" i="1"/>
  <c r="G177" i="2"/>
  <c r="C177" i="2"/>
  <c r="H177" i="2"/>
  <c r="A178" i="2"/>
  <c r="C178" i="2"/>
  <c r="E178" i="2"/>
  <c r="D178" i="2"/>
  <c r="G178" i="2"/>
  <c r="H178" i="2"/>
  <c r="B178" i="2"/>
  <c r="A179" i="2"/>
  <c r="D179" i="2"/>
  <c r="E176" i="1"/>
  <c r="G179" i="2"/>
  <c r="C179" i="2"/>
  <c r="E179" i="2"/>
  <c r="H179" i="2"/>
  <c r="B179" i="2"/>
  <c r="A180" i="2"/>
  <c r="C180" i="2"/>
  <c r="E180" i="2"/>
  <c r="D180" i="2"/>
  <c r="G180" i="2"/>
  <c r="H180" i="2"/>
  <c r="B180" i="2"/>
  <c r="C9" i="1"/>
  <c r="F98" i="1"/>
  <c r="G98" i="1"/>
  <c r="I98" i="1"/>
  <c r="F99" i="1"/>
  <c r="G99" i="1"/>
  <c r="I99" i="1"/>
  <c r="F100" i="1"/>
  <c r="G100" i="1"/>
  <c r="I100" i="1"/>
  <c r="F101" i="1"/>
  <c r="G101" i="1"/>
  <c r="I101" i="1"/>
  <c r="F102" i="1"/>
  <c r="G102" i="1"/>
  <c r="I102" i="1"/>
  <c r="F169" i="1"/>
  <c r="G169" i="1"/>
  <c r="J169" i="1"/>
  <c r="F172" i="1"/>
  <c r="G172" i="1"/>
  <c r="K172" i="1"/>
  <c r="F171" i="1"/>
  <c r="G171" i="1"/>
  <c r="F174" i="1"/>
  <c r="G174" i="1"/>
  <c r="J174" i="1"/>
  <c r="F177" i="1"/>
  <c r="G177" i="1"/>
  <c r="J177" i="1"/>
  <c r="F179" i="1"/>
  <c r="G179" i="1"/>
  <c r="J179" i="1"/>
  <c r="F186" i="1"/>
  <c r="G186" i="1"/>
  <c r="K186" i="1"/>
  <c r="F187" i="1"/>
  <c r="G187" i="1"/>
  <c r="E181" i="1"/>
  <c r="F181" i="1"/>
  <c r="G181" i="1"/>
  <c r="K181" i="1"/>
  <c r="E183" i="1"/>
  <c r="F183" i="1"/>
  <c r="G183" i="1"/>
  <c r="K183" i="1"/>
  <c r="F180" i="1"/>
  <c r="G180" i="1"/>
  <c r="F184" i="1"/>
  <c r="G184" i="1"/>
  <c r="J184" i="1"/>
  <c r="F185" i="1"/>
  <c r="G185" i="1"/>
  <c r="J185" i="1"/>
  <c r="F188" i="1"/>
  <c r="G188" i="1"/>
  <c r="J188" i="1"/>
  <c r="F189" i="1"/>
  <c r="G189" i="1"/>
  <c r="J189" i="1"/>
  <c r="F190" i="1"/>
  <c r="G190" i="1"/>
  <c r="K190" i="1"/>
  <c r="F191" i="1"/>
  <c r="G191" i="1"/>
  <c r="K191" i="1"/>
  <c r="F175" i="1"/>
  <c r="G175" i="1"/>
  <c r="F192" i="1"/>
  <c r="G192" i="1"/>
  <c r="K192" i="1"/>
  <c r="F193" i="1"/>
  <c r="G193" i="1"/>
  <c r="J193" i="1"/>
  <c r="F194" i="1"/>
  <c r="G194" i="1"/>
  <c r="J194" i="1"/>
  <c r="F195" i="1"/>
  <c r="G195" i="1"/>
  <c r="J195" i="1"/>
  <c r="F196" i="1"/>
  <c r="G196" i="1"/>
  <c r="J196" i="1"/>
  <c r="G197" i="1"/>
  <c r="J197" i="1"/>
  <c r="G198" i="1"/>
  <c r="J198" i="1"/>
  <c r="E199" i="1"/>
  <c r="F199" i="1"/>
  <c r="G199" i="1"/>
  <c r="K199" i="1"/>
  <c r="E202" i="1"/>
  <c r="F202" i="1"/>
  <c r="G202" i="1"/>
  <c r="K202" i="1"/>
  <c r="F167" i="1"/>
  <c r="G167" i="1"/>
  <c r="K167" i="1"/>
  <c r="E170" i="1"/>
  <c r="F170" i="1"/>
  <c r="G170" i="1"/>
  <c r="I170" i="1"/>
  <c r="F173" i="1"/>
  <c r="G173" i="1"/>
  <c r="K173" i="1"/>
  <c r="F178" i="1"/>
  <c r="G178" i="1"/>
  <c r="K178" i="1"/>
  <c r="E182" i="1"/>
  <c r="F182" i="1"/>
  <c r="U182" i="1"/>
  <c r="E55" i="1"/>
  <c r="F55" i="1"/>
  <c r="G55" i="1"/>
  <c r="I55" i="1"/>
  <c r="G168" i="1"/>
  <c r="I168" i="1"/>
  <c r="F176" i="1"/>
  <c r="G176" i="1"/>
  <c r="I176" i="1"/>
  <c r="E200" i="1"/>
  <c r="F200" i="1"/>
  <c r="G200" i="1"/>
  <c r="K200" i="1"/>
  <c r="D9" i="1"/>
  <c r="F145" i="1"/>
  <c r="G145" i="1"/>
  <c r="I145" i="1"/>
  <c r="F146" i="1"/>
  <c r="G146" i="1"/>
  <c r="I146" i="1"/>
  <c r="F147" i="1"/>
  <c r="G147" i="1"/>
  <c r="I147" i="1"/>
  <c r="F149" i="1"/>
  <c r="G149" i="1"/>
  <c r="I149" i="1"/>
  <c r="F150" i="1"/>
  <c r="G150" i="1"/>
  <c r="F151" i="1"/>
  <c r="G151" i="1"/>
  <c r="I151" i="1"/>
  <c r="F16" i="1"/>
  <c r="F33" i="1"/>
  <c r="F34" i="1"/>
  <c r="G34" i="1"/>
  <c r="I34" i="1"/>
  <c r="F35" i="1"/>
  <c r="F40" i="1"/>
  <c r="G40" i="1"/>
  <c r="I40" i="1"/>
  <c r="F44" i="1"/>
  <c r="G44" i="1"/>
  <c r="I44" i="1"/>
  <c r="F21" i="1"/>
  <c r="G21" i="1"/>
  <c r="I21" i="1"/>
  <c r="F22" i="1"/>
  <c r="F24" i="1"/>
  <c r="F25" i="1"/>
  <c r="G25" i="1"/>
  <c r="I25" i="1"/>
  <c r="F26" i="1"/>
  <c r="G26" i="1"/>
  <c r="I26" i="1"/>
  <c r="F27" i="1"/>
  <c r="F23" i="1"/>
  <c r="F28" i="1"/>
  <c r="G28" i="1"/>
  <c r="I28" i="1"/>
  <c r="F29" i="1"/>
  <c r="G29" i="1"/>
  <c r="I29" i="1"/>
  <c r="F30" i="1"/>
  <c r="G30" i="1"/>
  <c r="I30" i="1"/>
  <c r="F31" i="1"/>
  <c r="F32" i="1"/>
  <c r="G32" i="1"/>
  <c r="I32" i="1"/>
  <c r="F36" i="1"/>
  <c r="G36" i="1"/>
  <c r="I36" i="1"/>
  <c r="F37" i="1"/>
  <c r="G37" i="1"/>
  <c r="I37" i="1"/>
  <c r="F38" i="1"/>
  <c r="G38" i="1"/>
  <c r="I38" i="1"/>
  <c r="F39" i="1"/>
  <c r="G39" i="1"/>
  <c r="I39" i="1"/>
  <c r="F41" i="1"/>
  <c r="F42" i="1"/>
  <c r="F43" i="1"/>
  <c r="G43" i="1"/>
  <c r="F45" i="1"/>
  <c r="G45" i="1"/>
  <c r="I45" i="1"/>
  <c r="E46" i="1"/>
  <c r="F46" i="1"/>
  <c r="G46" i="1"/>
  <c r="I46" i="1"/>
  <c r="E49" i="1"/>
  <c r="F49" i="1"/>
  <c r="F50" i="1"/>
  <c r="F51" i="1"/>
  <c r="G51" i="1"/>
  <c r="I51" i="1"/>
  <c r="F52" i="1"/>
  <c r="G52" i="1"/>
  <c r="I52" i="1"/>
  <c r="F92" i="1"/>
  <c r="F53" i="1"/>
  <c r="F54" i="1"/>
  <c r="F90" i="1"/>
  <c r="G90" i="1"/>
  <c r="I90" i="1"/>
  <c r="E91" i="1"/>
  <c r="F91" i="1"/>
  <c r="G91" i="1"/>
  <c r="I91" i="1"/>
  <c r="F93" i="1"/>
  <c r="F94" i="1"/>
  <c r="G94" i="1"/>
  <c r="I94" i="1"/>
  <c r="F95" i="1"/>
  <c r="F96" i="1"/>
  <c r="F97" i="1"/>
  <c r="G97" i="1"/>
  <c r="I97" i="1"/>
  <c r="C17" i="1"/>
  <c r="Q21" i="1"/>
  <c r="G22" i="1"/>
  <c r="I22" i="1"/>
  <c r="Q22" i="1"/>
  <c r="G23" i="1"/>
  <c r="I23" i="1"/>
  <c r="Q23" i="1"/>
  <c r="G24" i="1"/>
  <c r="I24" i="1"/>
  <c r="Q24" i="1"/>
  <c r="Q25" i="1"/>
  <c r="Q26" i="1"/>
  <c r="G27" i="1"/>
  <c r="I27" i="1"/>
  <c r="Q27" i="1"/>
  <c r="Q28" i="1"/>
  <c r="Q29" i="1"/>
  <c r="Q30" i="1"/>
  <c r="G31" i="1"/>
  <c r="I31" i="1"/>
  <c r="Q31" i="1"/>
  <c r="Q32" i="1"/>
  <c r="G33" i="1"/>
  <c r="I33" i="1"/>
  <c r="Q33" i="1"/>
  <c r="Q34" i="1"/>
  <c r="G35" i="1"/>
  <c r="I35" i="1"/>
  <c r="Q35" i="1"/>
  <c r="Q36" i="1"/>
  <c r="Q37" i="1"/>
  <c r="Q38" i="1"/>
  <c r="Q39" i="1"/>
  <c r="Q40" i="1"/>
  <c r="G41" i="1"/>
  <c r="I41" i="1"/>
  <c r="Q41" i="1"/>
  <c r="G42" i="1"/>
  <c r="I42" i="1"/>
  <c r="Q42" i="1"/>
  <c r="I43" i="1"/>
  <c r="Q43" i="1"/>
  <c r="Q44" i="1"/>
  <c r="Q45" i="1"/>
  <c r="Q46" i="1"/>
  <c r="Q47" i="1"/>
  <c r="Q48" i="1"/>
  <c r="G49" i="1"/>
  <c r="I49" i="1"/>
  <c r="Q49" i="1"/>
  <c r="G50" i="1"/>
  <c r="I50" i="1"/>
  <c r="Q50" i="1"/>
  <c r="Q51" i="1"/>
  <c r="Q52" i="1"/>
  <c r="G53" i="1"/>
  <c r="I53" i="1"/>
  <c r="Q53" i="1"/>
  <c r="G54" i="1"/>
  <c r="I54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G92" i="1"/>
  <c r="I92" i="1"/>
  <c r="Q92" i="1"/>
  <c r="G93" i="1"/>
  <c r="I93" i="1"/>
  <c r="Q93" i="1"/>
  <c r="Q94" i="1"/>
  <c r="G95" i="1"/>
  <c r="I95" i="1"/>
  <c r="Q95" i="1"/>
  <c r="G96" i="1"/>
  <c r="I96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I150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J171" i="1"/>
  <c r="Q171" i="1"/>
  <c r="Q172" i="1"/>
  <c r="Q173" i="1"/>
  <c r="Q174" i="1"/>
  <c r="K175" i="1"/>
  <c r="Q175" i="1"/>
  <c r="Q176" i="1"/>
  <c r="Q177" i="1"/>
  <c r="Q178" i="1"/>
  <c r="Q179" i="1"/>
  <c r="J180" i="1"/>
  <c r="Q180" i="1"/>
  <c r="Q181" i="1"/>
  <c r="Q182" i="1"/>
  <c r="Q183" i="1"/>
  <c r="Q184" i="1"/>
  <c r="Q185" i="1"/>
  <c r="Q186" i="1"/>
  <c r="K187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2" i="1"/>
  <c r="Q200" i="1"/>
  <c r="E129" i="2"/>
  <c r="E125" i="2"/>
  <c r="E121" i="2"/>
  <c r="E117" i="2"/>
  <c r="E113" i="2"/>
  <c r="E123" i="2"/>
  <c r="E119" i="2"/>
  <c r="E115" i="2"/>
  <c r="E111" i="2"/>
  <c r="H86" i="1"/>
  <c r="I86" i="1"/>
  <c r="E156" i="2"/>
  <c r="E99" i="2"/>
  <c r="E96" i="2"/>
  <c r="E166" i="1"/>
  <c r="F166" i="1"/>
  <c r="E165" i="1"/>
  <c r="F165" i="1"/>
  <c r="G165" i="1"/>
  <c r="I165" i="1"/>
  <c r="E158" i="1"/>
  <c r="F158" i="1"/>
  <c r="G158" i="1"/>
  <c r="I158" i="1"/>
  <c r="E157" i="1"/>
  <c r="F157" i="1"/>
  <c r="G157" i="1"/>
  <c r="I157" i="1"/>
  <c r="E156" i="1"/>
  <c r="F156" i="1"/>
  <c r="G156" i="1"/>
  <c r="I156" i="1"/>
  <c r="E155" i="1"/>
  <c r="F155" i="1"/>
  <c r="G155" i="1"/>
  <c r="I155" i="1"/>
  <c r="E154" i="1"/>
  <c r="F154" i="1"/>
  <c r="G154" i="1"/>
  <c r="I154" i="1"/>
  <c r="E153" i="1"/>
  <c r="E97" i="2"/>
  <c r="E152" i="1"/>
  <c r="F152" i="1"/>
  <c r="G152" i="1"/>
  <c r="I152" i="1"/>
  <c r="G166" i="1"/>
  <c r="I166" i="1"/>
  <c r="E170" i="2"/>
  <c r="E162" i="2"/>
  <c r="F153" i="1"/>
  <c r="G153" i="1"/>
  <c r="I153" i="1"/>
  <c r="E101" i="2"/>
  <c r="E177" i="2"/>
  <c r="E165" i="2"/>
  <c r="E171" i="2"/>
  <c r="E100" i="2"/>
  <c r="E167" i="2"/>
  <c r="E95" i="2"/>
  <c r="E67" i="2"/>
  <c r="E71" i="2"/>
  <c r="G204" i="1"/>
  <c r="K204" i="1"/>
  <c r="E126" i="1"/>
  <c r="E124" i="1"/>
  <c r="F124" i="1"/>
  <c r="G124" i="1"/>
  <c r="I124" i="1"/>
  <c r="E122" i="1"/>
  <c r="F122" i="1"/>
  <c r="G122" i="1"/>
  <c r="I122" i="1"/>
  <c r="E120" i="1"/>
  <c r="F120" i="1"/>
  <c r="G120" i="1"/>
  <c r="I120" i="1"/>
  <c r="E118" i="1"/>
  <c r="E116" i="1"/>
  <c r="F116" i="1"/>
  <c r="G116" i="1"/>
  <c r="I116" i="1"/>
  <c r="E114" i="1"/>
  <c r="F114" i="1"/>
  <c r="G114" i="1"/>
  <c r="I114" i="1"/>
  <c r="E112" i="1"/>
  <c r="F112" i="1"/>
  <c r="G112" i="1"/>
  <c r="I112" i="1"/>
  <c r="E110" i="1"/>
  <c r="F110" i="1"/>
  <c r="G110" i="1"/>
  <c r="I110" i="1"/>
  <c r="E108" i="1"/>
  <c r="F108" i="1"/>
  <c r="G108" i="1"/>
  <c r="I108" i="1"/>
  <c r="E106" i="1"/>
  <c r="E59" i="2"/>
  <c r="E104" i="1"/>
  <c r="E164" i="1"/>
  <c r="F164" i="1"/>
  <c r="G164" i="1"/>
  <c r="I164" i="1"/>
  <c r="E162" i="1"/>
  <c r="F162" i="1"/>
  <c r="G162" i="1"/>
  <c r="I162" i="1"/>
  <c r="E160" i="1"/>
  <c r="F160" i="1"/>
  <c r="G160" i="1"/>
  <c r="I160" i="1"/>
  <c r="G201" i="1"/>
  <c r="K201" i="1"/>
  <c r="E203" i="1"/>
  <c r="F203" i="1"/>
  <c r="G203" i="1"/>
  <c r="K203" i="1"/>
  <c r="E73" i="2"/>
  <c r="F126" i="1"/>
  <c r="G126" i="1"/>
  <c r="I126" i="1"/>
  <c r="E77" i="2"/>
  <c r="E173" i="2"/>
  <c r="E63" i="2"/>
  <c r="F106" i="1"/>
  <c r="G106" i="1"/>
  <c r="I106" i="1"/>
  <c r="E58" i="2"/>
  <c r="F118" i="1"/>
  <c r="G118" i="1"/>
  <c r="I118" i="1"/>
  <c r="E69" i="2"/>
  <c r="E75" i="2"/>
  <c r="F104" i="1"/>
  <c r="G104" i="1"/>
  <c r="I104" i="1"/>
  <c r="E56" i="2"/>
  <c r="E65" i="2"/>
  <c r="E60" i="2"/>
  <c r="C11" i="1"/>
  <c r="C12" i="1"/>
  <c r="O205" i="1" l="1"/>
  <c r="C16" i="1"/>
  <c r="D18" i="1" s="1"/>
  <c r="O203" i="1"/>
  <c r="O115" i="1"/>
  <c r="O131" i="1"/>
  <c r="O186" i="1"/>
  <c r="O143" i="1"/>
  <c r="O142" i="1"/>
  <c r="O174" i="1"/>
  <c r="O121" i="1"/>
  <c r="O136" i="1"/>
  <c r="O168" i="1"/>
  <c r="O130" i="1"/>
  <c r="O158" i="1"/>
  <c r="O204" i="1"/>
  <c r="O114" i="1"/>
  <c r="O159" i="1"/>
  <c r="O135" i="1"/>
  <c r="O139" i="1"/>
  <c r="O187" i="1"/>
  <c r="O112" i="1"/>
  <c r="O154" i="1"/>
  <c r="O125" i="1"/>
  <c r="O155" i="1"/>
  <c r="O173" i="1"/>
  <c r="O189" i="1"/>
  <c r="O113" i="1"/>
  <c r="O144" i="1"/>
  <c r="O177" i="1"/>
  <c r="O138" i="1"/>
  <c r="O184" i="1"/>
  <c r="O116" i="1"/>
  <c r="O146" i="1"/>
  <c r="O178" i="1"/>
  <c r="O156" i="1"/>
  <c r="O151" i="1"/>
  <c r="O196" i="1"/>
  <c r="O124" i="1"/>
  <c r="O145" i="1"/>
  <c r="O180" i="1"/>
  <c r="O201" i="1"/>
  <c r="O176" i="1"/>
  <c r="O192" i="1"/>
  <c r="O161" i="1"/>
  <c r="O194" i="1"/>
  <c r="O150" i="1"/>
  <c r="O185" i="1"/>
  <c r="O133" i="1"/>
  <c r="O162" i="1"/>
  <c r="O175" i="1"/>
  <c r="O164" i="1"/>
  <c r="O181" i="1"/>
  <c r="O141" i="1"/>
  <c r="O183" i="1"/>
  <c r="O153" i="1"/>
  <c r="O179" i="1"/>
  <c r="O110" i="1"/>
  <c r="O111" i="1"/>
  <c r="O120" i="1"/>
  <c r="O160" i="1"/>
  <c r="O182" i="1"/>
  <c r="O123" i="1"/>
  <c r="O197" i="1"/>
  <c r="O157" i="1"/>
  <c r="O166" i="1"/>
  <c r="O169" i="1"/>
  <c r="O149" i="1"/>
  <c r="O195" i="1"/>
  <c r="O147" i="1"/>
  <c r="O118" i="1"/>
  <c r="O167" i="1"/>
  <c r="O193" i="1"/>
  <c r="O134" i="1"/>
  <c r="O172" i="1"/>
  <c r="O128" i="1"/>
  <c r="O137" i="1"/>
  <c r="O198" i="1"/>
  <c r="O109" i="1"/>
  <c r="O108" i="1"/>
  <c r="O117" i="1"/>
  <c r="O202" i="1"/>
  <c r="O148" i="1"/>
  <c r="O119" i="1"/>
  <c r="O132" i="1"/>
  <c r="O165" i="1"/>
  <c r="O163" i="1"/>
  <c r="O126" i="1"/>
  <c r="O171" i="1"/>
  <c r="O200" i="1"/>
  <c r="O140" i="1"/>
  <c r="O170" i="1"/>
  <c r="O190" i="1"/>
  <c r="O152" i="1"/>
  <c r="O191" i="1"/>
  <c r="O199" i="1"/>
  <c r="O122" i="1"/>
  <c r="O127" i="1"/>
  <c r="O129" i="1"/>
  <c r="O188" i="1"/>
  <c r="C15" i="1"/>
  <c r="F17" i="1"/>
  <c r="F18" i="1" l="1"/>
  <c r="F19" i="1" s="1"/>
  <c r="C18" i="1"/>
</calcChain>
</file>

<file path=xl/sharedStrings.xml><?xml version="1.0" encoding="utf-8"?>
<sst xmlns="http://schemas.openxmlformats.org/spreadsheetml/2006/main" count="1879" uniqueCount="746">
  <si>
    <t>VSB-66</t>
  </si>
  <si>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</si>
  <si>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</si>
  <si>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</si>
  <si>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</si>
  <si>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</si>
  <si>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</si>
  <si>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</si>
  <si>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</si>
  <si>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</si>
  <si>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</si>
  <si>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</si>
  <si>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</si>
  <si>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</si>
  <si>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</si>
  <si>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</si>
  <si>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</si>
  <si>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</si>
  <si>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</si>
  <si>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</si>
  <si>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</si>
  <si>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</si>
  <si>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</si>
  <si>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</si>
  <si>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</si>
  <si>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</si>
  <si>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</si>
  <si>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</si>
  <si>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</si>
  <si>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</si>
  <si>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Diethelm R</t>
  </si>
  <si>
    <t>BBSAG Bull...24</t>
  </si>
  <si>
    <t>B</t>
  </si>
  <si>
    <t>v</t>
  </si>
  <si>
    <t>ORION 119</t>
  </si>
  <si>
    <t>K</t>
  </si>
  <si>
    <t>BBSAG Bull...30</t>
  </si>
  <si>
    <t>BBSAG Bull...31</t>
  </si>
  <si>
    <t>ORION 127</t>
  </si>
  <si>
    <t>Peter H</t>
  </si>
  <si>
    <t>BBSAG Bull...32</t>
  </si>
  <si>
    <t>ORION 129</t>
  </si>
  <si>
    <t>BBSAG Bull...33</t>
  </si>
  <si>
    <t>BBSAG Bull.3</t>
  </si>
  <si>
    <t>Locher K</t>
  </si>
  <si>
    <t>BBSAG Bull.5</t>
  </si>
  <si>
    <t>BBSAG Bull.6</t>
  </si>
  <si>
    <t>BBSAG Bull.10</t>
  </si>
  <si>
    <t>BBSAG Bull.11</t>
  </si>
  <si>
    <t>phe</t>
  </si>
  <si>
    <t>BBSAG Bull.14</t>
  </si>
  <si>
    <t>BBSAG Bull.15</t>
  </si>
  <si>
    <t>BBSAG Bull.16</t>
  </si>
  <si>
    <t>BBSAG Bull.24</t>
  </si>
  <si>
    <t>BBSAG Bull.28</t>
  </si>
  <si>
    <t>BBSAG Bull.29</t>
  </si>
  <si>
    <t>BBSAG Bull.38</t>
  </si>
  <si>
    <t>BBSAG Bull.39</t>
  </si>
  <si>
    <t>BBSAG Bull.43</t>
  </si>
  <si>
    <t>BBSAG Bull.45</t>
  </si>
  <si>
    <t>BBSAG 45</t>
  </si>
  <si>
    <t>BBSAG Bull.50</t>
  </si>
  <si>
    <t>BBSAG Bull.51</t>
  </si>
  <si>
    <t>Germann R</t>
  </si>
  <si>
    <t>BBSAG Bull.56</t>
  </si>
  <si>
    <t>BBSAG Bull.62</t>
  </si>
  <si>
    <t>BBSAG Bull.73</t>
  </si>
  <si>
    <t>BBSAG Bull.78</t>
  </si>
  <si>
    <t>BRNO 27</t>
  </si>
  <si>
    <t>BBSAG Bull.81</t>
  </si>
  <si>
    <t>BBSAG Bull.82</t>
  </si>
  <si>
    <t>BRNO 30</t>
  </si>
  <si>
    <t>BBSAG Bull.85</t>
  </si>
  <si>
    <t>BBSAG Bull.90</t>
  </si>
  <si>
    <t>BBSAG Bull.92</t>
  </si>
  <si>
    <t>BBSAG Bull.93</t>
  </si>
  <si>
    <t>BBSAG Bull.95</t>
  </si>
  <si>
    <t>BBSAG Bull.96</t>
  </si>
  <si>
    <t>BBSAG Bull.98</t>
  </si>
  <si>
    <t>BBSAG Bull.99</t>
  </si>
  <si>
    <t>BBSAG Bull.101</t>
  </si>
  <si>
    <t>BRNO 31</t>
  </si>
  <si>
    <t>BBSAG Bull.102</t>
  </si>
  <si>
    <t>BBSAG Bull.104</t>
  </si>
  <si>
    <t>BBSAG Bull.110</t>
  </si>
  <si>
    <t>BBSAG Bull.112</t>
  </si>
  <si>
    <t>BBSAG Bull.113</t>
  </si>
  <si>
    <t>BBSAG Bull.116</t>
  </si>
  <si>
    <t>IBVS 5484</t>
  </si>
  <si>
    <t>IBVS 0740</t>
  </si>
  <si>
    <t>EA/SD</t>
  </si>
  <si>
    <t>I</t>
  </si>
  <si>
    <t>IBVS 5657</t>
  </si>
  <si>
    <t>IBVS 5645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</si>
  <si>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</si>
  <si>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</si>
  <si>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</si>
  <si>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</si>
  <si>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</si>
  <si>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</si>
  <si>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</si>
  <si>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</si>
  <si>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5802</t>
  </si>
  <si>
    <t>IBVS 5893</t>
  </si>
  <si>
    <t>OEJV 0074</t>
  </si>
  <si>
    <t>vis</t>
  </si>
  <si>
    <t>CCD</t>
  </si>
  <si>
    <t>OEJV 0094</t>
  </si>
  <si>
    <t>OEJV</t>
  </si>
  <si>
    <t>Add cycle</t>
  </si>
  <si>
    <t>Old Cycle</t>
  </si>
  <si>
    <t>IBVS 5988</t>
  </si>
  <si>
    <t>IBVS 5897</t>
  </si>
  <si>
    <t>II</t>
  </si>
  <si>
    <t>IBVS 5918</t>
  </si>
  <si>
    <t>IBVS 5959</t>
  </si>
  <si>
    <t>IBVS 5992</t>
  </si>
  <si>
    <t>IBVS 6007</t>
  </si>
  <si>
    <t>IBVS 6029</t>
  </si>
  <si>
    <t>IBVS 6048</t>
  </si>
  <si>
    <t>IBVS 6084</t>
  </si>
  <si>
    <t>V0338 Her / GSC 03101-01627</t>
  </si>
  <si>
    <t>IBVS 6118</t>
  </si>
  <si>
    <t>IBVS 6149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</si>
  <si>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</si>
  <si>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</si>
  <si>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</si>
  <si>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</si>
  <si>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</si>
  <si>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</si>
  <si>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</si>
  <si>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</si>
  <si>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</si>
  <si>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</si>
  <si>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</si>
  <si>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2433771.38 </t>
  </si>
  <si>
    <t> 04.05.1951 21:07 </t>
  </si>
  <si>
    <t> -0.04 </t>
  </si>
  <si>
    <t>V </t>
  </si>
  <si>
    <t> W.Zessewitsch </t>
  </si>
  <si>
    <t> AC 121.3 </t>
  </si>
  <si>
    <t>2433852.34 </t>
  </si>
  <si>
    <t> 24.07.1951 20:09 </t>
  </si>
  <si>
    <t>P </t>
  </si>
  <si>
    <t>2433869.35 </t>
  </si>
  <si>
    <t> 10.08.1951 20:24 </t>
  </si>
  <si>
    <t> -0.00 </t>
  </si>
  <si>
    <t> AC 170.17 </t>
  </si>
  <si>
    <t>2433882.31 </t>
  </si>
  <si>
    <t> 23.08.1951 19:26 </t>
  </si>
  <si>
    <t> -0.10 </t>
  </si>
  <si>
    <t>2433886.29 </t>
  </si>
  <si>
    <t> 27.08.1951 18:57 </t>
  </si>
  <si>
    <t>2433895.42 </t>
  </si>
  <si>
    <t> 05.09.1951 22:04 </t>
  </si>
  <si>
    <t> -0.05 </t>
  </si>
  <si>
    <t>2433918.25 </t>
  </si>
  <si>
    <t> 28.09.1951 18:00 </t>
  </si>
  <si>
    <t> -0.07 </t>
  </si>
  <si>
    <t>2433920.25 </t>
  </si>
  <si>
    <t> 30.09.1951 18:00 </t>
  </si>
  <si>
    <t> -0.03 </t>
  </si>
  <si>
    <t>2434164.49 </t>
  </si>
  <si>
    <t> 31.05.1952 23:45 </t>
  </si>
  <si>
    <t> 0.04 </t>
  </si>
  <si>
    <t>2434245.32 </t>
  </si>
  <si>
    <t> 20.08.1952 19:40 </t>
  </si>
  <si>
    <t> -0.08 </t>
  </si>
  <si>
    <t>2434625.32 </t>
  </si>
  <si>
    <t> 04.09.1953 19:40 </t>
  </si>
  <si>
    <t> -0.06 </t>
  </si>
  <si>
    <t>2434680.19 </t>
  </si>
  <si>
    <t> 29.10.1953 16:33 </t>
  </si>
  <si>
    <t>2435198.541 </t>
  </si>
  <si>
    <t> 01.04.1955 00:59 </t>
  </si>
  <si>
    <t> -0.054 </t>
  </si>
  <si>
    <t> R.Szafraniec </t>
  </si>
  <si>
    <t> AA 9.48 </t>
  </si>
  <si>
    <t>2435219.430 </t>
  </si>
  <si>
    <t> 21.04.1955 22:19 </t>
  </si>
  <si>
    <t> -0.056 </t>
  </si>
  <si>
    <t>2435223.362 </t>
  </si>
  <si>
    <t> 25.04.1955 20:41 </t>
  </si>
  <si>
    <t> -0.042 </t>
  </si>
  <si>
    <t>2435608.53 </t>
  </si>
  <si>
    <t> 15.05.1956 00:43 </t>
  </si>
  <si>
    <t>2435647.711 </t>
  </si>
  <si>
    <t> 23.06.1956 05:03 </t>
  </si>
  <si>
    <t> -0.058 </t>
  </si>
  <si>
    <t> B.S.Whitney </t>
  </si>
  <si>
    <t> AJ 64.261 </t>
  </si>
  <si>
    <t>2435651.644 </t>
  </si>
  <si>
    <t> 27.06.1956 03:27 </t>
  </si>
  <si>
    <t>2435698.643 </t>
  </si>
  <si>
    <t> 13.08.1956 03:25 </t>
  </si>
  <si>
    <t> -0.050 </t>
  </si>
  <si>
    <t>2435748.275 </t>
  </si>
  <si>
    <t> 01.10.1956 18:36 </t>
  </si>
  <si>
    <t> -0.036 </t>
  </si>
  <si>
    <t>2435963.708 </t>
  </si>
  <si>
    <t> 05.05.1957 04:59 </t>
  </si>
  <si>
    <t>2436006.793 </t>
  </si>
  <si>
    <t> 17.06.1957 07:01 </t>
  </si>
  <si>
    <t>2436031.595 </t>
  </si>
  <si>
    <t> 12.07.1957 02:16 </t>
  </si>
  <si>
    <t> -0.061 </t>
  </si>
  <si>
    <t>2436308.414 </t>
  </si>
  <si>
    <t> 14.04.1958 21:56 </t>
  </si>
  <si>
    <t> -0.059 </t>
  </si>
  <si>
    <t>2437474.441 </t>
  </si>
  <si>
    <t> 23.06.1961 22:35 </t>
  </si>
  <si>
    <t> -0.057 </t>
  </si>
  <si>
    <t> F.Gerhardt </t>
  </si>
  <si>
    <t> AN 288.71 </t>
  </si>
  <si>
    <t> S.Müller </t>
  </si>
  <si>
    <t>2437474.442 </t>
  </si>
  <si>
    <t> 23.06.1961 22:36 </t>
  </si>
  <si>
    <t> E.Pohl </t>
  </si>
  <si>
    <t>2437474.443 </t>
  </si>
  <si>
    <t> 23.06.1961 22:37 </t>
  </si>
  <si>
    <t> -0.055 </t>
  </si>
  <si>
    <t> E.Heizmann </t>
  </si>
  <si>
    <t> E.Kowalsky </t>
  </si>
  <si>
    <t>2437487.487 </t>
  </si>
  <si>
    <t> 06.07.1961 23:41 </t>
  </si>
  <si>
    <t> -0.069 </t>
  </si>
  <si>
    <t>2438546.4587 </t>
  </si>
  <si>
    <t> 30.05.1964 23:00 </t>
  </si>
  <si>
    <t> -0.0515 </t>
  </si>
  <si>
    <t>E </t>
  </si>
  <si>
    <t>?</t>
  </si>
  <si>
    <t> K.Walter </t>
  </si>
  <si>
    <t> AN 291.225 </t>
  </si>
  <si>
    <t>2439648.5183 </t>
  </si>
  <si>
    <t> 07.06.1967 00:26 </t>
  </si>
  <si>
    <t> -0.0358 </t>
  </si>
  <si>
    <t> M.Vetesnik </t>
  </si>
  <si>
    <t> BAC 19.135 </t>
  </si>
  <si>
    <t>2440711.402 </t>
  </si>
  <si>
    <t> 04.05.1970 21:38 </t>
  </si>
  <si>
    <t> -0.024 </t>
  </si>
  <si>
    <t> R.Diethelm </t>
  </si>
  <si>
    <t> ORI 119 </t>
  </si>
  <si>
    <t>2440720.534 </t>
  </si>
  <si>
    <t> 14.05.1970 00:48 </t>
  </si>
  <si>
    <t> -0.032 </t>
  </si>
  <si>
    <t>2441070.475 </t>
  </si>
  <si>
    <t> 28.04.1971 23:24 </t>
  </si>
  <si>
    <t> -0.029 </t>
  </si>
  <si>
    <t> ORI 125 </t>
  </si>
  <si>
    <t>2441104.430 </t>
  </si>
  <si>
    <t> 01.06.1971 22:19 </t>
  </si>
  <si>
    <t> -0.023 </t>
  </si>
  <si>
    <t>2441168.373 </t>
  </si>
  <si>
    <t> 04.08.1971 20:57 </t>
  </si>
  <si>
    <t> -0.062 </t>
  </si>
  <si>
    <t> ORI 126 </t>
  </si>
  <si>
    <t>2441168.429 </t>
  </si>
  <si>
    <t> 04.08.1971 22:17 </t>
  </si>
  <si>
    <t> -0.006 </t>
  </si>
  <si>
    <t> H.Peter </t>
  </si>
  <si>
    <t> ORI 127 </t>
  </si>
  <si>
    <t>2441202.369 </t>
  </si>
  <si>
    <t> 07.09.1971 20:51 </t>
  </si>
  <si>
    <t> -0.015 </t>
  </si>
  <si>
    <t> ORI 129 </t>
  </si>
  <si>
    <t>2441253.294 </t>
  </si>
  <si>
    <t> 28.10.1971 19:03 </t>
  </si>
  <si>
    <t> -0.014 </t>
  </si>
  <si>
    <t>2441416.510 </t>
  </si>
  <si>
    <t> 09.04.1972 00:14 </t>
  </si>
  <si>
    <t> BBS 3 </t>
  </si>
  <si>
    <t>2441531.406 </t>
  </si>
  <si>
    <t> 01.08.1972 21:44 </t>
  </si>
  <si>
    <t> K.Locher </t>
  </si>
  <si>
    <t> BBS 5 </t>
  </si>
  <si>
    <t>2441544.475 </t>
  </si>
  <si>
    <t> 14.08.1972 23:24 </t>
  </si>
  <si>
    <t> -0.013 </t>
  </si>
  <si>
    <t> K.Szlachcic </t>
  </si>
  <si>
    <t>IBVS 740 </t>
  </si>
  <si>
    <t>2441544.476 </t>
  </si>
  <si>
    <t> 14.08.1972 23:25 </t>
  </si>
  <si>
    <t> -0.012 </t>
  </si>
  <si>
    <t> L.Frasinski </t>
  </si>
  <si>
    <t>2441561.442 </t>
  </si>
  <si>
    <t> 31.08.1972 22:36 </t>
  </si>
  <si>
    <t> -0.020 </t>
  </si>
  <si>
    <t>2441565.369 </t>
  </si>
  <si>
    <t> 04.09.1972 20:51 </t>
  </si>
  <si>
    <t> -0.010 </t>
  </si>
  <si>
    <t>2441582.339 </t>
  </si>
  <si>
    <t> 21.09.1972 20:08 </t>
  </si>
  <si>
    <t>2441599.306 </t>
  </si>
  <si>
    <t> 08.10.1972 19:20 </t>
  </si>
  <si>
    <t> BBS 6 </t>
  </si>
  <si>
    <t>2441616.289 </t>
  </si>
  <si>
    <t> 25.10.1972 18:56 </t>
  </si>
  <si>
    <t>2441616.291 </t>
  </si>
  <si>
    <t> 25.10.1972 18:59 </t>
  </si>
  <si>
    <t>2441877.437 </t>
  </si>
  <si>
    <t> 13.07.1973 22:29 </t>
  </si>
  <si>
    <t> BBS 10 </t>
  </si>
  <si>
    <t>2441907.471 </t>
  </si>
  <si>
    <t> 12.08.1973 23:18 </t>
  </si>
  <si>
    <t> BBS 11 </t>
  </si>
  <si>
    <t>2441911.392 </t>
  </si>
  <si>
    <t> 16.08.1973 21:24 </t>
  </si>
  <si>
    <t> -0.008 </t>
  </si>
  <si>
    <t>2441945.3359 </t>
  </si>
  <si>
    <t> 19.09.1973 20:03 </t>
  </si>
  <si>
    <t> -0.0137 </t>
  </si>
  <si>
    <t> A.Y.Ertan </t>
  </si>
  <si>
    <t>IBVS 937 </t>
  </si>
  <si>
    <t>2442134.666 </t>
  </si>
  <si>
    <t> 28.03.1974 03:59 </t>
  </si>
  <si>
    <t> -0.016 </t>
  </si>
  <si>
    <t> BBS 14 </t>
  </si>
  <si>
    <t>2442193.429 </t>
  </si>
  <si>
    <t> 25.05.1974 22:17 </t>
  </si>
  <si>
    <t> -0.011 </t>
  </si>
  <si>
    <t> BBS 15 </t>
  </si>
  <si>
    <t>2442223.454 </t>
  </si>
  <si>
    <t> 24.06.1974 22:53 </t>
  </si>
  <si>
    <t> -0.018 </t>
  </si>
  <si>
    <t> BBS 16 </t>
  </si>
  <si>
    <t>2442688.322 </t>
  </si>
  <si>
    <t> 02.10.1975 19:43 </t>
  </si>
  <si>
    <t> 0.007 </t>
  </si>
  <si>
    <t> BBS 24 </t>
  </si>
  <si>
    <t>2442936.413 </t>
  </si>
  <si>
    <t> 06.06.1976 21:54 </t>
  </si>
  <si>
    <t> BBS 28 </t>
  </si>
  <si>
    <t>2443013.441 </t>
  </si>
  <si>
    <t> 22.08.1976 22:35 </t>
  </si>
  <si>
    <t> BBS 29 </t>
  </si>
  <si>
    <t>2443017.358 </t>
  </si>
  <si>
    <t> 26.08.1976 20:35 </t>
  </si>
  <si>
    <t> -0.004 </t>
  </si>
  <si>
    <t>2443709.409 </t>
  </si>
  <si>
    <t> 19.07.1978 21:48 </t>
  </si>
  <si>
    <t> 0.006 </t>
  </si>
  <si>
    <t> BBS 38 </t>
  </si>
  <si>
    <t>2443739.432 </t>
  </si>
  <si>
    <t> 18.08.1978 22:22 </t>
  </si>
  <si>
    <t>2443790.362 </t>
  </si>
  <si>
    <t> 08.10.1978 20:41 </t>
  </si>
  <si>
    <t> 0.003 </t>
  </si>
  <si>
    <t> BBS 39 </t>
  </si>
  <si>
    <t>2444025.387 </t>
  </si>
  <si>
    <t> 31.05.1979 21:17 </t>
  </si>
  <si>
    <t> -0.005 </t>
  </si>
  <si>
    <t> BBS 43 </t>
  </si>
  <si>
    <t>2444123.318 </t>
  </si>
  <si>
    <t> 06.09.1979 19:37 </t>
  </si>
  <si>
    <t> BBS 45 </t>
  </si>
  <si>
    <t>2444499.376 </t>
  </si>
  <si>
    <t> 16.09.1980 21:01 </t>
  </si>
  <si>
    <t> 0.000 </t>
  </si>
  <si>
    <t> BBS 50 </t>
  </si>
  <si>
    <t>2444533.329 </t>
  </si>
  <si>
    <t> 20.10.1980 19:53 </t>
  </si>
  <si>
    <t> 0.004 </t>
  </si>
  <si>
    <t> BBS 51 </t>
  </si>
  <si>
    <t>2444567.269 </t>
  </si>
  <si>
    <t> 23.11.1980 18:27 </t>
  </si>
  <si>
    <t>2444815.368 </t>
  </si>
  <si>
    <t> 29.07.1981 20:49 </t>
  </si>
  <si>
    <t> R.Germann </t>
  </si>
  <si>
    <t> BBS 56 </t>
  </si>
  <si>
    <t>2444832.335 </t>
  </si>
  <si>
    <t> 15.08.1981 20:02 </t>
  </si>
  <si>
    <t>2444845.394 </t>
  </si>
  <si>
    <t> 28.08.1981 21:27 </t>
  </si>
  <si>
    <t>2444845.399 </t>
  </si>
  <si>
    <t> 28.08.1981 21:34 </t>
  </si>
  <si>
    <t> 0.002 </t>
  </si>
  <si>
    <t>2445191.424 </t>
  </si>
  <si>
    <t> 09.08.1982 22:10 </t>
  </si>
  <si>
    <t> BBS 62 </t>
  </si>
  <si>
    <t>2445934.387 </t>
  </si>
  <si>
    <t> 21.08.1984 21:17 </t>
  </si>
  <si>
    <t> BBS 73 </t>
  </si>
  <si>
    <t>2446280.414 </t>
  </si>
  <si>
    <t> 02.08.1985 21:56 </t>
  </si>
  <si>
    <t> 0.010 </t>
  </si>
  <si>
    <t> BBS 78 </t>
  </si>
  <si>
    <t>2446293.449 </t>
  </si>
  <si>
    <t> 15.08.1985 22:46 </t>
  </si>
  <si>
    <t> M.Berka </t>
  </si>
  <si>
    <t> BRNO 27 </t>
  </si>
  <si>
    <t>2446293.453 </t>
  </si>
  <si>
    <t> 15.08.1985 22:52 </t>
  </si>
  <si>
    <t> M.Varady </t>
  </si>
  <si>
    <t>2446293.454 </t>
  </si>
  <si>
    <t> 15.08.1985 22:53 </t>
  </si>
  <si>
    <t> -0.007 </t>
  </si>
  <si>
    <t> P.Hajek </t>
  </si>
  <si>
    <t>2446293.455 </t>
  </si>
  <si>
    <t> 15.08.1985 22:55 </t>
  </si>
  <si>
    <t> T.Cervinka </t>
  </si>
  <si>
    <t> P.Lutcha </t>
  </si>
  <si>
    <t> P.Svoboda </t>
  </si>
  <si>
    <t>2446293.457 </t>
  </si>
  <si>
    <t> 15.08.1985 22:58 </t>
  </si>
  <si>
    <t> D.Hanzl </t>
  </si>
  <si>
    <t>2446297.368 </t>
  </si>
  <si>
    <t> 19.08.1985 20:49 </t>
  </si>
  <si>
    <t>2446297.373 </t>
  </si>
  <si>
    <t> 19.08.1985 20:57 </t>
  </si>
  <si>
    <t>2446297.375 </t>
  </si>
  <si>
    <t> 19.08.1985 21:00 </t>
  </si>
  <si>
    <t>2446327.405 </t>
  </si>
  <si>
    <t> 18.09.1985 21:43 </t>
  </si>
  <si>
    <t>2446331.316 </t>
  </si>
  <si>
    <t> 22.09.1985 19:35 </t>
  </si>
  <si>
    <t>2446348.300 </t>
  </si>
  <si>
    <t> 09.10.1985 19:12 </t>
  </si>
  <si>
    <t> -0.002 </t>
  </si>
  <si>
    <t>2446365.284 </t>
  </si>
  <si>
    <t> 26.10.1985 18:48 </t>
  </si>
  <si>
    <t>2446707.377 </t>
  </si>
  <si>
    <t> 03.10.1986 21:02 </t>
  </si>
  <si>
    <t> BBS 81 </t>
  </si>
  <si>
    <t>2446745.239 </t>
  </si>
  <si>
    <t> 10.11.1986 17:44 </t>
  </si>
  <si>
    <t> BBS 82 </t>
  </si>
  <si>
    <t>2447032.483 </t>
  </si>
  <si>
    <t> 24.08.1987 23:35 </t>
  </si>
  <si>
    <t> -0.027 </t>
  </si>
  <si>
    <t> P.Znojilova </t>
  </si>
  <si>
    <t> BRNO 30 </t>
  </si>
  <si>
    <t>2447032.492 </t>
  </si>
  <si>
    <t> 24.08.1987 23:48 </t>
  </si>
  <si>
    <t> R.Santler </t>
  </si>
  <si>
    <t>2447036.410 </t>
  </si>
  <si>
    <t> 28.08.1987 21:50 </t>
  </si>
  <si>
    <t> -0.017 </t>
  </si>
  <si>
    <t> BBS 85 </t>
  </si>
  <si>
    <t>2447450.343 </t>
  </si>
  <si>
    <t> 15.10.1988 20:13 </t>
  </si>
  <si>
    <t> BBS 90 </t>
  </si>
  <si>
    <t>2447471.246 </t>
  </si>
  <si>
    <t> 05.11.1988 17:54 </t>
  </si>
  <si>
    <t> 0.008 </t>
  </si>
  <si>
    <t>2447664.482 </t>
  </si>
  <si>
    <t> 17.05.1989 23:34 </t>
  </si>
  <si>
    <t> A.Dedoch </t>
  </si>
  <si>
    <t>2447762.418 </t>
  </si>
  <si>
    <t> 23.08.1989 22:01 </t>
  </si>
  <si>
    <t> -0.000 </t>
  </si>
  <si>
    <t> BBS 92 </t>
  </si>
  <si>
    <t>2447817.272 </t>
  </si>
  <si>
    <t> 17.10.1989 18:31 </t>
  </si>
  <si>
    <t> 0.013 </t>
  </si>
  <si>
    <t> BBS 93 </t>
  </si>
  <si>
    <t>2448010.509 </t>
  </si>
  <si>
    <t> 29.04.1990 00:12 </t>
  </si>
  <si>
    <t> BBS 95 </t>
  </si>
  <si>
    <t>2448014.432 </t>
  </si>
  <si>
    <t> 02.05.1990 22:22 </t>
  </si>
  <si>
    <t>2448061.436 </t>
  </si>
  <si>
    <t> 18.06.1990 22:27 </t>
  </si>
  <si>
    <t>2448091.469 </t>
  </si>
  <si>
    <t> 18.07.1990 23:15 </t>
  </si>
  <si>
    <t> 0.005 </t>
  </si>
  <si>
    <t> BBS 96 </t>
  </si>
  <si>
    <t>2448108.440 </t>
  </si>
  <si>
    <t> 04.08.1990 22:33 </t>
  </si>
  <si>
    <t> 0.001 </t>
  </si>
  <si>
    <t>2448125.411 </t>
  </si>
  <si>
    <t> 21.08.1990 21:51 </t>
  </si>
  <si>
    <t>2448146.309 </t>
  </si>
  <si>
    <t> 11.09.1990 19:24 </t>
  </si>
  <si>
    <t>2448176.342 </t>
  </si>
  <si>
    <t> 11.10.1990 20:12 </t>
  </si>
  <si>
    <t>2448407.449 </t>
  </si>
  <si>
    <t> 30.05.1991 22:46 </t>
  </si>
  <si>
    <t> BBS 98 </t>
  </si>
  <si>
    <t>2448488.417 </t>
  </si>
  <si>
    <t> 19.08.1991 22:00 </t>
  </si>
  <si>
    <t>2448505.391 </t>
  </si>
  <si>
    <t> 05.09.1991 21:23 </t>
  </si>
  <si>
    <t> BBS 99 </t>
  </si>
  <si>
    <t>2448539.343 </t>
  </si>
  <si>
    <t> 09.10.1991 20:13 </t>
  </si>
  <si>
    <t>2448817.458 </t>
  </si>
  <si>
    <t> 13.07.1992 22:59 </t>
  </si>
  <si>
    <t> BBS 101 </t>
  </si>
  <si>
    <t>2448834.441 </t>
  </si>
  <si>
    <t> 30.07.1992 22:35 </t>
  </si>
  <si>
    <t> 0.011 </t>
  </si>
  <si>
    <t> P.Stepan </t>
  </si>
  <si>
    <t> BRNO 31 </t>
  </si>
  <si>
    <t>2448868.390 </t>
  </si>
  <si>
    <t> 02.09.1992 21:21 </t>
  </si>
  <si>
    <t> BBS 102 </t>
  </si>
  <si>
    <t>2449163.495 </t>
  </si>
  <si>
    <t> 24.06.1993 23:52 </t>
  </si>
  <si>
    <t> 0.019 </t>
  </si>
  <si>
    <t> BBS 104 </t>
  </si>
  <si>
    <t>2449906.4445 </t>
  </si>
  <si>
    <t> 07.07.1995 22:40 </t>
  </si>
  <si>
    <t> 0.0024 </t>
  </si>
  <si>
    <t> M.Vetrovcova </t>
  </si>
  <si>
    <t> BRNO 32 </t>
  </si>
  <si>
    <t>2449906.462 </t>
  </si>
  <si>
    <t> 07.07.1995 23:05 </t>
  </si>
  <si>
    <t> 0.020 </t>
  </si>
  <si>
    <t> BBS 110 </t>
  </si>
  <si>
    <t>2449919.5061 </t>
  </si>
  <si>
    <t> 21.07.1995 00:08 </t>
  </si>
  <si>
    <t> 0.0066 </t>
  </si>
  <si>
    <t>2449923.4435 </t>
  </si>
  <si>
    <t> 24.07.1995 22:38 </t>
  </si>
  <si>
    <t> 0.0268 </t>
  </si>
  <si>
    <t>2449923.4442 </t>
  </si>
  <si>
    <t> 24.07.1995 22:39 </t>
  </si>
  <si>
    <t> 0.0275 </t>
  </si>
  <si>
    <t> T.Tichy </t>
  </si>
  <si>
    <t>2449923.4470 </t>
  </si>
  <si>
    <t> 24.07.1995 22:43 </t>
  </si>
  <si>
    <t> 0.0303 </t>
  </si>
  <si>
    <t> P.Sobotka </t>
  </si>
  <si>
    <t>2449923.4518 </t>
  </si>
  <si>
    <t> 24.07.1995 22:50 </t>
  </si>
  <si>
    <t> 0.0351 </t>
  </si>
  <si>
    <t> R.Matus </t>
  </si>
  <si>
    <t>2449923.4553 </t>
  </si>
  <si>
    <t> 24.07.1995 22:55 </t>
  </si>
  <si>
    <t> 0.0386 </t>
  </si>
  <si>
    <t> L.Brat </t>
  </si>
  <si>
    <t>2450008.310 </t>
  </si>
  <si>
    <t> 17.10.1995 19:26 </t>
  </si>
  <si>
    <t>2450239.434 </t>
  </si>
  <si>
    <t> 04.06.1996 22:24 </t>
  </si>
  <si>
    <t> 0.028 </t>
  </si>
  <si>
    <t> BBS 112 </t>
  </si>
  <si>
    <t>2450320.398 </t>
  </si>
  <si>
    <t> 24.08.1996 21:33 </t>
  </si>
  <si>
    <t> 0.037 </t>
  </si>
  <si>
    <t> BBS 113 </t>
  </si>
  <si>
    <t>2450337.370 </t>
  </si>
  <si>
    <t> 10.09.1996 20:52 </t>
  </si>
  <si>
    <t> 0.034 </t>
  </si>
  <si>
    <t>2450632.4598 </t>
  </si>
  <si>
    <t> 02.07.1997 23:02 </t>
  </si>
  <si>
    <t> 0.0267 </t>
  </si>
  <si>
    <t> M.Netolicky </t>
  </si>
  <si>
    <t>2450696.453 </t>
  </si>
  <si>
    <t> 04.09.1997 22:52 </t>
  </si>
  <si>
    <t> 0.039 </t>
  </si>
  <si>
    <t> BBS 116 </t>
  </si>
  <si>
    <t>2450717.350 </t>
  </si>
  <si>
    <t> 25.09.1997 20:24 </t>
  </si>
  <si>
    <t> 0.044 </t>
  </si>
  <si>
    <t>2451602.6562 </t>
  </si>
  <si>
    <t> 28.02.2000 03:44 </t>
  </si>
  <si>
    <t> 0.0588 </t>
  </si>
  <si>
    <t> M.Haltuf </t>
  </si>
  <si>
    <t>2451657.4909 </t>
  </si>
  <si>
    <t> 22.04.2000 23:46 </t>
  </si>
  <si>
    <t> 0.0524 </t>
  </si>
  <si>
    <t> K.Koss </t>
  </si>
  <si>
    <t>2451678.3817 </t>
  </si>
  <si>
    <t> 13.05.2000 21:09 </t>
  </si>
  <si>
    <t> 0.0514 </t>
  </si>
  <si>
    <t> Hajek&amp;Koss </t>
  </si>
  <si>
    <t>2451751.493 </t>
  </si>
  <si>
    <t> 25.07.2000 23:49 </t>
  </si>
  <si>
    <t> 0.041 </t>
  </si>
  <si>
    <t> D.Odvárková </t>
  </si>
  <si>
    <t>OEJV 0074 </t>
  </si>
  <si>
    <t>2451751.497 </t>
  </si>
  <si>
    <t> 25.07.2000 23:55 </t>
  </si>
  <si>
    <t> 0.045 </t>
  </si>
  <si>
    <t>2451751.499 </t>
  </si>
  <si>
    <t> 25.07.2000 23:58 </t>
  </si>
  <si>
    <t> 0.047 </t>
  </si>
  <si>
    <t> P.Fedorová </t>
  </si>
  <si>
    <t> O.Pejcha </t>
  </si>
  <si>
    <t>2451751.510 </t>
  </si>
  <si>
    <t> 26.07.2000 00:14 </t>
  </si>
  <si>
    <t> 0.058 </t>
  </si>
  <si>
    <t>2452033.54820 </t>
  </si>
  <si>
    <t> 04.05.2001 01:09 </t>
  </si>
  <si>
    <t> 0.05681 </t>
  </si>
  <si>
    <t>C </t>
  </si>
  <si>
    <t>o</t>
  </si>
  <si>
    <t> P.Hájek </t>
  </si>
  <si>
    <t>2452382.1825 </t>
  </si>
  <si>
    <t> 17.04.2002 16:22 </t>
  </si>
  <si>
    <t> 0.0587 </t>
  </si>
  <si>
    <t> Nakajima </t>
  </si>
  <si>
    <t>VSB 40 </t>
  </si>
  <si>
    <t>2452763.4638 </t>
  </si>
  <si>
    <t> 03.05.2003 23:07 </t>
  </si>
  <si>
    <t> 0.0641 </t>
  </si>
  <si>
    <t> W.Proksch </t>
  </si>
  <si>
    <t>BAVM 158 </t>
  </si>
  <si>
    <t>2452908.401 </t>
  </si>
  <si>
    <t> 25.09.2003 21:37 </t>
  </si>
  <si>
    <t> 0.064 </t>
  </si>
  <si>
    <t> M.Vrašták </t>
  </si>
  <si>
    <t>2453254.4251 </t>
  </si>
  <si>
    <t> 05.09.2004 22:12 </t>
  </si>
  <si>
    <t> 0.0675 </t>
  </si>
  <si>
    <t>-I</t>
  </si>
  <si>
    <t> K.&amp; M.Rätz </t>
  </si>
  <si>
    <t>BAVM 173 </t>
  </si>
  <si>
    <t>2453258.3423 </t>
  </si>
  <si>
    <t> 09.09.2004 20:12 </t>
  </si>
  <si>
    <t>7327</t>
  </si>
  <si>
    <t> 0.0674 </t>
  </si>
  <si>
    <t>R</t>
  </si>
  <si>
    <t>IBVS 5645 </t>
  </si>
  <si>
    <t>2453400.66989 </t>
  </si>
  <si>
    <t> 30.01.2005 04:04 </t>
  </si>
  <si>
    <t>7436</t>
  </si>
  <si>
    <t> 0.06946 </t>
  </si>
  <si>
    <t> L.Brát </t>
  </si>
  <si>
    <t>2453621.340 </t>
  </si>
  <si>
    <t> 07.09.2005 20:09 </t>
  </si>
  <si>
    <t>7605</t>
  </si>
  <si>
    <t> 0.070 </t>
  </si>
  <si>
    <t> U.Schmidt </t>
  </si>
  <si>
    <t>BAVM 178 </t>
  </si>
  <si>
    <t>2454035.26464 </t>
  </si>
  <si>
    <t> 26.10.2006 18:21 </t>
  </si>
  <si>
    <t>7922</t>
  </si>
  <si>
    <t> 0.07491 </t>
  </si>
  <si>
    <t> P.Zasche </t>
  </si>
  <si>
    <t>IBVS 6007 </t>
  </si>
  <si>
    <t>2454142.342 </t>
  </si>
  <si>
    <t> 10.02.2007 20:12 </t>
  </si>
  <si>
    <t>8004</t>
  </si>
  <si>
    <t> 0.082 </t>
  </si>
  <si>
    <t> K.Hirosawa </t>
  </si>
  <si>
    <t>VSB 46 </t>
  </si>
  <si>
    <t>2454245.4916 </t>
  </si>
  <si>
    <t> 24.05.2007 23:47 </t>
  </si>
  <si>
    <t>8083</t>
  </si>
  <si>
    <t> 0.0778 </t>
  </si>
  <si>
    <t> F.Agerer </t>
  </si>
  <si>
    <t>BAVM 186 </t>
  </si>
  <si>
    <t>2454279.44055 </t>
  </si>
  <si>
    <t> 27.06.2007 22:34 </t>
  </si>
  <si>
    <t>8109</t>
  </si>
  <si>
    <t> 0.07757 </t>
  </si>
  <si>
    <t> R.Kocián </t>
  </si>
  <si>
    <t>2454296.4149 </t>
  </si>
  <si>
    <t> 14.07.2007 21:57 </t>
  </si>
  <si>
    <t>8122</t>
  </si>
  <si>
    <t> 0.0773 </t>
  </si>
  <si>
    <t> F.Walter </t>
  </si>
  <si>
    <t>2454591.5169 </t>
  </si>
  <si>
    <t> 05.05.2008 00:24 </t>
  </si>
  <si>
    <t>8348</t>
  </si>
  <si>
    <t> 0.0822 </t>
  </si>
  <si>
    <t> M.&amp; K.Rätz </t>
  </si>
  <si>
    <t>BAVM 209 </t>
  </si>
  <si>
    <t>2454676.3691 </t>
  </si>
  <si>
    <t> 28.07.2008 20:51 </t>
  </si>
  <si>
    <t>8413</t>
  </si>
  <si>
    <t> 0.0614 </t>
  </si>
  <si>
    <t> L.Urbancok </t>
  </si>
  <si>
    <t>OEJV 0094 </t>
  </si>
  <si>
    <t>2454744.2907 </t>
  </si>
  <si>
    <t> 04.10.2008 18:58 </t>
  </si>
  <si>
    <t>8465</t>
  </si>
  <si>
    <t> 0.0845 </t>
  </si>
  <si>
    <t>-U;-I</t>
  </si>
  <si>
    <t>2454937.5431 </t>
  </si>
  <si>
    <t> 16.04.2009 01:02 </t>
  </si>
  <si>
    <t>8613</t>
  </si>
  <si>
    <t> 0.0875 </t>
  </si>
  <si>
    <t>2454941.4599 </t>
  </si>
  <si>
    <t> 19.04.2009 23:02 </t>
  </si>
  <si>
    <t>8616</t>
  </si>
  <si>
    <t> 0.0871 </t>
  </si>
  <si>
    <t> S.Dogru et al. </t>
  </si>
  <si>
    <t>IBVS 5893 </t>
  </si>
  <si>
    <t>2454954.5176 </t>
  </si>
  <si>
    <t> 03.05.2009 00:25 </t>
  </si>
  <si>
    <t>8626</t>
  </si>
  <si>
    <t> 0.0874 </t>
  </si>
  <si>
    <t>2455039.3908 </t>
  </si>
  <si>
    <t> 26.07.2009 21:22 </t>
  </si>
  <si>
    <t>8691</t>
  </si>
  <si>
    <t>2455385.4167 </t>
  </si>
  <si>
    <t> 07.07.2010 22:00 </t>
  </si>
  <si>
    <t>8956</t>
  </si>
  <si>
    <t> 0.0925 </t>
  </si>
  <si>
    <t> H.Jungbluth </t>
  </si>
  <si>
    <t>BAVM 214 </t>
  </si>
  <si>
    <t>2455432.4244 </t>
  </si>
  <si>
    <t> 23.08.2010 22:11 </t>
  </si>
  <si>
    <t>8992</t>
  </si>
  <si>
    <t> 0.0936 </t>
  </si>
  <si>
    <t>m</t>
  </si>
  <si>
    <t>IBVS 5988 </t>
  </si>
  <si>
    <t>2455728.8322 </t>
  </si>
  <si>
    <t> 16.06.2011 07:58 </t>
  </si>
  <si>
    <t>9219</t>
  </si>
  <si>
    <t> 0.0986 </t>
  </si>
  <si>
    <t>IBVS 5992 </t>
  </si>
  <si>
    <t>2456074.8591 </t>
  </si>
  <si>
    <t> 27.05.2012 08:37 </t>
  </si>
  <si>
    <t>9484</t>
  </si>
  <si>
    <t> 0.1046 </t>
  </si>
  <si>
    <t>IBVS 6029 </t>
  </si>
  <si>
    <t>2456094.4443 </t>
  </si>
  <si>
    <t> 15.06.2012 22:39 </t>
  </si>
  <si>
    <t>9499</t>
  </si>
  <si>
    <t> 0.1037 </t>
  </si>
  <si>
    <t> P.Frank </t>
  </si>
  <si>
    <t>BAVM 228 </t>
  </si>
  <si>
    <t>2456485.5277 </t>
  </si>
  <si>
    <t> 12.07.2013 00:39 </t>
  </si>
  <si>
    <t>9798.5</t>
  </si>
  <si>
    <t> 0.1182 </t>
  </si>
  <si>
    <t>BAVM 232 </t>
  </si>
  <si>
    <t>2456487.4798 </t>
  </si>
  <si>
    <t> 13.07.2013 23:30 </t>
  </si>
  <si>
    <t>9800</t>
  </si>
  <si>
    <t> 0.1117 </t>
  </si>
  <si>
    <t>2456540.3605 </t>
  </si>
  <si>
    <t> 04.09.2013 20:39 </t>
  </si>
  <si>
    <t>9840.5</t>
  </si>
  <si>
    <t> 0.1099 </t>
  </si>
  <si>
    <t>BAVM 234 </t>
  </si>
  <si>
    <t>2456782.5827 </t>
  </si>
  <si>
    <t> 05.05.2014 01:59 </t>
  </si>
  <si>
    <t>10026</t>
  </si>
  <si>
    <t> 0.1175 </t>
  </si>
  <si>
    <t>BAVM 238 </t>
  </si>
  <si>
    <t>2456799.5584 </t>
  </si>
  <si>
    <t> 22.05.2014 01:24 </t>
  </si>
  <si>
    <t>10039</t>
  </si>
  <si>
    <t> 0.1186 </t>
  </si>
  <si>
    <t>VSB_061</t>
  </si>
  <si>
    <t>Rc</t>
  </si>
  <si>
    <t>IBVS 0937</t>
  </si>
  <si>
    <t>BAD?</t>
  </si>
  <si>
    <t>JAVSO..44…69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</si>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</sst>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9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7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/>
    <xf numFmtId="0" fontId="9" fillId="0" borderId="0" xfId="0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5" fillId="24" borderId="0" xfId="0" applyFont="1" applyFill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26" borderId="0" xfId="0" applyFont="1" applyFill="1" applyAlignment="1">
      <alignment vertical="center"/>
    </xf>
    <xf numFmtId="0" fontId="10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35" fillId="0" borderId="10" xfId="0" applyFont="1" applyBorder="1" applyAlignment="1">
      <alignment horizontal="center"/>
    </xf>
    <xf numFmtId="0" fontId="37" fillId="0" borderId="0" xfId="0" applyFont="1" applyAlignment="1">
      <alignment horizontal="left" wrapText="1"/>
    </xf>
    <xf numFmtId="0" fontId="37" fillId="0" borderId="0" xfId="0" applyFont="1" applyAlignment="1">
      <alignment horizontal="center" wrapText="1"/>
    </xf>
    <xf numFmtId="0" fontId="37" fillId="0" borderId="0" xfId="42" applyFont="1" applyAlignment="1">
      <alignment wrapText="1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39" fillId="0" borderId="0" xfId="42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39" fillId="0" borderId="0" xfId="42" applyFont="1" applyAlignment="1">
      <alignment horizontal="center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165" fontId="40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5" fillId="0" borderId="0" xfId="42" applyFont="1" applyAlignment="1">
      <alignment horizont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V0338 Her - O-C Diagr.</a:t>
            </a:r>
          </a:p>
        </c:rich>
      </c:tx>
      <c:layout>
        <c:manualLayout>
          <c:xMode val="edge"/>
          <c:yMode val="edge"/>
          <c:x val="0.3479020979020979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34965034965034"/>
          <c:y val="0.14769252958613219"/>
          <c:w val="0.7954545454545454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-7597</c:v>
                </c:pt>
                <c:pt idx="1">
                  <c:v>-7535</c:v>
                </c:pt>
                <c:pt idx="2">
                  <c:v>-7522</c:v>
                </c:pt>
                <c:pt idx="3">
                  <c:v>-7512</c:v>
                </c:pt>
                <c:pt idx="4">
                  <c:v>-7509</c:v>
                </c:pt>
                <c:pt idx="5">
                  <c:v>-7502</c:v>
                </c:pt>
                <c:pt idx="6">
                  <c:v>-7484.5</c:v>
                </c:pt>
                <c:pt idx="7">
                  <c:v>-7483</c:v>
                </c:pt>
                <c:pt idx="8">
                  <c:v>-7296</c:v>
                </c:pt>
                <c:pt idx="9">
                  <c:v>-7234</c:v>
                </c:pt>
                <c:pt idx="10">
                  <c:v>-6943</c:v>
                </c:pt>
                <c:pt idx="11">
                  <c:v>-6901</c:v>
                </c:pt>
                <c:pt idx="12">
                  <c:v>-6504</c:v>
                </c:pt>
                <c:pt idx="13">
                  <c:v>-6488</c:v>
                </c:pt>
                <c:pt idx="14">
                  <c:v>-6485</c:v>
                </c:pt>
                <c:pt idx="15">
                  <c:v>-6190</c:v>
                </c:pt>
                <c:pt idx="16">
                  <c:v>-6160</c:v>
                </c:pt>
                <c:pt idx="17">
                  <c:v>-6157</c:v>
                </c:pt>
                <c:pt idx="18">
                  <c:v>-6121</c:v>
                </c:pt>
                <c:pt idx="19">
                  <c:v>-6083</c:v>
                </c:pt>
                <c:pt idx="20">
                  <c:v>-5918</c:v>
                </c:pt>
                <c:pt idx="21">
                  <c:v>-5885</c:v>
                </c:pt>
                <c:pt idx="22">
                  <c:v>-5866</c:v>
                </c:pt>
                <c:pt idx="23">
                  <c:v>-5654</c:v>
                </c:pt>
                <c:pt idx="24">
                  <c:v>-4761</c:v>
                </c:pt>
                <c:pt idx="25">
                  <c:v>-4761</c:v>
                </c:pt>
                <c:pt idx="26">
                  <c:v>-4761</c:v>
                </c:pt>
                <c:pt idx="27">
                  <c:v>-4761</c:v>
                </c:pt>
                <c:pt idx="28">
                  <c:v>-4761</c:v>
                </c:pt>
                <c:pt idx="29">
                  <c:v>-4751</c:v>
                </c:pt>
                <c:pt idx="30">
                  <c:v>-3940</c:v>
                </c:pt>
                <c:pt idx="31">
                  <c:v>-3096</c:v>
                </c:pt>
                <c:pt idx="32">
                  <c:v>-2282</c:v>
                </c:pt>
                <c:pt idx="33">
                  <c:v>-2275</c:v>
                </c:pt>
                <c:pt idx="34">
                  <c:v>-2275</c:v>
                </c:pt>
                <c:pt idx="35">
                  <c:v>-2007</c:v>
                </c:pt>
                <c:pt idx="36">
                  <c:v>-1981</c:v>
                </c:pt>
                <c:pt idx="37">
                  <c:v>-1932</c:v>
                </c:pt>
                <c:pt idx="38">
                  <c:v>-1932</c:v>
                </c:pt>
                <c:pt idx="39">
                  <c:v>-1932</c:v>
                </c:pt>
                <c:pt idx="40">
                  <c:v>-1906</c:v>
                </c:pt>
                <c:pt idx="41">
                  <c:v>-1906</c:v>
                </c:pt>
                <c:pt idx="42">
                  <c:v>-1867</c:v>
                </c:pt>
                <c:pt idx="43">
                  <c:v>-1867</c:v>
                </c:pt>
                <c:pt idx="44">
                  <c:v>-1742</c:v>
                </c:pt>
                <c:pt idx="45">
                  <c:v>-1654</c:v>
                </c:pt>
                <c:pt idx="46">
                  <c:v>-1644</c:v>
                </c:pt>
                <c:pt idx="47">
                  <c:v>-1644</c:v>
                </c:pt>
                <c:pt idx="48">
                  <c:v>-1631</c:v>
                </c:pt>
                <c:pt idx="49">
                  <c:v>-1628</c:v>
                </c:pt>
                <c:pt idx="50">
                  <c:v>-1615</c:v>
                </c:pt>
                <c:pt idx="51">
                  <c:v>-1602</c:v>
                </c:pt>
                <c:pt idx="52">
                  <c:v>-1589</c:v>
                </c:pt>
                <c:pt idx="53">
                  <c:v>-1589</c:v>
                </c:pt>
                <c:pt idx="54">
                  <c:v>-1389</c:v>
                </c:pt>
                <c:pt idx="55">
                  <c:v>-1366</c:v>
                </c:pt>
                <c:pt idx="56">
                  <c:v>-1363</c:v>
                </c:pt>
                <c:pt idx="57">
                  <c:v>-1337</c:v>
                </c:pt>
                <c:pt idx="58">
                  <c:v>-1192</c:v>
                </c:pt>
                <c:pt idx="59">
                  <c:v>-1147</c:v>
                </c:pt>
                <c:pt idx="60">
                  <c:v>-1124</c:v>
                </c:pt>
                <c:pt idx="61">
                  <c:v>-768</c:v>
                </c:pt>
                <c:pt idx="62">
                  <c:v>-578</c:v>
                </c:pt>
                <c:pt idx="63">
                  <c:v>-519</c:v>
                </c:pt>
                <c:pt idx="64">
                  <c:v>-516</c:v>
                </c:pt>
                <c:pt idx="65">
                  <c:v>0</c:v>
                </c:pt>
                <c:pt idx="66">
                  <c:v>14</c:v>
                </c:pt>
                <c:pt idx="67">
                  <c:v>37</c:v>
                </c:pt>
                <c:pt idx="68">
                  <c:v>76</c:v>
                </c:pt>
                <c:pt idx="69">
                  <c:v>256</c:v>
                </c:pt>
                <c:pt idx="70">
                  <c:v>331</c:v>
                </c:pt>
                <c:pt idx="71">
                  <c:v>331</c:v>
                </c:pt>
                <c:pt idx="72">
                  <c:v>619</c:v>
                </c:pt>
                <c:pt idx="73">
                  <c:v>645</c:v>
                </c:pt>
                <c:pt idx="74">
                  <c:v>671</c:v>
                </c:pt>
                <c:pt idx="75">
                  <c:v>861</c:v>
                </c:pt>
                <c:pt idx="76">
                  <c:v>874</c:v>
                </c:pt>
                <c:pt idx="77">
                  <c:v>884</c:v>
                </c:pt>
                <c:pt idx="78">
                  <c:v>884</c:v>
                </c:pt>
                <c:pt idx="79">
                  <c:v>1149</c:v>
                </c:pt>
                <c:pt idx="80">
                  <c:v>1718</c:v>
                </c:pt>
                <c:pt idx="81">
                  <c:v>1983</c:v>
                </c:pt>
                <c:pt idx="82">
                  <c:v>1993</c:v>
                </c:pt>
                <c:pt idx="83">
                  <c:v>1993</c:v>
                </c:pt>
                <c:pt idx="84">
                  <c:v>1993</c:v>
                </c:pt>
                <c:pt idx="85">
                  <c:v>1993</c:v>
                </c:pt>
                <c:pt idx="86">
                  <c:v>1993</c:v>
                </c:pt>
                <c:pt idx="87">
                  <c:v>1993</c:v>
                </c:pt>
                <c:pt idx="88">
                  <c:v>1993</c:v>
                </c:pt>
                <c:pt idx="89">
                  <c:v>1996</c:v>
                </c:pt>
                <c:pt idx="90">
                  <c:v>1996</c:v>
                </c:pt>
                <c:pt idx="91">
                  <c:v>1996</c:v>
                </c:pt>
                <c:pt idx="92">
                  <c:v>2019</c:v>
                </c:pt>
                <c:pt idx="93">
                  <c:v>2022</c:v>
                </c:pt>
                <c:pt idx="94">
                  <c:v>2035</c:v>
                </c:pt>
                <c:pt idx="95">
                  <c:v>2048</c:v>
                </c:pt>
                <c:pt idx="96">
                  <c:v>2310</c:v>
                </c:pt>
                <c:pt idx="97">
                  <c:v>2339</c:v>
                </c:pt>
                <c:pt idx="98">
                  <c:v>2559</c:v>
                </c:pt>
                <c:pt idx="99">
                  <c:v>2559</c:v>
                </c:pt>
                <c:pt idx="100">
                  <c:v>2562</c:v>
                </c:pt>
                <c:pt idx="101">
                  <c:v>2879</c:v>
                </c:pt>
                <c:pt idx="102">
                  <c:v>2895</c:v>
                </c:pt>
                <c:pt idx="103">
                  <c:v>3043</c:v>
                </c:pt>
                <c:pt idx="104">
                  <c:v>3118</c:v>
                </c:pt>
                <c:pt idx="105">
                  <c:v>3160</c:v>
                </c:pt>
                <c:pt idx="106">
                  <c:v>3308</c:v>
                </c:pt>
                <c:pt idx="107">
                  <c:v>3311</c:v>
                </c:pt>
                <c:pt idx="108">
                  <c:v>3347</c:v>
                </c:pt>
                <c:pt idx="109">
                  <c:v>3370</c:v>
                </c:pt>
                <c:pt idx="110">
                  <c:v>3383</c:v>
                </c:pt>
                <c:pt idx="111">
                  <c:v>3396</c:v>
                </c:pt>
                <c:pt idx="112">
                  <c:v>3412</c:v>
                </c:pt>
                <c:pt idx="113">
                  <c:v>3435</c:v>
                </c:pt>
                <c:pt idx="114">
                  <c:v>3612</c:v>
                </c:pt>
                <c:pt idx="115">
                  <c:v>3674</c:v>
                </c:pt>
                <c:pt idx="116">
                  <c:v>3687</c:v>
                </c:pt>
                <c:pt idx="117">
                  <c:v>3713</c:v>
                </c:pt>
                <c:pt idx="118">
                  <c:v>3926</c:v>
                </c:pt>
                <c:pt idx="119">
                  <c:v>3939</c:v>
                </c:pt>
                <c:pt idx="120">
                  <c:v>3965</c:v>
                </c:pt>
                <c:pt idx="121">
                  <c:v>4191</c:v>
                </c:pt>
                <c:pt idx="122">
                  <c:v>4760</c:v>
                </c:pt>
                <c:pt idx="123">
                  <c:v>4760</c:v>
                </c:pt>
                <c:pt idx="124">
                  <c:v>4770</c:v>
                </c:pt>
                <c:pt idx="125">
                  <c:v>4773</c:v>
                </c:pt>
                <c:pt idx="126">
                  <c:v>4773</c:v>
                </c:pt>
                <c:pt idx="127">
                  <c:v>4773</c:v>
                </c:pt>
                <c:pt idx="128">
                  <c:v>4773</c:v>
                </c:pt>
                <c:pt idx="129">
                  <c:v>4773</c:v>
                </c:pt>
                <c:pt idx="130">
                  <c:v>4838</c:v>
                </c:pt>
                <c:pt idx="131">
                  <c:v>5015</c:v>
                </c:pt>
                <c:pt idx="132">
                  <c:v>5077</c:v>
                </c:pt>
                <c:pt idx="133">
                  <c:v>5090</c:v>
                </c:pt>
                <c:pt idx="134">
                  <c:v>5316</c:v>
                </c:pt>
                <c:pt idx="135">
                  <c:v>5365</c:v>
                </c:pt>
                <c:pt idx="136">
                  <c:v>5381</c:v>
                </c:pt>
                <c:pt idx="137">
                  <c:v>6059</c:v>
                </c:pt>
                <c:pt idx="138">
                  <c:v>6101</c:v>
                </c:pt>
                <c:pt idx="139">
                  <c:v>6117</c:v>
                </c:pt>
                <c:pt idx="140">
                  <c:v>6173</c:v>
                </c:pt>
                <c:pt idx="141">
                  <c:v>6173</c:v>
                </c:pt>
                <c:pt idx="142">
                  <c:v>6173</c:v>
                </c:pt>
                <c:pt idx="143">
                  <c:v>6173</c:v>
                </c:pt>
                <c:pt idx="144">
                  <c:v>6173</c:v>
                </c:pt>
                <c:pt idx="145">
                  <c:v>6173</c:v>
                </c:pt>
                <c:pt idx="146">
                  <c:v>6389</c:v>
                </c:pt>
                <c:pt idx="147">
                  <c:v>6656</c:v>
                </c:pt>
                <c:pt idx="148">
                  <c:v>6948</c:v>
                </c:pt>
                <c:pt idx="149">
                  <c:v>7059</c:v>
                </c:pt>
                <c:pt idx="150">
                  <c:v>7324</c:v>
                </c:pt>
                <c:pt idx="151">
                  <c:v>7327</c:v>
                </c:pt>
                <c:pt idx="152">
                  <c:v>7436</c:v>
                </c:pt>
                <c:pt idx="153">
                  <c:v>7605</c:v>
                </c:pt>
                <c:pt idx="154">
                  <c:v>7922</c:v>
                </c:pt>
                <c:pt idx="155">
                  <c:v>8004</c:v>
                </c:pt>
                <c:pt idx="156">
                  <c:v>8083</c:v>
                </c:pt>
                <c:pt idx="157">
                  <c:v>8109</c:v>
                </c:pt>
                <c:pt idx="158">
                  <c:v>8122</c:v>
                </c:pt>
                <c:pt idx="159">
                  <c:v>8348</c:v>
                </c:pt>
                <c:pt idx="160">
                  <c:v>8362.5</c:v>
                </c:pt>
                <c:pt idx="161">
                  <c:v>8413</c:v>
                </c:pt>
                <c:pt idx="162">
                  <c:v>8436</c:v>
                </c:pt>
                <c:pt idx="163">
                  <c:v>8465</c:v>
                </c:pt>
                <c:pt idx="164">
                  <c:v>8613</c:v>
                </c:pt>
                <c:pt idx="165">
                  <c:v>8616</c:v>
                </c:pt>
                <c:pt idx="166">
                  <c:v>8626</c:v>
                </c:pt>
                <c:pt idx="167">
                  <c:v>8691</c:v>
                </c:pt>
                <c:pt idx="168">
                  <c:v>8956</c:v>
                </c:pt>
                <c:pt idx="169">
                  <c:v>8992</c:v>
                </c:pt>
                <c:pt idx="170">
                  <c:v>9219</c:v>
                </c:pt>
                <c:pt idx="171">
                  <c:v>9484</c:v>
                </c:pt>
                <c:pt idx="172">
                  <c:v>9499</c:v>
                </c:pt>
                <c:pt idx="173">
                  <c:v>9798.5</c:v>
                </c:pt>
                <c:pt idx="174">
                  <c:v>9800</c:v>
                </c:pt>
                <c:pt idx="175">
                  <c:v>9840.5</c:v>
                </c:pt>
                <c:pt idx="176">
                  <c:v>10026</c:v>
                </c:pt>
                <c:pt idx="177">
                  <c:v>10039</c:v>
                </c:pt>
                <c:pt idx="178">
                  <c:v>10294</c:v>
                </c:pt>
                <c:pt idx="179">
                  <c:v>10322</c:v>
                </c:pt>
                <c:pt idx="180">
                  <c:v>10324</c:v>
                </c:pt>
                <c:pt idx="181">
                  <c:v>10588</c:v>
                </c:pt>
                <c:pt idx="182">
                  <c:v>10866</c:v>
                </c:pt>
                <c:pt idx="183">
                  <c:v>11140</c:v>
                </c:pt>
                <c:pt idx="184">
                  <c:v>12004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6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C9-4081-A193-2F29505C76A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65">
                    <c:v>0</c:v>
                  </c:pt>
                  <c:pt idx="89">
                    <c:v>0</c:v>
                  </c:pt>
                  <c:pt idx="114">
                    <c:v>3.0000000000000001E-3</c:v>
                  </c:pt>
                  <c:pt idx="115">
                    <c:v>4.0000000000000001E-3</c:v>
                  </c:pt>
                  <c:pt idx="116">
                    <c:v>5.0000000000000001E-3</c:v>
                  </c:pt>
                  <c:pt idx="117">
                    <c:v>4.0000000000000001E-3</c:v>
                  </c:pt>
                  <c:pt idx="118">
                    <c:v>4.0000000000000001E-3</c:v>
                  </c:pt>
                  <c:pt idx="120">
                    <c:v>3.0000000000000001E-3</c:v>
                  </c:pt>
                  <c:pt idx="121">
                    <c:v>5.0000000000000001E-3</c:v>
                  </c:pt>
                  <c:pt idx="122">
                    <c:v>0</c:v>
                  </c:pt>
                  <c:pt idx="123">
                    <c:v>4.0000000000000001E-3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6.0000000000000001E-3</c:v>
                  </c:pt>
                  <c:pt idx="131">
                    <c:v>5.0000000000000001E-3</c:v>
                  </c:pt>
                  <c:pt idx="132">
                    <c:v>5.0000000000000001E-3</c:v>
                  </c:pt>
                  <c:pt idx="133">
                    <c:v>5.0000000000000001E-3</c:v>
                  </c:pt>
                  <c:pt idx="134">
                    <c:v>0</c:v>
                  </c:pt>
                  <c:pt idx="135">
                    <c:v>5.0000000000000001E-3</c:v>
                  </c:pt>
                  <c:pt idx="136">
                    <c:v>5.0000000000000001E-3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4.0000000000000002E-4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1E-3</c:v>
                  </c:pt>
                  <c:pt idx="154">
                    <c:v>3.3E-4</c:v>
                  </c:pt>
                  <c:pt idx="155">
                    <c:v>0</c:v>
                  </c:pt>
                  <c:pt idx="156">
                    <c:v>5.0000000000000001E-4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5.9999999999999995E-4</c:v>
                  </c:pt>
                  <c:pt idx="169">
                    <c:v>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1.6999999999999999E-3</c:v>
                  </c:pt>
                  <c:pt idx="173">
                    <c:v>2.5999999999999999E-3</c:v>
                  </c:pt>
                  <c:pt idx="174">
                    <c:v>5.9999999999999995E-4</c:v>
                  </c:pt>
                  <c:pt idx="175">
                    <c:v>1.6400000000000001E-2</c:v>
                  </c:pt>
                  <c:pt idx="176">
                    <c:v>2.0000000000000001E-4</c:v>
                  </c:pt>
                  <c:pt idx="177">
                    <c:v>4.0000000000000002E-4</c:v>
                  </c:pt>
                  <c:pt idx="178">
                    <c:v>1.2999999999999999E-3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3.3999999999999998E-3</c:v>
                  </c:pt>
                  <c:pt idx="182">
                    <c:v>5.9999999999999995E-4</c:v>
                  </c:pt>
                  <c:pt idx="183">
                    <c:v>0</c:v>
                  </c:pt>
                  <c:pt idx="184">
                    <c:v>2.3E-3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65">
                    <c:v>0</c:v>
                  </c:pt>
                  <c:pt idx="89">
                    <c:v>0</c:v>
                  </c:pt>
                  <c:pt idx="114">
                    <c:v>3.0000000000000001E-3</c:v>
                  </c:pt>
                  <c:pt idx="115">
                    <c:v>4.0000000000000001E-3</c:v>
                  </c:pt>
                  <c:pt idx="116">
                    <c:v>5.0000000000000001E-3</c:v>
                  </c:pt>
                  <c:pt idx="117">
                    <c:v>4.0000000000000001E-3</c:v>
                  </c:pt>
                  <c:pt idx="118">
                    <c:v>4.0000000000000001E-3</c:v>
                  </c:pt>
                  <c:pt idx="120">
                    <c:v>3.0000000000000001E-3</c:v>
                  </c:pt>
                  <c:pt idx="121">
                    <c:v>5.0000000000000001E-3</c:v>
                  </c:pt>
                  <c:pt idx="122">
                    <c:v>0</c:v>
                  </c:pt>
                  <c:pt idx="123">
                    <c:v>4.0000000000000001E-3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6.0000000000000001E-3</c:v>
                  </c:pt>
                  <c:pt idx="131">
                    <c:v>5.0000000000000001E-3</c:v>
                  </c:pt>
                  <c:pt idx="132">
                    <c:v>5.0000000000000001E-3</c:v>
                  </c:pt>
                  <c:pt idx="133">
                    <c:v>5.0000000000000001E-3</c:v>
                  </c:pt>
                  <c:pt idx="134">
                    <c:v>0</c:v>
                  </c:pt>
                  <c:pt idx="135">
                    <c:v>5.0000000000000001E-3</c:v>
                  </c:pt>
                  <c:pt idx="136">
                    <c:v>5.0000000000000001E-3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4.0000000000000002E-4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1E-3</c:v>
                  </c:pt>
                  <c:pt idx="154">
                    <c:v>3.3E-4</c:v>
                  </c:pt>
                  <c:pt idx="155">
                    <c:v>0</c:v>
                  </c:pt>
                  <c:pt idx="156">
                    <c:v>5.0000000000000001E-4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5.9999999999999995E-4</c:v>
                  </c:pt>
                  <c:pt idx="169">
                    <c:v>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1.6999999999999999E-3</c:v>
                  </c:pt>
                  <c:pt idx="173">
                    <c:v>2.5999999999999999E-3</c:v>
                  </c:pt>
                  <c:pt idx="174">
                    <c:v>5.9999999999999995E-4</c:v>
                  </c:pt>
                  <c:pt idx="175">
                    <c:v>1.6400000000000001E-2</c:v>
                  </c:pt>
                  <c:pt idx="176">
                    <c:v>2.0000000000000001E-4</c:v>
                  </c:pt>
                  <c:pt idx="177">
                    <c:v>4.0000000000000002E-4</c:v>
                  </c:pt>
                  <c:pt idx="178">
                    <c:v>1.2999999999999999E-3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3.3999999999999998E-3</c:v>
                  </c:pt>
                  <c:pt idx="182">
                    <c:v>5.9999999999999995E-4</c:v>
                  </c:pt>
                  <c:pt idx="183">
                    <c:v>0</c:v>
                  </c:pt>
                  <c:pt idx="184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-7597</c:v>
                </c:pt>
                <c:pt idx="1">
                  <c:v>-7535</c:v>
                </c:pt>
                <c:pt idx="2">
                  <c:v>-7522</c:v>
                </c:pt>
                <c:pt idx="3">
                  <c:v>-7512</c:v>
                </c:pt>
                <c:pt idx="4">
                  <c:v>-7509</c:v>
                </c:pt>
                <c:pt idx="5">
                  <c:v>-7502</c:v>
                </c:pt>
                <c:pt idx="6">
                  <c:v>-7484.5</c:v>
                </c:pt>
                <c:pt idx="7">
                  <c:v>-7483</c:v>
                </c:pt>
                <c:pt idx="8">
                  <c:v>-7296</c:v>
                </c:pt>
                <c:pt idx="9">
                  <c:v>-7234</c:v>
                </c:pt>
                <c:pt idx="10">
                  <c:v>-6943</c:v>
                </c:pt>
                <c:pt idx="11">
                  <c:v>-6901</c:v>
                </c:pt>
                <c:pt idx="12">
                  <c:v>-6504</c:v>
                </c:pt>
                <c:pt idx="13">
                  <c:v>-6488</c:v>
                </c:pt>
                <c:pt idx="14">
                  <c:v>-6485</c:v>
                </c:pt>
                <c:pt idx="15">
                  <c:v>-6190</c:v>
                </c:pt>
                <c:pt idx="16">
                  <c:v>-6160</c:v>
                </c:pt>
                <c:pt idx="17">
                  <c:v>-6157</c:v>
                </c:pt>
                <c:pt idx="18">
                  <c:v>-6121</c:v>
                </c:pt>
                <c:pt idx="19">
                  <c:v>-6083</c:v>
                </c:pt>
                <c:pt idx="20">
                  <c:v>-5918</c:v>
                </c:pt>
                <c:pt idx="21">
                  <c:v>-5885</c:v>
                </c:pt>
                <c:pt idx="22">
                  <c:v>-5866</c:v>
                </c:pt>
                <c:pt idx="23">
                  <c:v>-5654</c:v>
                </c:pt>
                <c:pt idx="24">
                  <c:v>-4761</c:v>
                </c:pt>
                <c:pt idx="25">
                  <c:v>-4761</c:v>
                </c:pt>
                <c:pt idx="26">
                  <c:v>-4761</c:v>
                </c:pt>
                <c:pt idx="27">
                  <c:v>-4761</c:v>
                </c:pt>
                <c:pt idx="28">
                  <c:v>-4761</c:v>
                </c:pt>
                <c:pt idx="29">
                  <c:v>-4751</c:v>
                </c:pt>
                <c:pt idx="30">
                  <c:v>-3940</c:v>
                </c:pt>
                <c:pt idx="31">
                  <c:v>-3096</c:v>
                </c:pt>
                <c:pt idx="32">
                  <c:v>-2282</c:v>
                </c:pt>
                <c:pt idx="33">
                  <c:v>-2275</c:v>
                </c:pt>
                <c:pt idx="34">
                  <c:v>-2275</c:v>
                </c:pt>
                <c:pt idx="35">
                  <c:v>-2007</c:v>
                </c:pt>
                <c:pt idx="36">
                  <c:v>-1981</c:v>
                </c:pt>
                <c:pt idx="37">
                  <c:v>-1932</c:v>
                </c:pt>
                <c:pt idx="38">
                  <c:v>-1932</c:v>
                </c:pt>
                <c:pt idx="39">
                  <c:v>-1932</c:v>
                </c:pt>
                <c:pt idx="40">
                  <c:v>-1906</c:v>
                </c:pt>
                <c:pt idx="41">
                  <c:v>-1906</c:v>
                </c:pt>
                <c:pt idx="42">
                  <c:v>-1867</c:v>
                </c:pt>
                <c:pt idx="43">
                  <c:v>-1867</c:v>
                </c:pt>
                <c:pt idx="44">
                  <c:v>-1742</c:v>
                </c:pt>
                <c:pt idx="45">
                  <c:v>-1654</c:v>
                </c:pt>
                <c:pt idx="46">
                  <c:v>-1644</c:v>
                </c:pt>
                <c:pt idx="47">
                  <c:v>-1644</c:v>
                </c:pt>
                <c:pt idx="48">
                  <c:v>-1631</c:v>
                </c:pt>
                <c:pt idx="49">
                  <c:v>-1628</c:v>
                </c:pt>
                <c:pt idx="50">
                  <c:v>-1615</c:v>
                </c:pt>
                <c:pt idx="51">
                  <c:v>-1602</c:v>
                </c:pt>
                <c:pt idx="52">
                  <c:v>-1589</c:v>
                </c:pt>
                <c:pt idx="53">
                  <c:v>-1589</c:v>
                </c:pt>
                <c:pt idx="54">
                  <c:v>-1389</c:v>
                </c:pt>
                <c:pt idx="55">
                  <c:v>-1366</c:v>
                </c:pt>
                <c:pt idx="56">
                  <c:v>-1363</c:v>
                </c:pt>
                <c:pt idx="57">
                  <c:v>-1337</c:v>
                </c:pt>
                <c:pt idx="58">
                  <c:v>-1192</c:v>
                </c:pt>
                <c:pt idx="59">
                  <c:v>-1147</c:v>
                </c:pt>
                <c:pt idx="60">
                  <c:v>-1124</c:v>
                </c:pt>
                <c:pt idx="61">
                  <c:v>-768</c:v>
                </c:pt>
                <c:pt idx="62">
                  <c:v>-578</c:v>
                </c:pt>
                <c:pt idx="63">
                  <c:v>-519</c:v>
                </c:pt>
                <c:pt idx="64">
                  <c:v>-516</c:v>
                </c:pt>
                <c:pt idx="65">
                  <c:v>0</c:v>
                </c:pt>
                <c:pt idx="66">
                  <c:v>14</c:v>
                </c:pt>
                <c:pt idx="67">
                  <c:v>37</c:v>
                </c:pt>
                <c:pt idx="68">
                  <c:v>76</c:v>
                </c:pt>
                <c:pt idx="69">
                  <c:v>256</c:v>
                </c:pt>
                <c:pt idx="70">
                  <c:v>331</c:v>
                </c:pt>
                <c:pt idx="71">
                  <c:v>331</c:v>
                </c:pt>
                <c:pt idx="72">
                  <c:v>619</c:v>
                </c:pt>
                <c:pt idx="73">
                  <c:v>645</c:v>
                </c:pt>
                <c:pt idx="74">
                  <c:v>671</c:v>
                </c:pt>
                <c:pt idx="75">
                  <c:v>861</c:v>
                </c:pt>
                <c:pt idx="76">
                  <c:v>874</c:v>
                </c:pt>
                <c:pt idx="77">
                  <c:v>884</c:v>
                </c:pt>
                <c:pt idx="78">
                  <c:v>884</c:v>
                </c:pt>
                <c:pt idx="79">
                  <c:v>1149</c:v>
                </c:pt>
                <c:pt idx="80">
                  <c:v>1718</c:v>
                </c:pt>
                <c:pt idx="81">
                  <c:v>1983</c:v>
                </c:pt>
                <c:pt idx="82">
                  <c:v>1993</c:v>
                </c:pt>
                <c:pt idx="83">
                  <c:v>1993</c:v>
                </c:pt>
                <c:pt idx="84">
                  <c:v>1993</c:v>
                </c:pt>
                <c:pt idx="85">
                  <c:v>1993</c:v>
                </c:pt>
                <c:pt idx="86">
                  <c:v>1993</c:v>
                </c:pt>
                <c:pt idx="87">
                  <c:v>1993</c:v>
                </c:pt>
                <c:pt idx="88">
                  <c:v>1993</c:v>
                </c:pt>
                <c:pt idx="89">
                  <c:v>1996</c:v>
                </c:pt>
                <c:pt idx="90">
                  <c:v>1996</c:v>
                </c:pt>
                <c:pt idx="91">
                  <c:v>1996</c:v>
                </c:pt>
                <c:pt idx="92">
                  <c:v>2019</c:v>
                </c:pt>
                <c:pt idx="93">
                  <c:v>2022</c:v>
                </c:pt>
                <c:pt idx="94">
                  <c:v>2035</c:v>
                </c:pt>
                <c:pt idx="95">
                  <c:v>2048</c:v>
                </c:pt>
                <c:pt idx="96">
                  <c:v>2310</c:v>
                </c:pt>
                <c:pt idx="97">
                  <c:v>2339</c:v>
                </c:pt>
                <c:pt idx="98">
                  <c:v>2559</c:v>
                </c:pt>
                <c:pt idx="99">
                  <c:v>2559</c:v>
                </c:pt>
                <c:pt idx="100">
                  <c:v>2562</c:v>
                </c:pt>
                <c:pt idx="101">
                  <c:v>2879</c:v>
                </c:pt>
                <c:pt idx="102">
                  <c:v>2895</c:v>
                </c:pt>
                <c:pt idx="103">
                  <c:v>3043</c:v>
                </c:pt>
                <c:pt idx="104">
                  <c:v>3118</c:v>
                </c:pt>
                <c:pt idx="105">
                  <c:v>3160</c:v>
                </c:pt>
                <c:pt idx="106">
                  <c:v>3308</c:v>
                </c:pt>
                <c:pt idx="107">
                  <c:v>3311</c:v>
                </c:pt>
                <c:pt idx="108">
                  <c:v>3347</c:v>
                </c:pt>
                <c:pt idx="109">
                  <c:v>3370</c:v>
                </c:pt>
                <c:pt idx="110">
                  <c:v>3383</c:v>
                </c:pt>
                <c:pt idx="111">
                  <c:v>3396</c:v>
                </c:pt>
                <c:pt idx="112">
                  <c:v>3412</c:v>
                </c:pt>
                <c:pt idx="113">
                  <c:v>3435</c:v>
                </c:pt>
                <c:pt idx="114">
                  <c:v>3612</c:v>
                </c:pt>
                <c:pt idx="115">
                  <c:v>3674</c:v>
                </c:pt>
                <c:pt idx="116">
                  <c:v>3687</c:v>
                </c:pt>
                <c:pt idx="117">
                  <c:v>3713</c:v>
                </c:pt>
                <c:pt idx="118">
                  <c:v>3926</c:v>
                </c:pt>
                <c:pt idx="119">
                  <c:v>3939</c:v>
                </c:pt>
                <c:pt idx="120">
                  <c:v>3965</c:v>
                </c:pt>
                <c:pt idx="121">
                  <c:v>4191</c:v>
                </c:pt>
                <c:pt idx="122">
                  <c:v>4760</c:v>
                </c:pt>
                <c:pt idx="123">
                  <c:v>4760</c:v>
                </c:pt>
                <c:pt idx="124">
                  <c:v>4770</c:v>
                </c:pt>
                <c:pt idx="125">
                  <c:v>4773</c:v>
                </c:pt>
                <c:pt idx="126">
                  <c:v>4773</c:v>
                </c:pt>
                <c:pt idx="127">
                  <c:v>4773</c:v>
                </c:pt>
                <c:pt idx="128">
                  <c:v>4773</c:v>
                </c:pt>
                <c:pt idx="129">
                  <c:v>4773</c:v>
                </c:pt>
                <c:pt idx="130">
                  <c:v>4838</c:v>
                </c:pt>
                <c:pt idx="131">
                  <c:v>5015</c:v>
                </c:pt>
                <c:pt idx="132">
                  <c:v>5077</c:v>
                </c:pt>
                <c:pt idx="133">
                  <c:v>5090</c:v>
                </c:pt>
                <c:pt idx="134">
                  <c:v>5316</c:v>
                </c:pt>
                <c:pt idx="135">
                  <c:v>5365</c:v>
                </c:pt>
                <c:pt idx="136">
                  <c:v>5381</c:v>
                </c:pt>
                <c:pt idx="137">
                  <c:v>6059</c:v>
                </c:pt>
                <c:pt idx="138">
                  <c:v>6101</c:v>
                </c:pt>
                <c:pt idx="139">
                  <c:v>6117</c:v>
                </c:pt>
                <c:pt idx="140">
                  <c:v>6173</c:v>
                </c:pt>
                <c:pt idx="141">
                  <c:v>6173</c:v>
                </c:pt>
                <c:pt idx="142">
                  <c:v>6173</c:v>
                </c:pt>
                <c:pt idx="143">
                  <c:v>6173</c:v>
                </c:pt>
                <c:pt idx="144">
                  <c:v>6173</c:v>
                </c:pt>
                <c:pt idx="145">
                  <c:v>6173</c:v>
                </c:pt>
                <c:pt idx="146">
                  <c:v>6389</c:v>
                </c:pt>
                <c:pt idx="147">
                  <c:v>6656</c:v>
                </c:pt>
                <c:pt idx="148">
                  <c:v>6948</c:v>
                </c:pt>
                <c:pt idx="149">
                  <c:v>7059</c:v>
                </c:pt>
                <c:pt idx="150">
                  <c:v>7324</c:v>
                </c:pt>
                <c:pt idx="151">
                  <c:v>7327</c:v>
                </c:pt>
                <c:pt idx="152">
                  <c:v>7436</c:v>
                </c:pt>
                <c:pt idx="153">
                  <c:v>7605</c:v>
                </c:pt>
                <c:pt idx="154">
                  <c:v>7922</c:v>
                </c:pt>
                <c:pt idx="155">
                  <c:v>8004</c:v>
                </c:pt>
                <c:pt idx="156">
                  <c:v>8083</c:v>
                </c:pt>
                <c:pt idx="157">
                  <c:v>8109</c:v>
                </c:pt>
                <c:pt idx="158">
                  <c:v>8122</c:v>
                </c:pt>
                <c:pt idx="159">
                  <c:v>8348</c:v>
                </c:pt>
                <c:pt idx="160">
                  <c:v>8362.5</c:v>
                </c:pt>
                <c:pt idx="161">
                  <c:v>8413</c:v>
                </c:pt>
                <c:pt idx="162">
                  <c:v>8436</c:v>
                </c:pt>
                <c:pt idx="163">
                  <c:v>8465</c:v>
                </c:pt>
                <c:pt idx="164">
                  <c:v>8613</c:v>
                </c:pt>
                <c:pt idx="165">
                  <c:v>8616</c:v>
                </c:pt>
                <c:pt idx="166">
                  <c:v>8626</c:v>
                </c:pt>
                <c:pt idx="167">
                  <c:v>8691</c:v>
                </c:pt>
                <c:pt idx="168">
                  <c:v>8956</c:v>
                </c:pt>
                <c:pt idx="169">
                  <c:v>8992</c:v>
                </c:pt>
                <c:pt idx="170">
                  <c:v>9219</c:v>
                </c:pt>
                <c:pt idx="171">
                  <c:v>9484</c:v>
                </c:pt>
                <c:pt idx="172">
                  <c:v>9499</c:v>
                </c:pt>
                <c:pt idx="173">
                  <c:v>9798.5</c:v>
                </c:pt>
                <c:pt idx="174">
                  <c:v>9800</c:v>
                </c:pt>
                <c:pt idx="175">
                  <c:v>9840.5</c:v>
                </c:pt>
                <c:pt idx="176">
                  <c:v>10026</c:v>
                </c:pt>
                <c:pt idx="177">
                  <c:v>10039</c:v>
                </c:pt>
                <c:pt idx="178">
                  <c:v>10294</c:v>
                </c:pt>
                <c:pt idx="179">
                  <c:v>10322</c:v>
                </c:pt>
                <c:pt idx="180">
                  <c:v>10324</c:v>
                </c:pt>
                <c:pt idx="181">
                  <c:v>10588</c:v>
                </c:pt>
                <c:pt idx="182">
                  <c:v>10866</c:v>
                </c:pt>
                <c:pt idx="183">
                  <c:v>11140</c:v>
                </c:pt>
                <c:pt idx="184">
                  <c:v>12004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0">
                  <c:v>0.33831210000062129</c:v>
                </c:pt>
                <c:pt idx="1">
                  <c:v>0.33937549999973271</c:v>
                </c:pt>
                <c:pt idx="2">
                  <c:v>0.37411460000294028</c:v>
                </c:pt>
                <c:pt idx="3">
                  <c:v>0.2762215999973705</c:v>
                </c:pt>
                <c:pt idx="4">
                  <c:v>0.33885369999916293</c:v>
                </c:pt>
                <c:pt idx="5">
                  <c:v>0.32832860000053188</c:v>
                </c:pt>
                <c:pt idx="6">
                  <c:v>0.30701585000497289</c:v>
                </c:pt>
                <c:pt idx="7">
                  <c:v>0.34833190000063041</c:v>
                </c:pt>
                <c:pt idx="8">
                  <c:v>0.4057327999980771</c:v>
                </c:pt>
                <c:pt idx="9">
                  <c:v>0.27679619999980787</c:v>
                </c:pt>
                <c:pt idx="10">
                  <c:v>0.29210990000137826</c:v>
                </c:pt>
                <c:pt idx="11">
                  <c:v>0.31895929999882355</c:v>
                </c:pt>
                <c:pt idx="12">
                  <c:v>0.27160719999665162</c:v>
                </c:pt>
                <c:pt idx="13">
                  <c:v>0.26797839999926509</c:v>
                </c:pt>
                <c:pt idx="14">
                  <c:v>0.28261050000583054</c:v>
                </c:pt>
                <c:pt idx="15">
                  <c:v>0.24276700000336859</c:v>
                </c:pt>
                <c:pt idx="16">
                  <c:v>0.25008800000068732</c:v>
                </c:pt>
                <c:pt idx="17">
                  <c:v>0.26572010000381852</c:v>
                </c:pt>
                <c:pt idx="18">
                  <c:v>0.25630529999762075</c:v>
                </c:pt>
                <c:pt idx="19">
                  <c:v>0.26831189999938942</c:v>
                </c:pt>
                <c:pt idx="20">
                  <c:v>0.24607739999919431</c:v>
                </c:pt>
                <c:pt idx="21">
                  <c:v>0.24003049999737414</c:v>
                </c:pt>
                <c:pt idx="22">
                  <c:v>0.23203379999904428</c:v>
                </c:pt>
                <c:pt idx="23">
                  <c:v>0.22370219999720575</c:v>
                </c:pt>
                <c:pt idx="24">
                  <c:v>0.18085730000166222</c:v>
                </c:pt>
                <c:pt idx="25">
                  <c:v>0.18085730000166222</c:v>
                </c:pt>
                <c:pt idx="26">
                  <c:v>0.18185730000550393</c:v>
                </c:pt>
                <c:pt idx="27">
                  <c:v>0.18285730000206968</c:v>
                </c:pt>
                <c:pt idx="28">
                  <c:v>0.18285730000206968</c:v>
                </c:pt>
                <c:pt idx="29">
                  <c:v>0.16896429999906104</c:v>
                </c:pt>
                <c:pt idx="30">
                  <c:v>0.14554200000566198</c:v>
                </c:pt>
                <c:pt idx="31">
                  <c:v>0.11897280000266619</c:v>
                </c:pt>
                <c:pt idx="32">
                  <c:v>9.0182600004482083E-2</c:v>
                </c:pt>
                <c:pt idx="33">
                  <c:v>8.165749999898253E-2</c:v>
                </c:pt>
                <c:pt idx="34">
                  <c:v>8.165749999898253E-2</c:v>
                </c:pt>
                <c:pt idx="35">
                  <c:v>7.1125099995697383E-2</c:v>
                </c:pt>
                <c:pt idx="36">
                  <c:v>7.5603299999784213E-2</c:v>
                </c:pt>
                <c:pt idx="37">
                  <c:v>3.4927599997899961E-2</c:v>
                </c:pt>
                <c:pt idx="38">
                  <c:v>9.0927599994756747E-2</c:v>
                </c:pt>
                <c:pt idx="39">
                  <c:v>9.0927599994756747E-2</c:v>
                </c:pt>
                <c:pt idx="40">
                  <c:v>8.0405799999425653E-2</c:v>
                </c:pt>
                <c:pt idx="41">
                  <c:v>8.0405799999425653E-2</c:v>
                </c:pt>
                <c:pt idx="42">
                  <c:v>7.9623100005846936E-2</c:v>
                </c:pt>
                <c:pt idx="43">
                  <c:v>7.9623100005846936E-2</c:v>
                </c:pt>
                <c:pt idx="44">
                  <c:v>7.1960600005695596E-2</c:v>
                </c:pt>
                <c:pt idx="45">
                  <c:v>5.8502200001385063E-2</c:v>
                </c:pt>
                <c:pt idx="46">
                  <c:v>6.9609199999831617E-2</c:v>
                </c:pt>
                <c:pt idx="47">
                  <c:v>7.0609200003673322E-2</c:v>
                </c:pt>
                <c:pt idx="48">
                  <c:v>6.1348300005192868E-2</c:v>
                </c:pt>
                <c:pt idx="49">
                  <c:v>7.098039999982575E-2</c:v>
                </c:pt>
                <c:pt idx="50">
                  <c:v>6.5719500002160203E-2</c:v>
                </c:pt>
                <c:pt idx="51">
                  <c:v>5.7458600000245497E-2</c:v>
                </c:pt>
                <c:pt idx="52">
                  <c:v>6.5197699994314462E-2</c:v>
                </c:pt>
                <c:pt idx="53">
                  <c:v>6.7197699994721916E-2</c:v>
                </c:pt>
                <c:pt idx="54">
                  <c:v>5.5337699996016454E-2</c:v>
                </c:pt>
                <c:pt idx="55">
                  <c:v>5.6183799999416806E-2</c:v>
                </c:pt>
                <c:pt idx="56">
                  <c:v>5.9815900000103284E-2</c:v>
                </c:pt>
                <c:pt idx="58">
                  <c:v>4.3845599997439422E-2</c:v>
                </c:pt>
                <c:pt idx="59">
                  <c:v>4.6327099997142795E-2</c:v>
                </c:pt>
                <c:pt idx="60">
                  <c:v>3.8173199995071627E-2</c:v>
                </c:pt>
                <c:pt idx="61">
                  <c:v>4.5182399997429457E-2</c:v>
                </c:pt>
                <c:pt idx="62">
                  <c:v>3.6215400003129616E-2</c:v>
                </c:pt>
                <c:pt idx="63">
                  <c:v>2.264669999567559E-2</c:v>
                </c:pt>
                <c:pt idx="64">
                  <c:v>2.2278800002823118E-2</c:v>
                </c:pt>
                <c:pt idx="65">
                  <c:v>0</c:v>
                </c:pt>
                <c:pt idx="66">
                  <c:v>4.9498000007588416E-3</c:v>
                </c:pt>
                <c:pt idx="67">
                  <c:v>-5.2041000017197803E-3</c:v>
                </c:pt>
                <c:pt idx="68">
                  <c:v>-9.8679999791784212E-4</c:v>
                </c:pt>
                <c:pt idx="69">
                  <c:v>-1.8060799993691035E-2</c:v>
                </c:pt>
                <c:pt idx="70">
                  <c:v>-2.925830000458518E-2</c:v>
                </c:pt>
                <c:pt idx="71">
                  <c:v>-2.1258300002955366E-2</c:v>
                </c:pt>
                <c:pt idx="72">
                  <c:v>-3.0576700002711732E-2</c:v>
                </c:pt>
                <c:pt idx="73">
                  <c:v>-2.8098499999032356E-2</c:v>
                </c:pt>
                <c:pt idx="74">
                  <c:v>-3.8620300001639407E-2</c:v>
                </c:pt>
                <c:pt idx="75">
                  <c:v>-3.9587299994309433E-2</c:v>
                </c:pt>
                <c:pt idx="76">
                  <c:v>-4.7848200003500096E-2</c:v>
                </c:pt>
                <c:pt idx="77">
                  <c:v>-4.6741199999814853E-2</c:v>
                </c:pt>
                <c:pt idx="78">
                  <c:v>-4.1741200002434198E-2</c:v>
                </c:pt>
                <c:pt idx="79">
                  <c:v>-5.090570000174921E-2</c:v>
                </c:pt>
                <c:pt idx="80">
                  <c:v>-8.2017399996402673E-2</c:v>
                </c:pt>
                <c:pt idx="81">
                  <c:v>-8.918190000258619E-2</c:v>
                </c:pt>
                <c:pt idx="82">
                  <c:v>-0.11207489999651443</c:v>
                </c:pt>
                <c:pt idx="83">
                  <c:v>-0.10807489999569952</c:v>
                </c:pt>
                <c:pt idx="84">
                  <c:v>-0.10707489999913378</c:v>
                </c:pt>
                <c:pt idx="85">
                  <c:v>-0.10607489999529207</c:v>
                </c:pt>
                <c:pt idx="86">
                  <c:v>-0.10607489999529207</c:v>
                </c:pt>
                <c:pt idx="87">
                  <c:v>-0.10607489999529207</c:v>
                </c:pt>
                <c:pt idx="88">
                  <c:v>-0.10407489999488462</c:v>
                </c:pt>
                <c:pt idx="89">
                  <c:v>-0.11044279999623541</c:v>
                </c:pt>
                <c:pt idx="90">
                  <c:v>-0.10544279999885475</c:v>
                </c:pt>
                <c:pt idx="91">
                  <c:v>-0.1034427999984473</c:v>
                </c:pt>
                <c:pt idx="92">
                  <c:v>-0.10659670000313781</c:v>
                </c:pt>
                <c:pt idx="93">
                  <c:v>-0.11296459999721264</c:v>
                </c:pt>
                <c:pt idx="94">
                  <c:v>-0.10422549999930197</c:v>
                </c:pt>
                <c:pt idx="95">
                  <c:v>-9.5486400001391303E-2</c:v>
                </c:pt>
                <c:pt idx="96">
                  <c:v>-0.11928299999999581</c:v>
                </c:pt>
                <c:pt idx="97">
                  <c:v>-0.12517269999807468</c:v>
                </c:pt>
                <c:pt idx="98">
                  <c:v>-0.15481870000076015</c:v>
                </c:pt>
                <c:pt idx="99">
                  <c:v>-0.14581870000256458</c:v>
                </c:pt>
                <c:pt idx="100">
                  <c:v>-0.14518659999885131</c:v>
                </c:pt>
                <c:pt idx="101">
                  <c:v>-0.14739469999767607</c:v>
                </c:pt>
                <c:pt idx="102">
                  <c:v>-0.13702349999948638</c:v>
                </c:pt>
                <c:pt idx="103">
                  <c:v>-0.15783989999908954</c:v>
                </c:pt>
                <c:pt idx="104">
                  <c:v>-0.15603740000369726</c:v>
                </c:pt>
                <c:pt idx="105">
                  <c:v>-0.14518800000223564</c:v>
                </c:pt>
                <c:pt idx="106">
                  <c:v>-0.16500440000527306</c:v>
                </c:pt>
                <c:pt idx="107">
                  <c:v>-0.15937229999690317</c:v>
                </c:pt>
                <c:pt idx="108">
                  <c:v>-0.16378709999844432</c:v>
                </c:pt>
                <c:pt idx="109">
                  <c:v>-0.16394100000616163</c:v>
                </c:pt>
                <c:pt idx="110">
                  <c:v>-0.16820189999998547</c:v>
                </c:pt>
                <c:pt idx="111">
                  <c:v>-0.17246280000108527</c:v>
                </c:pt>
                <c:pt idx="112">
                  <c:v>-0.16709160000027623</c:v>
                </c:pt>
                <c:pt idx="113">
                  <c:v>-0.16724550000071758</c:v>
                </c:pt>
                <c:pt idx="114">
                  <c:v>-0.18495160000020405</c:v>
                </c:pt>
                <c:pt idx="115">
                  <c:v>-0.17588819999946281</c:v>
                </c:pt>
                <c:pt idx="116">
                  <c:v>-0.17714909999631345</c:v>
                </c:pt>
                <c:pt idx="117">
                  <c:v>-0.17567089999647578</c:v>
                </c:pt>
                <c:pt idx="118">
                  <c:v>-0.19379180000396445</c:v>
                </c:pt>
                <c:pt idx="119">
                  <c:v>-0.18605270000261953</c:v>
                </c:pt>
                <c:pt idx="120">
                  <c:v>-0.18757449999975506</c:v>
                </c:pt>
                <c:pt idx="121">
                  <c:v>-0.19095630000083474</c:v>
                </c:pt>
                <c:pt idx="122">
                  <c:v>-0.23556800000369549</c:v>
                </c:pt>
                <c:pt idx="123">
                  <c:v>-0.21806800000194926</c:v>
                </c:pt>
                <c:pt idx="124">
                  <c:v>-0.23186100000020815</c:v>
                </c:pt>
                <c:pt idx="125">
                  <c:v>-0.21182889999909094</c:v>
                </c:pt>
                <c:pt idx="126">
                  <c:v>-0.21112890000222251</c:v>
                </c:pt>
                <c:pt idx="127">
                  <c:v>-0.20832890000019688</c:v>
                </c:pt>
                <c:pt idx="128">
                  <c:v>-0.2035288999977638</c:v>
                </c:pt>
                <c:pt idx="129">
                  <c:v>-0.20002889999886975</c:v>
                </c:pt>
                <c:pt idx="130">
                  <c:v>-0.22163340000406606</c:v>
                </c:pt>
                <c:pt idx="131">
                  <c:v>-0.2223394999964512</c:v>
                </c:pt>
                <c:pt idx="132">
                  <c:v>-0.21727609999652486</c:v>
                </c:pt>
                <c:pt idx="133">
                  <c:v>-0.22053699999378296</c:v>
                </c:pt>
                <c:pt idx="134">
                  <c:v>-0.23911880000378005</c:v>
                </c:pt>
                <c:pt idx="135">
                  <c:v>-0.22959450000053039</c:v>
                </c:pt>
                <c:pt idx="136">
                  <c:v>-0.22522330000356305</c:v>
                </c:pt>
                <c:pt idx="137">
                  <c:v>-0.24416870000277413</c:v>
                </c:pt>
                <c:pt idx="138">
                  <c:v>-0.25261930000124266</c:v>
                </c:pt>
                <c:pt idx="139">
                  <c:v>-0.25444810000044527</c:v>
                </c:pt>
                <c:pt idx="140">
                  <c:v>-0.26684890000615269</c:v>
                </c:pt>
                <c:pt idx="141">
                  <c:v>-0.26334889999998268</c:v>
                </c:pt>
                <c:pt idx="142">
                  <c:v>-0.26134889999957522</c:v>
                </c:pt>
                <c:pt idx="143">
                  <c:v>-0.26134889999957522</c:v>
                </c:pt>
                <c:pt idx="144">
                  <c:v>-0.25024890000349842</c:v>
                </c:pt>
                <c:pt idx="145">
                  <c:v>-0.24954890000662999</c:v>
                </c:pt>
                <c:pt idx="147">
                  <c:v>-0.27408080000168411</c:v>
                </c:pt>
                <c:pt idx="149">
                  <c:v>-0.28774870000052033</c:v>
                </c:pt>
                <c:pt idx="155">
                  <c:v>-0.31855720000021392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C9-4081-A193-2F29505C76A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-7597</c:v>
                </c:pt>
                <c:pt idx="1">
                  <c:v>-7535</c:v>
                </c:pt>
                <c:pt idx="2">
                  <c:v>-7522</c:v>
                </c:pt>
                <c:pt idx="3">
                  <c:v>-7512</c:v>
                </c:pt>
                <c:pt idx="4">
                  <c:v>-7509</c:v>
                </c:pt>
                <c:pt idx="5">
                  <c:v>-7502</c:v>
                </c:pt>
                <c:pt idx="6">
                  <c:v>-7484.5</c:v>
                </c:pt>
                <c:pt idx="7">
                  <c:v>-7483</c:v>
                </c:pt>
                <c:pt idx="8">
                  <c:v>-7296</c:v>
                </c:pt>
                <c:pt idx="9">
                  <c:v>-7234</c:v>
                </c:pt>
                <c:pt idx="10">
                  <c:v>-6943</c:v>
                </c:pt>
                <c:pt idx="11">
                  <c:v>-6901</c:v>
                </c:pt>
                <c:pt idx="12">
                  <c:v>-6504</c:v>
                </c:pt>
                <c:pt idx="13">
                  <c:v>-6488</c:v>
                </c:pt>
                <c:pt idx="14">
                  <c:v>-6485</c:v>
                </c:pt>
                <c:pt idx="15">
                  <c:v>-6190</c:v>
                </c:pt>
                <c:pt idx="16">
                  <c:v>-6160</c:v>
                </c:pt>
                <c:pt idx="17">
                  <c:v>-6157</c:v>
                </c:pt>
                <c:pt idx="18">
                  <c:v>-6121</c:v>
                </c:pt>
                <c:pt idx="19">
                  <c:v>-6083</c:v>
                </c:pt>
                <c:pt idx="20">
                  <c:v>-5918</c:v>
                </c:pt>
                <c:pt idx="21">
                  <c:v>-5885</c:v>
                </c:pt>
                <c:pt idx="22">
                  <c:v>-5866</c:v>
                </c:pt>
                <c:pt idx="23">
                  <c:v>-5654</c:v>
                </c:pt>
                <c:pt idx="24">
                  <c:v>-4761</c:v>
                </c:pt>
                <c:pt idx="25">
                  <c:v>-4761</c:v>
                </c:pt>
                <c:pt idx="26">
                  <c:v>-4761</c:v>
                </c:pt>
                <c:pt idx="27">
                  <c:v>-4761</c:v>
                </c:pt>
                <c:pt idx="28">
                  <c:v>-4761</c:v>
                </c:pt>
                <c:pt idx="29">
                  <c:v>-4751</c:v>
                </c:pt>
                <c:pt idx="30">
                  <c:v>-3940</c:v>
                </c:pt>
                <c:pt idx="31">
                  <c:v>-3096</c:v>
                </c:pt>
                <c:pt idx="32">
                  <c:v>-2282</c:v>
                </c:pt>
                <c:pt idx="33">
                  <c:v>-2275</c:v>
                </c:pt>
                <c:pt idx="34">
                  <c:v>-2275</c:v>
                </c:pt>
                <c:pt idx="35">
                  <c:v>-2007</c:v>
                </c:pt>
                <c:pt idx="36">
                  <c:v>-1981</c:v>
                </c:pt>
                <c:pt idx="37">
                  <c:v>-1932</c:v>
                </c:pt>
                <c:pt idx="38">
                  <c:v>-1932</c:v>
                </c:pt>
                <c:pt idx="39">
                  <c:v>-1932</c:v>
                </c:pt>
                <c:pt idx="40">
                  <c:v>-1906</c:v>
                </c:pt>
                <c:pt idx="41">
                  <c:v>-1906</c:v>
                </c:pt>
                <c:pt idx="42">
                  <c:v>-1867</c:v>
                </c:pt>
                <c:pt idx="43">
                  <c:v>-1867</c:v>
                </c:pt>
                <c:pt idx="44">
                  <c:v>-1742</c:v>
                </c:pt>
                <c:pt idx="45">
                  <c:v>-1654</c:v>
                </c:pt>
                <c:pt idx="46">
                  <c:v>-1644</c:v>
                </c:pt>
                <c:pt idx="47">
                  <c:v>-1644</c:v>
                </c:pt>
                <c:pt idx="48">
                  <c:v>-1631</c:v>
                </c:pt>
                <c:pt idx="49">
                  <c:v>-1628</c:v>
                </c:pt>
                <c:pt idx="50">
                  <c:v>-1615</c:v>
                </c:pt>
                <c:pt idx="51">
                  <c:v>-1602</c:v>
                </c:pt>
                <c:pt idx="52">
                  <c:v>-1589</c:v>
                </c:pt>
                <c:pt idx="53">
                  <c:v>-1589</c:v>
                </c:pt>
                <c:pt idx="54">
                  <c:v>-1389</c:v>
                </c:pt>
                <c:pt idx="55">
                  <c:v>-1366</c:v>
                </c:pt>
                <c:pt idx="56">
                  <c:v>-1363</c:v>
                </c:pt>
                <c:pt idx="57">
                  <c:v>-1337</c:v>
                </c:pt>
                <c:pt idx="58">
                  <c:v>-1192</c:v>
                </c:pt>
                <c:pt idx="59">
                  <c:v>-1147</c:v>
                </c:pt>
                <c:pt idx="60">
                  <c:v>-1124</c:v>
                </c:pt>
                <c:pt idx="61">
                  <c:v>-768</c:v>
                </c:pt>
                <c:pt idx="62">
                  <c:v>-578</c:v>
                </c:pt>
                <c:pt idx="63">
                  <c:v>-519</c:v>
                </c:pt>
                <c:pt idx="64">
                  <c:v>-516</c:v>
                </c:pt>
                <c:pt idx="65">
                  <c:v>0</c:v>
                </c:pt>
                <c:pt idx="66">
                  <c:v>14</c:v>
                </c:pt>
                <c:pt idx="67">
                  <c:v>37</c:v>
                </c:pt>
                <c:pt idx="68">
                  <c:v>76</c:v>
                </c:pt>
                <c:pt idx="69">
                  <c:v>256</c:v>
                </c:pt>
                <c:pt idx="70">
                  <c:v>331</c:v>
                </c:pt>
                <c:pt idx="71">
                  <c:v>331</c:v>
                </c:pt>
                <c:pt idx="72">
                  <c:v>619</c:v>
                </c:pt>
                <c:pt idx="73">
                  <c:v>645</c:v>
                </c:pt>
                <c:pt idx="74">
                  <c:v>671</c:v>
                </c:pt>
                <c:pt idx="75">
                  <c:v>861</c:v>
                </c:pt>
                <c:pt idx="76">
                  <c:v>874</c:v>
                </c:pt>
                <c:pt idx="77">
                  <c:v>884</c:v>
                </c:pt>
                <c:pt idx="78">
                  <c:v>884</c:v>
                </c:pt>
                <c:pt idx="79">
                  <c:v>1149</c:v>
                </c:pt>
                <c:pt idx="80">
                  <c:v>1718</c:v>
                </c:pt>
                <c:pt idx="81">
                  <c:v>1983</c:v>
                </c:pt>
                <c:pt idx="82">
                  <c:v>1993</c:v>
                </c:pt>
                <c:pt idx="83">
                  <c:v>1993</c:v>
                </c:pt>
                <c:pt idx="84">
                  <c:v>1993</c:v>
                </c:pt>
                <c:pt idx="85">
                  <c:v>1993</c:v>
                </c:pt>
                <c:pt idx="86">
                  <c:v>1993</c:v>
                </c:pt>
                <c:pt idx="87">
                  <c:v>1993</c:v>
                </c:pt>
                <c:pt idx="88">
                  <c:v>1993</c:v>
                </c:pt>
                <c:pt idx="89">
                  <c:v>1996</c:v>
                </c:pt>
                <c:pt idx="90">
                  <c:v>1996</c:v>
                </c:pt>
                <c:pt idx="91">
                  <c:v>1996</c:v>
                </c:pt>
                <c:pt idx="92">
                  <c:v>2019</c:v>
                </c:pt>
                <c:pt idx="93">
                  <c:v>2022</c:v>
                </c:pt>
                <c:pt idx="94">
                  <c:v>2035</c:v>
                </c:pt>
                <c:pt idx="95">
                  <c:v>2048</c:v>
                </c:pt>
                <c:pt idx="96">
                  <c:v>2310</c:v>
                </c:pt>
                <c:pt idx="97">
                  <c:v>2339</c:v>
                </c:pt>
                <c:pt idx="98">
                  <c:v>2559</c:v>
                </c:pt>
                <c:pt idx="99">
                  <c:v>2559</c:v>
                </c:pt>
                <c:pt idx="100">
                  <c:v>2562</c:v>
                </c:pt>
                <c:pt idx="101">
                  <c:v>2879</c:v>
                </c:pt>
                <c:pt idx="102">
                  <c:v>2895</c:v>
                </c:pt>
                <c:pt idx="103">
                  <c:v>3043</c:v>
                </c:pt>
                <c:pt idx="104">
                  <c:v>3118</c:v>
                </c:pt>
                <c:pt idx="105">
                  <c:v>3160</c:v>
                </c:pt>
                <c:pt idx="106">
                  <c:v>3308</c:v>
                </c:pt>
                <c:pt idx="107">
                  <c:v>3311</c:v>
                </c:pt>
                <c:pt idx="108">
                  <c:v>3347</c:v>
                </c:pt>
                <c:pt idx="109">
                  <c:v>3370</c:v>
                </c:pt>
                <c:pt idx="110">
                  <c:v>3383</c:v>
                </c:pt>
                <c:pt idx="111">
                  <c:v>3396</c:v>
                </c:pt>
                <c:pt idx="112">
                  <c:v>3412</c:v>
                </c:pt>
                <c:pt idx="113">
                  <c:v>3435</c:v>
                </c:pt>
                <c:pt idx="114">
                  <c:v>3612</c:v>
                </c:pt>
                <c:pt idx="115">
                  <c:v>3674</c:v>
                </c:pt>
                <c:pt idx="116">
                  <c:v>3687</c:v>
                </c:pt>
                <c:pt idx="117">
                  <c:v>3713</c:v>
                </c:pt>
                <c:pt idx="118">
                  <c:v>3926</c:v>
                </c:pt>
                <c:pt idx="119">
                  <c:v>3939</c:v>
                </c:pt>
                <c:pt idx="120">
                  <c:v>3965</c:v>
                </c:pt>
                <c:pt idx="121">
                  <c:v>4191</c:v>
                </c:pt>
                <c:pt idx="122">
                  <c:v>4760</c:v>
                </c:pt>
                <c:pt idx="123">
                  <c:v>4760</c:v>
                </c:pt>
                <c:pt idx="124">
                  <c:v>4770</c:v>
                </c:pt>
                <c:pt idx="125">
                  <c:v>4773</c:v>
                </c:pt>
                <c:pt idx="126">
                  <c:v>4773</c:v>
                </c:pt>
                <c:pt idx="127">
                  <c:v>4773</c:v>
                </c:pt>
                <c:pt idx="128">
                  <c:v>4773</c:v>
                </c:pt>
                <c:pt idx="129">
                  <c:v>4773</c:v>
                </c:pt>
                <c:pt idx="130">
                  <c:v>4838</c:v>
                </c:pt>
                <c:pt idx="131">
                  <c:v>5015</c:v>
                </c:pt>
                <c:pt idx="132">
                  <c:v>5077</c:v>
                </c:pt>
                <c:pt idx="133">
                  <c:v>5090</c:v>
                </c:pt>
                <c:pt idx="134">
                  <c:v>5316</c:v>
                </c:pt>
                <c:pt idx="135">
                  <c:v>5365</c:v>
                </c:pt>
                <c:pt idx="136">
                  <c:v>5381</c:v>
                </c:pt>
                <c:pt idx="137">
                  <c:v>6059</c:v>
                </c:pt>
                <c:pt idx="138">
                  <c:v>6101</c:v>
                </c:pt>
                <c:pt idx="139">
                  <c:v>6117</c:v>
                </c:pt>
                <c:pt idx="140">
                  <c:v>6173</c:v>
                </c:pt>
                <c:pt idx="141">
                  <c:v>6173</c:v>
                </c:pt>
                <c:pt idx="142">
                  <c:v>6173</c:v>
                </c:pt>
                <c:pt idx="143">
                  <c:v>6173</c:v>
                </c:pt>
                <c:pt idx="144">
                  <c:v>6173</c:v>
                </c:pt>
                <c:pt idx="145">
                  <c:v>6173</c:v>
                </c:pt>
                <c:pt idx="146">
                  <c:v>6389</c:v>
                </c:pt>
                <c:pt idx="147">
                  <c:v>6656</c:v>
                </c:pt>
                <c:pt idx="148">
                  <c:v>6948</c:v>
                </c:pt>
                <c:pt idx="149">
                  <c:v>7059</c:v>
                </c:pt>
                <c:pt idx="150">
                  <c:v>7324</c:v>
                </c:pt>
                <c:pt idx="151">
                  <c:v>7327</c:v>
                </c:pt>
                <c:pt idx="152">
                  <c:v>7436</c:v>
                </c:pt>
                <c:pt idx="153">
                  <c:v>7605</c:v>
                </c:pt>
                <c:pt idx="154">
                  <c:v>7922</c:v>
                </c:pt>
                <c:pt idx="155">
                  <c:v>8004</c:v>
                </c:pt>
                <c:pt idx="156">
                  <c:v>8083</c:v>
                </c:pt>
                <c:pt idx="157">
                  <c:v>8109</c:v>
                </c:pt>
                <c:pt idx="158">
                  <c:v>8122</c:v>
                </c:pt>
                <c:pt idx="159">
                  <c:v>8348</c:v>
                </c:pt>
                <c:pt idx="160">
                  <c:v>8362.5</c:v>
                </c:pt>
                <c:pt idx="161">
                  <c:v>8413</c:v>
                </c:pt>
                <c:pt idx="162">
                  <c:v>8436</c:v>
                </c:pt>
                <c:pt idx="163">
                  <c:v>8465</c:v>
                </c:pt>
                <c:pt idx="164">
                  <c:v>8613</c:v>
                </c:pt>
                <c:pt idx="165">
                  <c:v>8616</c:v>
                </c:pt>
                <c:pt idx="166">
                  <c:v>8626</c:v>
                </c:pt>
                <c:pt idx="167">
                  <c:v>8691</c:v>
                </c:pt>
                <c:pt idx="168">
                  <c:v>8956</c:v>
                </c:pt>
                <c:pt idx="169">
                  <c:v>8992</c:v>
                </c:pt>
                <c:pt idx="170">
                  <c:v>9219</c:v>
                </c:pt>
                <c:pt idx="171">
                  <c:v>9484</c:v>
                </c:pt>
                <c:pt idx="172">
                  <c:v>9499</c:v>
                </c:pt>
                <c:pt idx="173">
                  <c:v>9798.5</c:v>
                </c:pt>
                <c:pt idx="174">
                  <c:v>9800</c:v>
                </c:pt>
                <c:pt idx="175">
                  <c:v>9840.5</c:v>
                </c:pt>
                <c:pt idx="176">
                  <c:v>10026</c:v>
                </c:pt>
                <c:pt idx="177">
                  <c:v>10039</c:v>
                </c:pt>
                <c:pt idx="178">
                  <c:v>10294</c:v>
                </c:pt>
                <c:pt idx="179">
                  <c:v>10322</c:v>
                </c:pt>
                <c:pt idx="180">
                  <c:v>10324</c:v>
                </c:pt>
                <c:pt idx="181">
                  <c:v>10588</c:v>
                </c:pt>
                <c:pt idx="182">
                  <c:v>10866</c:v>
                </c:pt>
                <c:pt idx="183">
                  <c:v>11140</c:v>
                </c:pt>
                <c:pt idx="184">
                  <c:v>12004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148">
                  <c:v>-0.28325639999820851</c:v>
                </c:pt>
                <c:pt idx="150">
                  <c:v>-0.29873319999751402</c:v>
                </c:pt>
                <c:pt idx="153">
                  <c:v>-0.31062650000239955</c:v>
                </c:pt>
                <c:pt idx="156">
                  <c:v>-0.32631189999665366</c:v>
                </c:pt>
                <c:pt idx="158">
                  <c:v>-0.32879459999821847</c:v>
                </c:pt>
                <c:pt idx="159">
                  <c:v>-0.33517639999627136</c:v>
                </c:pt>
                <c:pt idx="163">
                  <c:v>-0.33872450000490062</c:v>
                </c:pt>
                <c:pt idx="164">
                  <c:v>-0.34314089999679709</c:v>
                </c:pt>
                <c:pt idx="167">
                  <c:v>-0.34700629999861121</c:v>
                </c:pt>
                <c:pt idx="168">
                  <c:v>-0.35527079999883426</c:v>
                </c:pt>
                <c:pt idx="172">
                  <c:v>-0.37126069999794709</c:v>
                </c:pt>
                <c:pt idx="173">
                  <c:v>-0.37175605000084033</c:v>
                </c:pt>
                <c:pt idx="174">
                  <c:v>-0.37833999999566004</c:v>
                </c:pt>
                <c:pt idx="175">
                  <c:v>-0.38210664999496657</c:v>
                </c:pt>
                <c:pt idx="176">
                  <c:v>-0.38382180000189692</c:v>
                </c:pt>
                <c:pt idx="177">
                  <c:v>-0.38338269999803742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C9-4081-A193-2F29505C76A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-7597</c:v>
                </c:pt>
                <c:pt idx="1">
                  <c:v>-7535</c:v>
                </c:pt>
                <c:pt idx="2">
                  <c:v>-7522</c:v>
                </c:pt>
                <c:pt idx="3">
                  <c:v>-7512</c:v>
                </c:pt>
                <c:pt idx="4">
                  <c:v>-7509</c:v>
                </c:pt>
                <c:pt idx="5">
                  <c:v>-7502</c:v>
                </c:pt>
                <c:pt idx="6">
                  <c:v>-7484.5</c:v>
                </c:pt>
                <c:pt idx="7">
                  <c:v>-7483</c:v>
                </c:pt>
                <c:pt idx="8">
                  <c:v>-7296</c:v>
                </c:pt>
                <c:pt idx="9">
                  <c:v>-7234</c:v>
                </c:pt>
                <c:pt idx="10">
                  <c:v>-6943</c:v>
                </c:pt>
                <c:pt idx="11">
                  <c:v>-6901</c:v>
                </c:pt>
                <c:pt idx="12">
                  <c:v>-6504</c:v>
                </c:pt>
                <c:pt idx="13">
                  <c:v>-6488</c:v>
                </c:pt>
                <c:pt idx="14">
                  <c:v>-6485</c:v>
                </c:pt>
                <c:pt idx="15">
                  <c:v>-6190</c:v>
                </c:pt>
                <c:pt idx="16">
                  <c:v>-6160</c:v>
                </c:pt>
                <c:pt idx="17">
                  <c:v>-6157</c:v>
                </c:pt>
                <c:pt idx="18">
                  <c:v>-6121</c:v>
                </c:pt>
                <c:pt idx="19">
                  <c:v>-6083</c:v>
                </c:pt>
                <c:pt idx="20">
                  <c:v>-5918</c:v>
                </c:pt>
                <c:pt idx="21">
                  <c:v>-5885</c:v>
                </c:pt>
                <c:pt idx="22">
                  <c:v>-5866</c:v>
                </c:pt>
                <c:pt idx="23">
                  <c:v>-5654</c:v>
                </c:pt>
                <c:pt idx="24">
                  <c:v>-4761</c:v>
                </c:pt>
                <c:pt idx="25">
                  <c:v>-4761</c:v>
                </c:pt>
                <c:pt idx="26">
                  <c:v>-4761</c:v>
                </c:pt>
                <c:pt idx="27">
                  <c:v>-4761</c:v>
                </c:pt>
                <c:pt idx="28">
                  <c:v>-4761</c:v>
                </c:pt>
                <c:pt idx="29">
                  <c:v>-4751</c:v>
                </c:pt>
                <c:pt idx="30">
                  <c:v>-3940</c:v>
                </c:pt>
                <c:pt idx="31">
                  <c:v>-3096</c:v>
                </c:pt>
                <c:pt idx="32">
                  <c:v>-2282</c:v>
                </c:pt>
                <c:pt idx="33">
                  <c:v>-2275</c:v>
                </c:pt>
                <c:pt idx="34">
                  <c:v>-2275</c:v>
                </c:pt>
                <c:pt idx="35">
                  <c:v>-2007</c:v>
                </c:pt>
                <c:pt idx="36">
                  <c:v>-1981</c:v>
                </c:pt>
                <c:pt idx="37">
                  <c:v>-1932</c:v>
                </c:pt>
                <c:pt idx="38">
                  <c:v>-1932</c:v>
                </c:pt>
                <c:pt idx="39">
                  <c:v>-1932</c:v>
                </c:pt>
                <c:pt idx="40">
                  <c:v>-1906</c:v>
                </c:pt>
                <c:pt idx="41">
                  <c:v>-1906</c:v>
                </c:pt>
                <c:pt idx="42">
                  <c:v>-1867</c:v>
                </c:pt>
                <c:pt idx="43">
                  <c:v>-1867</c:v>
                </c:pt>
                <c:pt idx="44">
                  <c:v>-1742</c:v>
                </c:pt>
                <c:pt idx="45">
                  <c:v>-1654</c:v>
                </c:pt>
                <c:pt idx="46">
                  <c:v>-1644</c:v>
                </c:pt>
                <c:pt idx="47">
                  <c:v>-1644</c:v>
                </c:pt>
                <c:pt idx="48">
                  <c:v>-1631</c:v>
                </c:pt>
                <c:pt idx="49">
                  <c:v>-1628</c:v>
                </c:pt>
                <c:pt idx="50">
                  <c:v>-1615</c:v>
                </c:pt>
                <c:pt idx="51">
                  <c:v>-1602</c:v>
                </c:pt>
                <c:pt idx="52">
                  <c:v>-1589</c:v>
                </c:pt>
                <c:pt idx="53">
                  <c:v>-1589</c:v>
                </c:pt>
                <c:pt idx="54">
                  <c:v>-1389</c:v>
                </c:pt>
                <c:pt idx="55">
                  <c:v>-1366</c:v>
                </c:pt>
                <c:pt idx="56">
                  <c:v>-1363</c:v>
                </c:pt>
                <c:pt idx="57">
                  <c:v>-1337</c:v>
                </c:pt>
                <c:pt idx="58">
                  <c:v>-1192</c:v>
                </c:pt>
                <c:pt idx="59">
                  <c:v>-1147</c:v>
                </c:pt>
                <c:pt idx="60">
                  <c:v>-1124</c:v>
                </c:pt>
                <c:pt idx="61">
                  <c:v>-768</c:v>
                </c:pt>
                <c:pt idx="62">
                  <c:v>-578</c:v>
                </c:pt>
                <c:pt idx="63">
                  <c:v>-519</c:v>
                </c:pt>
                <c:pt idx="64">
                  <c:v>-516</c:v>
                </c:pt>
                <c:pt idx="65">
                  <c:v>0</c:v>
                </c:pt>
                <c:pt idx="66">
                  <c:v>14</c:v>
                </c:pt>
                <c:pt idx="67">
                  <c:v>37</c:v>
                </c:pt>
                <c:pt idx="68">
                  <c:v>76</c:v>
                </c:pt>
                <c:pt idx="69">
                  <c:v>256</c:v>
                </c:pt>
                <c:pt idx="70">
                  <c:v>331</c:v>
                </c:pt>
                <c:pt idx="71">
                  <c:v>331</c:v>
                </c:pt>
                <c:pt idx="72">
                  <c:v>619</c:v>
                </c:pt>
                <c:pt idx="73">
                  <c:v>645</c:v>
                </c:pt>
                <c:pt idx="74">
                  <c:v>671</c:v>
                </c:pt>
                <c:pt idx="75">
                  <c:v>861</c:v>
                </c:pt>
                <c:pt idx="76">
                  <c:v>874</c:v>
                </c:pt>
                <c:pt idx="77">
                  <c:v>884</c:v>
                </c:pt>
                <c:pt idx="78">
                  <c:v>884</c:v>
                </c:pt>
                <c:pt idx="79">
                  <c:v>1149</c:v>
                </c:pt>
                <c:pt idx="80">
                  <c:v>1718</c:v>
                </c:pt>
                <c:pt idx="81">
                  <c:v>1983</c:v>
                </c:pt>
                <c:pt idx="82">
                  <c:v>1993</c:v>
                </c:pt>
                <c:pt idx="83">
                  <c:v>1993</c:v>
                </c:pt>
                <c:pt idx="84">
                  <c:v>1993</c:v>
                </c:pt>
                <c:pt idx="85">
                  <c:v>1993</c:v>
                </c:pt>
                <c:pt idx="86">
                  <c:v>1993</c:v>
                </c:pt>
                <c:pt idx="87">
                  <c:v>1993</c:v>
                </c:pt>
                <c:pt idx="88">
                  <c:v>1993</c:v>
                </c:pt>
                <c:pt idx="89">
                  <c:v>1996</c:v>
                </c:pt>
                <c:pt idx="90">
                  <c:v>1996</c:v>
                </c:pt>
                <c:pt idx="91">
                  <c:v>1996</c:v>
                </c:pt>
                <c:pt idx="92">
                  <c:v>2019</c:v>
                </c:pt>
                <c:pt idx="93">
                  <c:v>2022</c:v>
                </c:pt>
                <c:pt idx="94">
                  <c:v>2035</c:v>
                </c:pt>
                <c:pt idx="95">
                  <c:v>2048</c:v>
                </c:pt>
                <c:pt idx="96">
                  <c:v>2310</c:v>
                </c:pt>
                <c:pt idx="97">
                  <c:v>2339</c:v>
                </c:pt>
                <c:pt idx="98">
                  <c:v>2559</c:v>
                </c:pt>
                <c:pt idx="99">
                  <c:v>2559</c:v>
                </c:pt>
                <c:pt idx="100">
                  <c:v>2562</c:v>
                </c:pt>
                <c:pt idx="101">
                  <c:v>2879</c:v>
                </c:pt>
                <c:pt idx="102">
                  <c:v>2895</c:v>
                </c:pt>
                <c:pt idx="103">
                  <c:v>3043</c:v>
                </c:pt>
                <c:pt idx="104">
                  <c:v>3118</c:v>
                </c:pt>
                <c:pt idx="105">
                  <c:v>3160</c:v>
                </c:pt>
                <c:pt idx="106">
                  <c:v>3308</c:v>
                </c:pt>
                <c:pt idx="107">
                  <c:v>3311</c:v>
                </c:pt>
                <c:pt idx="108">
                  <c:v>3347</c:v>
                </c:pt>
                <c:pt idx="109">
                  <c:v>3370</c:v>
                </c:pt>
                <c:pt idx="110">
                  <c:v>3383</c:v>
                </c:pt>
                <c:pt idx="111">
                  <c:v>3396</c:v>
                </c:pt>
                <c:pt idx="112">
                  <c:v>3412</c:v>
                </c:pt>
                <c:pt idx="113">
                  <c:v>3435</c:v>
                </c:pt>
                <c:pt idx="114">
                  <c:v>3612</c:v>
                </c:pt>
                <c:pt idx="115">
                  <c:v>3674</c:v>
                </c:pt>
                <c:pt idx="116">
                  <c:v>3687</c:v>
                </c:pt>
                <c:pt idx="117">
                  <c:v>3713</c:v>
                </c:pt>
                <c:pt idx="118">
                  <c:v>3926</c:v>
                </c:pt>
                <c:pt idx="119">
                  <c:v>3939</c:v>
                </c:pt>
                <c:pt idx="120">
                  <c:v>3965</c:v>
                </c:pt>
                <c:pt idx="121">
                  <c:v>4191</c:v>
                </c:pt>
                <c:pt idx="122">
                  <c:v>4760</c:v>
                </c:pt>
                <c:pt idx="123">
                  <c:v>4760</c:v>
                </c:pt>
                <c:pt idx="124">
                  <c:v>4770</c:v>
                </c:pt>
                <c:pt idx="125">
                  <c:v>4773</c:v>
                </c:pt>
                <c:pt idx="126">
                  <c:v>4773</c:v>
                </c:pt>
                <c:pt idx="127">
                  <c:v>4773</c:v>
                </c:pt>
                <c:pt idx="128">
                  <c:v>4773</c:v>
                </c:pt>
                <c:pt idx="129">
                  <c:v>4773</c:v>
                </c:pt>
                <c:pt idx="130">
                  <c:v>4838</c:v>
                </c:pt>
                <c:pt idx="131">
                  <c:v>5015</c:v>
                </c:pt>
                <c:pt idx="132">
                  <c:v>5077</c:v>
                </c:pt>
                <c:pt idx="133">
                  <c:v>5090</c:v>
                </c:pt>
                <c:pt idx="134">
                  <c:v>5316</c:v>
                </c:pt>
                <c:pt idx="135">
                  <c:v>5365</c:v>
                </c:pt>
                <c:pt idx="136">
                  <c:v>5381</c:v>
                </c:pt>
                <c:pt idx="137">
                  <c:v>6059</c:v>
                </c:pt>
                <c:pt idx="138">
                  <c:v>6101</c:v>
                </c:pt>
                <c:pt idx="139">
                  <c:v>6117</c:v>
                </c:pt>
                <c:pt idx="140">
                  <c:v>6173</c:v>
                </c:pt>
                <c:pt idx="141">
                  <c:v>6173</c:v>
                </c:pt>
                <c:pt idx="142">
                  <c:v>6173</c:v>
                </c:pt>
                <c:pt idx="143">
                  <c:v>6173</c:v>
                </c:pt>
                <c:pt idx="144">
                  <c:v>6173</c:v>
                </c:pt>
                <c:pt idx="145">
                  <c:v>6173</c:v>
                </c:pt>
                <c:pt idx="146">
                  <c:v>6389</c:v>
                </c:pt>
                <c:pt idx="147">
                  <c:v>6656</c:v>
                </c:pt>
                <c:pt idx="148">
                  <c:v>6948</c:v>
                </c:pt>
                <c:pt idx="149">
                  <c:v>7059</c:v>
                </c:pt>
                <c:pt idx="150">
                  <c:v>7324</c:v>
                </c:pt>
                <c:pt idx="151">
                  <c:v>7327</c:v>
                </c:pt>
                <c:pt idx="152">
                  <c:v>7436</c:v>
                </c:pt>
                <c:pt idx="153">
                  <c:v>7605</c:v>
                </c:pt>
                <c:pt idx="154">
                  <c:v>7922</c:v>
                </c:pt>
                <c:pt idx="155">
                  <c:v>8004</c:v>
                </c:pt>
                <c:pt idx="156">
                  <c:v>8083</c:v>
                </c:pt>
                <c:pt idx="157">
                  <c:v>8109</c:v>
                </c:pt>
                <c:pt idx="158">
                  <c:v>8122</c:v>
                </c:pt>
                <c:pt idx="159">
                  <c:v>8348</c:v>
                </c:pt>
                <c:pt idx="160">
                  <c:v>8362.5</c:v>
                </c:pt>
                <c:pt idx="161">
                  <c:v>8413</c:v>
                </c:pt>
                <c:pt idx="162">
                  <c:v>8436</c:v>
                </c:pt>
                <c:pt idx="163">
                  <c:v>8465</c:v>
                </c:pt>
                <c:pt idx="164">
                  <c:v>8613</c:v>
                </c:pt>
                <c:pt idx="165">
                  <c:v>8616</c:v>
                </c:pt>
                <c:pt idx="166">
                  <c:v>8626</c:v>
                </c:pt>
                <c:pt idx="167">
                  <c:v>8691</c:v>
                </c:pt>
                <c:pt idx="168">
                  <c:v>8956</c:v>
                </c:pt>
                <c:pt idx="169">
                  <c:v>8992</c:v>
                </c:pt>
                <c:pt idx="170">
                  <c:v>9219</c:v>
                </c:pt>
                <c:pt idx="171">
                  <c:v>9484</c:v>
                </c:pt>
                <c:pt idx="172">
                  <c:v>9499</c:v>
                </c:pt>
                <c:pt idx="173">
                  <c:v>9798.5</c:v>
                </c:pt>
                <c:pt idx="174">
                  <c:v>9800</c:v>
                </c:pt>
                <c:pt idx="175">
                  <c:v>9840.5</c:v>
                </c:pt>
                <c:pt idx="176">
                  <c:v>10026</c:v>
                </c:pt>
                <c:pt idx="177">
                  <c:v>10039</c:v>
                </c:pt>
                <c:pt idx="178">
                  <c:v>10294</c:v>
                </c:pt>
                <c:pt idx="179">
                  <c:v>10322</c:v>
                </c:pt>
                <c:pt idx="180">
                  <c:v>10324</c:v>
                </c:pt>
                <c:pt idx="181">
                  <c:v>10588</c:v>
                </c:pt>
                <c:pt idx="182">
                  <c:v>10866</c:v>
                </c:pt>
                <c:pt idx="183">
                  <c:v>11140</c:v>
                </c:pt>
                <c:pt idx="184">
                  <c:v>12004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57">
                  <c:v>5.3194100000837352E-2</c:v>
                </c:pt>
                <c:pt idx="146">
                  <c:v>-0.26263770000514342</c:v>
                </c:pt>
                <c:pt idx="151">
                  <c:v>-0.29890110000269488</c:v>
                </c:pt>
                <c:pt idx="152">
                  <c:v>-0.30234480000217445</c:v>
                </c:pt>
                <c:pt idx="154">
                  <c:v>-0.32119460000103572</c:v>
                </c:pt>
                <c:pt idx="157">
                  <c:v>-0.32788369999616407</c:v>
                </c:pt>
                <c:pt idx="160">
                  <c:v>-0.3442212500012829</c:v>
                </c:pt>
                <c:pt idx="162">
                  <c:v>-0.33783479999692645</c:v>
                </c:pt>
                <c:pt idx="165">
                  <c:v>-0.34370879999914905</c:v>
                </c:pt>
                <c:pt idx="166">
                  <c:v>-0.34390179999900283</c:v>
                </c:pt>
                <c:pt idx="169">
                  <c:v>-0.35598559999198187</c:v>
                </c:pt>
                <c:pt idx="170">
                  <c:v>-0.36235670000314713</c:v>
                </c:pt>
                <c:pt idx="171">
                  <c:v>-0.36962119999952847</c:v>
                </c:pt>
                <c:pt idx="178">
                  <c:v>-0.38925419999577571</c:v>
                </c:pt>
                <c:pt idx="179">
                  <c:v>-0.38965460006875219</c:v>
                </c:pt>
                <c:pt idx="180">
                  <c:v>-0.40053320000151871</c:v>
                </c:pt>
                <c:pt idx="181">
                  <c:v>-0.39540839999972377</c:v>
                </c:pt>
                <c:pt idx="182">
                  <c:v>-0.40013380000164034</c:v>
                </c:pt>
                <c:pt idx="183">
                  <c:v>-0.40580200000113109</c:v>
                </c:pt>
                <c:pt idx="184">
                  <c:v>-0.42845719999604626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C9-4081-A193-2F29505C76A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-7597</c:v>
                </c:pt>
                <c:pt idx="1">
                  <c:v>-7535</c:v>
                </c:pt>
                <c:pt idx="2">
                  <c:v>-7522</c:v>
                </c:pt>
                <c:pt idx="3">
                  <c:v>-7512</c:v>
                </c:pt>
                <c:pt idx="4">
                  <c:v>-7509</c:v>
                </c:pt>
                <c:pt idx="5">
                  <c:v>-7502</c:v>
                </c:pt>
                <c:pt idx="6">
                  <c:v>-7484.5</c:v>
                </c:pt>
                <c:pt idx="7">
                  <c:v>-7483</c:v>
                </c:pt>
                <c:pt idx="8">
                  <c:v>-7296</c:v>
                </c:pt>
                <c:pt idx="9">
                  <c:v>-7234</c:v>
                </c:pt>
                <c:pt idx="10">
                  <c:v>-6943</c:v>
                </c:pt>
                <c:pt idx="11">
                  <c:v>-6901</c:v>
                </c:pt>
                <c:pt idx="12">
                  <c:v>-6504</c:v>
                </c:pt>
                <c:pt idx="13">
                  <c:v>-6488</c:v>
                </c:pt>
                <c:pt idx="14">
                  <c:v>-6485</c:v>
                </c:pt>
                <c:pt idx="15">
                  <c:v>-6190</c:v>
                </c:pt>
                <c:pt idx="16">
                  <c:v>-6160</c:v>
                </c:pt>
                <c:pt idx="17">
                  <c:v>-6157</c:v>
                </c:pt>
                <c:pt idx="18">
                  <c:v>-6121</c:v>
                </c:pt>
                <c:pt idx="19">
                  <c:v>-6083</c:v>
                </c:pt>
                <c:pt idx="20">
                  <c:v>-5918</c:v>
                </c:pt>
                <c:pt idx="21">
                  <c:v>-5885</c:v>
                </c:pt>
                <c:pt idx="22">
                  <c:v>-5866</c:v>
                </c:pt>
                <c:pt idx="23">
                  <c:v>-5654</c:v>
                </c:pt>
                <c:pt idx="24">
                  <c:v>-4761</c:v>
                </c:pt>
                <c:pt idx="25">
                  <c:v>-4761</c:v>
                </c:pt>
                <c:pt idx="26">
                  <c:v>-4761</c:v>
                </c:pt>
                <c:pt idx="27">
                  <c:v>-4761</c:v>
                </c:pt>
                <c:pt idx="28">
                  <c:v>-4761</c:v>
                </c:pt>
                <c:pt idx="29">
                  <c:v>-4751</c:v>
                </c:pt>
                <c:pt idx="30">
                  <c:v>-3940</c:v>
                </c:pt>
                <c:pt idx="31">
                  <c:v>-3096</c:v>
                </c:pt>
                <c:pt idx="32">
                  <c:v>-2282</c:v>
                </c:pt>
                <c:pt idx="33">
                  <c:v>-2275</c:v>
                </c:pt>
                <c:pt idx="34">
                  <c:v>-2275</c:v>
                </c:pt>
                <c:pt idx="35">
                  <c:v>-2007</c:v>
                </c:pt>
                <c:pt idx="36">
                  <c:v>-1981</c:v>
                </c:pt>
                <c:pt idx="37">
                  <c:v>-1932</c:v>
                </c:pt>
                <c:pt idx="38">
                  <c:v>-1932</c:v>
                </c:pt>
                <c:pt idx="39">
                  <c:v>-1932</c:v>
                </c:pt>
                <c:pt idx="40">
                  <c:v>-1906</c:v>
                </c:pt>
                <c:pt idx="41">
                  <c:v>-1906</c:v>
                </c:pt>
                <c:pt idx="42">
                  <c:v>-1867</c:v>
                </c:pt>
                <c:pt idx="43">
                  <c:v>-1867</c:v>
                </c:pt>
                <c:pt idx="44">
                  <c:v>-1742</c:v>
                </c:pt>
                <c:pt idx="45">
                  <c:v>-1654</c:v>
                </c:pt>
                <c:pt idx="46">
                  <c:v>-1644</c:v>
                </c:pt>
                <c:pt idx="47">
                  <c:v>-1644</c:v>
                </c:pt>
                <c:pt idx="48">
                  <c:v>-1631</c:v>
                </c:pt>
                <c:pt idx="49">
                  <c:v>-1628</c:v>
                </c:pt>
                <c:pt idx="50">
                  <c:v>-1615</c:v>
                </c:pt>
                <c:pt idx="51">
                  <c:v>-1602</c:v>
                </c:pt>
                <c:pt idx="52">
                  <c:v>-1589</c:v>
                </c:pt>
                <c:pt idx="53">
                  <c:v>-1589</c:v>
                </c:pt>
                <c:pt idx="54">
                  <c:v>-1389</c:v>
                </c:pt>
                <c:pt idx="55">
                  <c:v>-1366</c:v>
                </c:pt>
                <c:pt idx="56">
                  <c:v>-1363</c:v>
                </c:pt>
                <c:pt idx="57">
                  <c:v>-1337</c:v>
                </c:pt>
                <c:pt idx="58">
                  <c:v>-1192</c:v>
                </c:pt>
                <c:pt idx="59">
                  <c:v>-1147</c:v>
                </c:pt>
                <c:pt idx="60">
                  <c:v>-1124</c:v>
                </c:pt>
                <c:pt idx="61">
                  <c:v>-768</c:v>
                </c:pt>
                <c:pt idx="62">
                  <c:v>-578</c:v>
                </c:pt>
                <c:pt idx="63">
                  <c:v>-519</c:v>
                </c:pt>
                <c:pt idx="64">
                  <c:v>-516</c:v>
                </c:pt>
                <c:pt idx="65">
                  <c:v>0</c:v>
                </c:pt>
                <c:pt idx="66">
                  <c:v>14</c:v>
                </c:pt>
                <c:pt idx="67">
                  <c:v>37</c:v>
                </c:pt>
                <c:pt idx="68">
                  <c:v>76</c:v>
                </c:pt>
                <c:pt idx="69">
                  <c:v>256</c:v>
                </c:pt>
                <c:pt idx="70">
                  <c:v>331</c:v>
                </c:pt>
                <c:pt idx="71">
                  <c:v>331</c:v>
                </c:pt>
                <c:pt idx="72">
                  <c:v>619</c:v>
                </c:pt>
                <c:pt idx="73">
                  <c:v>645</c:v>
                </c:pt>
                <c:pt idx="74">
                  <c:v>671</c:v>
                </c:pt>
                <c:pt idx="75">
                  <c:v>861</c:v>
                </c:pt>
                <c:pt idx="76">
                  <c:v>874</c:v>
                </c:pt>
                <c:pt idx="77">
                  <c:v>884</c:v>
                </c:pt>
                <c:pt idx="78">
                  <c:v>884</c:v>
                </c:pt>
                <c:pt idx="79">
                  <c:v>1149</c:v>
                </c:pt>
                <c:pt idx="80">
                  <c:v>1718</c:v>
                </c:pt>
                <c:pt idx="81">
                  <c:v>1983</c:v>
                </c:pt>
                <c:pt idx="82">
                  <c:v>1993</c:v>
                </c:pt>
                <c:pt idx="83">
                  <c:v>1993</c:v>
                </c:pt>
                <c:pt idx="84">
                  <c:v>1993</c:v>
                </c:pt>
                <c:pt idx="85">
                  <c:v>1993</c:v>
                </c:pt>
                <c:pt idx="86">
                  <c:v>1993</c:v>
                </c:pt>
                <c:pt idx="87">
                  <c:v>1993</c:v>
                </c:pt>
                <c:pt idx="88">
                  <c:v>1993</c:v>
                </c:pt>
                <c:pt idx="89">
                  <c:v>1996</c:v>
                </c:pt>
                <c:pt idx="90">
                  <c:v>1996</c:v>
                </c:pt>
                <c:pt idx="91">
                  <c:v>1996</c:v>
                </c:pt>
                <c:pt idx="92">
                  <c:v>2019</c:v>
                </c:pt>
                <c:pt idx="93">
                  <c:v>2022</c:v>
                </c:pt>
                <c:pt idx="94">
                  <c:v>2035</c:v>
                </c:pt>
                <c:pt idx="95">
                  <c:v>2048</c:v>
                </c:pt>
                <c:pt idx="96">
                  <c:v>2310</c:v>
                </c:pt>
                <c:pt idx="97">
                  <c:v>2339</c:v>
                </c:pt>
                <c:pt idx="98">
                  <c:v>2559</c:v>
                </c:pt>
                <c:pt idx="99">
                  <c:v>2559</c:v>
                </c:pt>
                <c:pt idx="100">
                  <c:v>2562</c:v>
                </c:pt>
                <c:pt idx="101">
                  <c:v>2879</c:v>
                </c:pt>
                <c:pt idx="102">
                  <c:v>2895</c:v>
                </c:pt>
                <c:pt idx="103">
                  <c:v>3043</c:v>
                </c:pt>
                <c:pt idx="104">
                  <c:v>3118</c:v>
                </c:pt>
                <c:pt idx="105">
                  <c:v>3160</c:v>
                </c:pt>
                <c:pt idx="106">
                  <c:v>3308</c:v>
                </c:pt>
                <c:pt idx="107">
                  <c:v>3311</c:v>
                </c:pt>
                <c:pt idx="108">
                  <c:v>3347</c:v>
                </c:pt>
                <c:pt idx="109">
                  <c:v>3370</c:v>
                </c:pt>
                <c:pt idx="110">
                  <c:v>3383</c:v>
                </c:pt>
                <c:pt idx="111">
                  <c:v>3396</c:v>
                </c:pt>
                <c:pt idx="112">
                  <c:v>3412</c:v>
                </c:pt>
                <c:pt idx="113">
                  <c:v>3435</c:v>
                </c:pt>
                <c:pt idx="114">
                  <c:v>3612</c:v>
                </c:pt>
                <c:pt idx="115">
                  <c:v>3674</c:v>
                </c:pt>
                <c:pt idx="116">
                  <c:v>3687</c:v>
                </c:pt>
                <c:pt idx="117">
                  <c:v>3713</c:v>
                </c:pt>
                <c:pt idx="118">
                  <c:v>3926</c:v>
                </c:pt>
                <c:pt idx="119">
                  <c:v>3939</c:v>
                </c:pt>
                <c:pt idx="120">
                  <c:v>3965</c:v>
                </c:pt>
                <c:pt idx="121">
                  <c:v>4191</c:v>
                </c:pt>
                <c:pt idx="122">
                  <c:v>4760</c:v>
                </c:pt>
                <c:pt idx="123">
                  <c:v>4760</c:v>
                </c:pt>
                <c:pt idx="124">
                  <c:v>4770</c:v>
                </c:pt>
                <c:pt idx="125">
                  <c:v>4773</c:v>
                </c:pt>
                <c:pt idx="126">
                  <c:v>4773</c:v>
                </c:pt>
                <c:pt idx="127">
                  <c:v>4773</c:v>
                </c:pt>
                <c:pt idx="128">
                  <c:v>4773</c:v>
                </c:pt>
                <c:pt idx="129">
                  <c:v>4773</c:v>
                </c:pt>
                <c:pt idx="130">
                  <c:v>4838</c:v>
                </c:pt>
                <c:pt idx="131">
                  <c:v>5015</c:v>
                </c:pt>
                <c:pt idx="132">
                  <c:v>5077</c:v>
                </c:pt>
                <c:pt idx="133">
                  <c:v>5090</c:v>
                </c:pt>
                <c:pt idx="134">
                  <c:v>5316</c:v>
                </c:pt>
                <c:pt idx="135">
                  <c:v>5365</c:v>
                </c:pt>
                <c:pt idx="136">
                  <c:v>5381</c:v>
                </c:pt>
                <c:pt idx="137">
                  <c:v>6059</c:v>
                </c:pt>
                <c:pt idx="138">
                  <c:v>6101</c:v>
                </c:pt>
                <c:pt idx="139">
                  <c:v>6117</c:v>
                </c:pt>
                <c:pt idx="140">
                  <c:v>6173</c:v>
                </c:pt>
                <c:pt idx="141">
                  <c:v>6173</c:v>
                </c:pt>
                <c:pt idx="142">
                  <c:v>6173</c:v>
                </c:pt>
                <c:pt idx="143">
                  <c:v>6173</c:v>
                </c:pt>
                <c:pt idx="144">
                  <c:v>6173</c:v>
                </c:pt>
                <c:pt idx="145">
                  <c:v>6173</c:v>
                </c:pt>
                <c:pt idx="146">
                  <c:v>6389</c:v>
                </c:pt>
                <c:pt idx="147">
                  <c:v>6656</c:v>
                </c:pt>
                <c:pt idx="148">
                  <c:v>6948</c:v>
                </c:pt>
                <c:pt idx="149">
                  <c:v>7059</c:v>
                </c:pt>
                <c:pt idx="150">
                  <c:v>7324</c:v>
                </c:pt>
                <c:pt idx="151">
                  <c:v>7327</c:v>
                </c:pt>
                <c:pt idx="152">
                  <c:v>7436</c:v>
                </c:pt>
                <c:pt idx="153">
                  <c:v>7605</c:v>
                </c:pt>
                <c:pt idx="154">
                  <c:v>7922</c:v>
                </c:pt>
                <c:pt idx="155">
                  <c:v>8004</c:v>
                </c:pt>
                <c:pt idx="156">
                  <c:v>8083</c:v>
                </c:pt>
                <c:pt idx="157">
                  <c:v>8109</c:v>
                </c:pt>
                <c:pt idx="158">
                  <c:v>8122</c:v>
                </c:pt>
                <c:pt idx="159">
                  <c:v>8348</c:v>
                </c:pt>
                <c:pt idx="160">
                  <c:v>8362.5</c:v>
                </c:pt>
                <c:pt idx="161">
                  <c:v>8413</c:v>
                </c:pt>
                <c:pt idx="162">
                  <c:v>8436</c:v>
                </c:pt>
                <c:pt idx="163">
                  <c:v>8465</c:v>
                </c:pt>
                <c:pt idx="164">
                  <c:v>8613</c:v>
                </c:pt>
                <c:pt idx="165">
                  <c:v>8616</c:v>
                </c:pt>
                <c:pt idx="166">
                  <c:v>8626</c:v>
                </c:pt>
                <c:pt idx="167">
                  <c:v>8691</c:v>
                </c:pt>
                <c:pt idx="168">
                  <c:v>8956</c:v>
                </c:pt>
                <c:pt idx="169">
                  <c:v>8992</c:v>
                </c:pt>
                <c:pt idx="170">
                  <c:v>9219</c:v>
                </c:pt>
                <c:pt idx="171">
                  <c:v>9484</c:v>
                </c:pt>
                <c:pt idx="172">
                  <c:v>9499</c:v>
                </c:pt>
                <c:pt idx="173">
                  <c:v>9798.5</c:v>
                </c:pt>
                <c:pt idx="174">
                  <c:v>9800</c:v>
                </c:pt>
                <c:pt idx="175">
                  <c:v>9840.5</c:v>
                </c:pt>
                <c:pt idx="176">
                  <c:v>10026</c:v>
                </c:pt>
                <c:pt idx="177">
                  <c:v>10039</c:v>
                </c:pt>
                <c:pt idx="178">
                  <c:v>10294</c:v>
                </c:pt>
                <c:pt idx="179">
                  <c:v>10322</c:v>
                </c:pt>
                <c:pt idx="180">
                  <c:v>10324</c:v>
                </c:pt>
                <c:pt idx="181">
                  <c:v>10588</c:v>
                </c:pt>
                <c:pt idx="182">
                  <c:v>10866</c:v>
                </c:pt>
                <c:pt idx="183">
                  <c:v>11140</c:v>
                </c:pt>
                <c:pt idx="184">
                  <c:v>12004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C9-4081-A193-2F29505C76A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-7597</c:v>
                </c:pt>
                <c:pt idx="1">
                  <c:v>-7535</c:v>
                </c:pt>
                <c:pt idx="2">
                  <c:v>-7522</c:v>
                </c:pt>
                <c:pt idx="3">
                  <c:v>-7512</c:v>
                </c:pt>
                <c:pt idx="4">
                  <c:v>-7509</c:v>
                </c:pt>
                <c:pt idx="5">
                  <c:v>-7502</c:v>
                </c:pt>
                <c:pt idx="6">
                  <c:v>-7484.5</c:v>
                </c:pt>
                <c:pt idx="7">
                  <c:v>-7483</c:v>
                </c:pt>
                <c:pt idx="8">
                  <c:v>-7296</c:v>
                </c:pt>
                <c:pt idx="9">
                  <c:v>-7234</c:v>
                </c:pt>
                <c:pt idx="10">
                  <c:v>-6943</c:v>
                </c:pt>
                <c:pt idx="11">
                  <c:v>-6901</c:v>
                </c:pt>
                <c:pt idx="12">
                  <c:v>-6504</c:v>
                </c:pt>
                <c:pt idx="13">
                  <c:v>-6488</c:v>
                </c:pt>
                <c:pt idx="14">
                  <c:v>-6485</c:v>
                </c:pt>
                <c:pt idx="15">
                  <c:v>-6190</c:v>
                </c:pt>
                <c:pt idx="16">
                  <c:v>-6160</c:v>
                </c:pt>
                <c:pt idx="17">
                  <c:v>-6157</c:v>
                </c:pt>
                <c:pt idx="18">
                  <c:v>-6121</c:v>
                </c:pt>
                <c:pt idx="19">
                  <c:v>-6083</c:v>
                </c:pt>
                <c:pt idx="20">
                  <c:v>-5918</c:v>
                </c:pt>
                <c:pt idx="21">
                  <c:v>-5885</c:v>
                </c:pt>
                <c:pt idx="22">
                  <c:v>-5866</c:v>
                </c:pt>
                <c:pt idx="23">
                  <c:v>-5654</c:v>
                </c:pt>
                <c:pt idx="24">
                  <c:v>-4761</c:v>
                </c:pt>
                <c:pt idx="25">
                  <c:v>-4761</c:v>
                </c:pt>
                <c:pt idx="26">
                  <c:v>-4761</c:v>
                </c:pt>
                <c:pt idx="27">
                  <c:v>-4761</c:v>
                </c:pt>
                <c:pt idx="28">
                  <c:v>-4761</c:v>
                </c:pt>
                <c:pt idx="29">
                  <c:v>-4751</c:v>
                </c:pt>
                <c:pt idx="30">
                  <c:v>-3940</c:v>
                </c:pt>
                <c:pt idx="31">
                  <c:v>-3096</c:v>
                </c:pt>
                <c:pt idx="32">
                  <c:v>-2282</c:v>
                </c:pt>
                <c:pt idx="33">
                  <c:v>-2275</c:v>
                </c:pt>
                <c:pt idx="34">
                  <c:v>-2275</c:v>
                </c:pt>
                <c:pt idx="35">
                  <c:v>-2007</c:v>
                </c:pt>
                <c:pt idx="36">
                  <c:v>-1981</c:v>
                </c:pt>
                <c:pt idx="37">
                  <c:v>-1932</c:v>
                </c:pt>
                <c:pt idx="38">
                  <c:v>-1932</c:v>
                </c:pt>
                <c:pt idx="39">
                  <c:v>-1932</c:v>
                </c:pt>
                <c:pt idx="40">
                  <c:v>-1906</c:v>
                </c:pt>
                <c:pt idx="41">
                  <c:v>-1906</c:v>
                </c:pt>
                <c:pt idx="42">
                  <c:v>-1867</c:v>
                </c:pt>
                <c:pt idx="43">
                  <c:v>-1867</c:v>
                </c:pt>
                <c:pt idx="44">
                  <c:v>-1742</c:v>
                </c:pt>
                <c:pt idx="45">
                  <c:v>-1654</c:v>
                </c:pt>
                <c:pt idx="46">
                  <c:v>-1644</c:v>
                </c:pt>
                <c:pt idx="47">
                  <c:v>-1644</c:v>
                </c:pt>
                <c:pt idx="48">
                  <c:v>-1631</c:v>
                </c:pt>
                <c:pt idx="49">
                  <c:v>-1628</c:v>
                </c:pt>
                <c:pt idx="50">
                  <c:v>-1615</c:v>
                </c:pt>
                <c:pt idx="51">
                  <c:v>-1602</c:v>
                </c:pt>
                <c:pt idx="52">
                  <c:v>-1589</c:v>
                </c:pt>
                <c:pt idx="53">
                  <c:v>-1589</c:v>
                </c:pt>
                <c:pt idx="54">
                  <c:v>-1389</c:v>
                </c:pt>
                <c:pt idx="55">
                  <c:v>-1366</c:v>
                </c:pt>
                <c:pt idx="56">
                  <c:v>-1363</c:v>
                </c:pt>
                <c:pt idx="57">
                  <c:v>-1337</c:v>
                </c:pt>
                <c:pt idx="58">
                  <c:v>-1192</c:v>
                </c:pt>
                <c:pt idx="59">
                  <c:v>-1147</c:v>
                </c:pt>
                <c:pt idx="60">
                  <c:v>-1124</c:v>
                </c:pt>
                <c:pt idx="61">
                  <c:v>-768</c:v>
                </c:pt>
                <c:pt idx="62">
                  <c:v>-578</c:v>
                </c:pt>
                <c:pt idx="63">
                  <c:v>-519</c:v>
                </c:pt>
                <c:pt idx="64">
                  <c:v>-516</c:v>
                </c:pt>
                <c:pt idx="65">
                  <c:v>0</c:v>
                </c:pt>
                <c:pt idx="66">
                  <c:v>14</c:v>
                </c:pt>
                <c:pt idx="67">
                  <c:v>37</c:v>
                </c:pt>
                <c:pt idx="68">
                  <c:v>76</c:v>
                </c:pt>
                <c:pt idx="69">
                  <c:v>256</c:v>
                </c:pt>
                <c:pt idx="70">
                  <c:v>331</c:v>
                </c:pt>
                <c:pt idx="71">
                  <c:v>331</c:v>
                </c:pt>
                <c:pt idx="72">
                  <c:v>619</c:v>
                </c:pt>
                <c:pt idx="73">
                  <c:v>645</c:v>
                </c:pt>
                <c:pt idx="74">
                  <c:v>671</c:v>
                </c:pt>
                <c:pt idx="75">
                  <c:v>861</c:v>
                </c:pt>
                <c:pt idx="76">
                  <c:v>874</c:v>
                </c:pt>
                <c:pt idx="77">
                  <c:v>884</c:v>
                </c:pt>
                <c:pt idx="78">
                  <c:v>884</c:v>
                </c:pt>
                <c:pt idx="79">
                  <c:v>1149</c:v>
                </c:pt>
                <c:pt idx="80">
                  <c:v>1718</c:v>
                </c:pt>
                <c:pt idx="81">
                  <c:v>1983</c:v>
                </c:pt>
                <c:pt idx="82">
                  <c:v>1993</c:v>
                </c:pt>
                <c:pt idx="83">
                  <c:v>1993</c:v>
                </c:pt>
                <c:pt idx="84">
                  <c:v>1993</c:v>
                </c:pt>
                <c:pt idx="85">
                  <c:v>1993</c:v>
                </c:pt>
                <c:pt idx="86">
                  <c:v>1993</c:v>
                </c:pt>
                <c:pt idx="87">
                  <c:v>1993</c:v>
                </c:pt>
                <c:pt idx="88">
                  <c:v>1993</c:v>
                </c:pt>
                <c:pt idx="89">
                  <c:v>1996</c:v>
                </c:pt>
                <c:pt idx="90">
                  <c:v>1996</c:v>
                </c:pt>
                <c:pt idx="91">
                  <c:v>1996</c:v>
                </c:pt>
                <c:pt idx="92">
                  <c:v>2019</c:v>
                </c:pt>
                <c:pt idx="93">
                  <c:v>2022</c:v>
                </c:pt>
                <c:pt idx="94">
                  <c:v>2035</c:v>
                </c:pt>
                <c:pt idx="95">
                  <c:v>2048</c:v>
                </c:pt>
                <c:pt idx="96">
                  <c:v>2310</c:v>
                </c:pt>
                <c:pt idx="97">
                  <c:v>2339</c:v>
                </c:pt>
                <c:pt idx="98">
                  <c:v>2559</c:v>
                </c:pt>
                <c:pt idx="99">
                  <c:v>2559</c:v>
                </c:pt>
                <c:pt idx="100">
                  <c:v>2562</c:v>
                </c:pt>
                <c:pt idx="101">
                  <c:v>2879</c:v>
                </c:pt>
                <c:pt idx="102">
                  <c:v>2895</c:v>
                </c:pt>
                <c:pt idx="103">
                  <c:v>3043</c:v>
                </c:pt>
                <c:pt idx="104">
                  <c:v>3118</c:v>
                </c:pt>
                <c:pt idx="105">
                  <c:v>3160</c:v>
                </c:pt>
                <c:pt idx="106">
                  <c:v>3308</c:v>
                </c:pt>
                <c:pt idx="107">
                  <c:v>3311</c:v>
                </c:pt>
                <c:pt idx="108">
                  <c:v>3347</c:v>
                </c:pt>
                <c:pt idx="109">
                  <c:v>3370</c:v>
                </c:pt>
                <c:pt idx="110">
                  <c:v>3383</c:v>
                </c:pt>
                <c:pt idx="111">
                  <c:v>3396</c:v>
                </c:pt>
                <c:pt idx="112">
                  <c:v>3412</c:v>
                </c:pt>
                <c:pt idx="113">
                  <c:v>3435</c:v>
                </c:pt>
                <c:pt idx="114">
                  <c:v>3612</c:v>
                </c:pt>
                <c:pt idx="115">
                  <c:v>3674</c:v>
                </c:pt>
                <c:pt idx="116">
                  <c:v>3687</c:v>
                </c:pt>
                <c:pt idx="117">
                  <c:v>3713</c:v>
                </c:pt>
                <c:pt idx="118">
                  <c:v>3926</c:v>
                </c:pt>
                <c:pt idx="119">
                  <c:v>3939</c:v>
                </c:pt>
                <c:pt idx="120">
                  <c:v>3965</c:v>
                </c:pt>
                <c:pt idx="121">
                  <c:v>4191</c:v>
                </c:pt>
                <c:pt idx="122">
                  <c:v>4760</c:v>
                </c:pt>
                <c:pt idx="123">
                  <c:v>4760</c:v>
                </c:pt>
                <c:pt idx="124">
                  <c:v>4770</c:v>
                </c:pt>
                <c:pt idx="125">
                  <c:v>4773</c:v>
                </c:pt>
                <c:pt idx="126">
                  <c:v>4773</c:v>
                </c:pt>
                <c:pt idx="127">
                  <c:v>4773</c:v>
                </c:pt>
                <c:pt idx="128">
                  <c:v>4773</c:v>
                </c:pt>
                <c:pt idx="129">
                  <c:v>4773</c:v>
                </c:pt>
                <c:pt idx="130">
                  <c:v>4838</c:v>
                </c:pt>
                <c:pt idx="131">
                  <c:v>5015</c:v>
                </c:pt>
                <c:pt idx="132">
                  <c:v>5077</c:v>
                </c:pt>
                <c:pt idx="133">
                  <c:v>5090</c:v>
                </c:pt>
                <c:pt idx="134">
                  <c:v>5316</c:v>
                </c:pt>
                <c:pt idx="135">
                  <c:v>5365</c:v>
                </c:pt>
                <c:pt idx="136">
                  <c:v>5381</c:v>
                </c:pt>
                <c:pt idx="137">
                  <c:v>6059</c:v>
                </c:pt>
                <c:pt idx="138">
                  <c:v>6101</c:v>
                </c:pt>
                <c:pt idx="139">
                  <c:v>6117</c:v>
                </c:pt>
                <c:pt idx="140">
                  <c:v>6173</c:v>
                </c:pt>
                <c:pt idx="141">
                  <c:v>6173</c:v>
                </c:pt>
                <c:pt idx="142">
                  <c:v>6173</c:v>
                </c:pt>
                <c:pt idx="143">
                  <c:v>6173</c:v>
                </c:pt>
                <c:pt idx="144">
                  <c:v>6173</c:v>
                </c:pt>
                <c:pt idx="145">
                  <c:v>6173</c:v>
                </c:pt>
                <c:pt idx="146">
                  <c:v>6389</c:v>
                </c:pt>
                <c:pt idx="147">
                  <c:v>6656</c:v>
                </c:pt>
                <c:pt idx="148">
                  <c:v>6948</c:v>
                </c:pt>
                <c:pt idx="149">
                  <c:v>7059</c:v>
                </c:pt>
                <c:pt idx="150">
                  <c:v>7324</c:v>
                </c:pt>
                <c:pt idx="151">
                  <c:v>7327</c:v>
                </c:pt>
                <c:pt idx="152">
                  <c:v>7436</c:v>
                </c:pt>
                <c:pt idx="153">
                  <c:v>7605</c:v>
                </c:pt>
                <c:pt idx="154">
                  <c:v>7922</c:v>
                </c:pt>
                <c:pt idx="155">
                  <c:v>8004</c:v>
                </c:pt>
                <c:pt idx="156">
                  <c:v>8083</c:v>
                </c:pt>
                <c:pt idx="157">
                  <c:v>8109</c:v>
                </c:pt>
                <c:pt idx="158">
                  <c:v>8122</c:v>
                </c:pt>
                <c:pt idx="159">
                  <c:v>8348</c:v>
                </c:pt>
                <c:pt idx="160">
                  <c:v>8362.5</c:v>
                </c:pt>
                <c:pt idx="161">
                  <c:v>8413</c:v>
                </c:pt>
                <c:pt idx="162">
                  <c:v>8436</c:v>
                </c:pt>
                <c:pt idx="163">
                  <c:v>8465</c:v>
                </c:pt>
                <c:pt idx="164">
                  <c:v>8613</c:v>
                </c:pt>
                <c:pt idx="165">
                  <c:v>8616</c:v>
                </c:pt>
                <c:pt idx="166">
                  <c:v>8626</c:v>
                </c:pt>
                <c:pt idx="167">
                  <c:v>8691</c:v>
                </c:pt>
                <c:pt idx="168">
                  <c:v>8956</c:v>
                </c:pt>
                <c:pt idx="169">
                  <c:v>8992</c:v>
                </c:pt>
                <c:pt idx="170">
                  <c:v>9219</c:v>
                </c:pt>
                <c:pt idx="171">
                  <c:v>9484</c:v>
                </c:pt>
                <c:pt idx="172">
                  <c:v>9499</c:v>
                </c:pt>
                <c:pt idx="173">
                  <c:v>9798.5</c:v>
                </c:pt>
                <c:pt idx="174">
                  <c:v>9800</c:v>
                </c:pt>
                <c:pt idx="175">
                  <c:v>9840.5</c:v>
                </c:pt>
                <c:pt idx="176">
                  <c:v>10026</c:v>
                </c:pt>
                <c:pt idx="177">
                  <c:v>10039</c:v>
                </c:pt>
                <c:pt idx="178">
                  <c:v>10294</c:v>
                </c:pt>
                <c:pt idx="179">
                  <c:v>10322</c:v>
                </c:pt>
                <c:pt idx="180">
                  <c:v>10324</c:v>
                </c:pt>
                <c:pt idx="181">
                  <c:v>10588</c:v>
                </c:pt>
                <c:pt idx="182">
                  <c:v>10866</c:v>
                </c:pt>
                <c:pt idx="183">
                  <c:v>11140</c:v>
                </c:pt>
                <c:pt idx="184">
                  <c:v>12004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C9-4081-A193-2F29505C76A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-7597</c:v>
                </c:pt>
                <c:pt idx="1">
                  <c:v>-7535</c:v>
                </c:pt>
                <c:pt idx="2">
                  <c:v>-7522</c:v>
                </c:pt>
                <c:pt idx="3">
                  <c:v>-7512</c:v>
                </c:pt>
                <c:pt idx="4">
                  <c:v>-7509</c:v>
                </c:pt>
                <c:pt idx="5">
                  <c:v>-7502</c:v>
                </c:pt>
                <c:pt idx="6">
                  <c:v>-7484.5</c:v>
                </c:pt>
                <c:pt idx="7">
                  <c:v>-7483</c:v>
                </c:pt>
                <c:pt idx="8">
                  <c:v>-7296</c:v>
                </c:pt>
                <c:pt idx="9">
                  <c:v>-7234</c:v>
                </c:pt>
                <c:pt idx="10">
                  <c:v>-6943</c:v>
                </c:pt>
                <c:pt idx="11">
                  <c:v>-6901</c:v>
                </c:pt>
                <c:pt idx="12">
                  <c:v>-6504</c:v>
                </c:pt>
                <c:pt idx="13">
                  <c:v>-6488</c:v>
                </c:pt>
                <c:pt idx="14">
                  <c:v>-6485</c:v>
                </c:pt>
                <c:pt idx="15">
                  <c:v>-6190</c:v>
                </c:pt>
                <c:pt idx="16">
                  <c:v>-6160</c:v>
                </c:pt>
                <c:pt idx="17">
                  <c:v>-6157</c:v>
                </c:pt>
                <c:pt idx="18">
                  <c:v>-6121</c:v>
                </c:pt>
                <c:pt idx="19">
                  <c:v>-6083</c:v>
                </c:pt>
                <c:pt idx="20">
                  <c:v>-5918</c:v>
                </c:pt>
                <c:pt idx="21">
                  <c:v>-5885</c:v>
                </c:pt>
                <c:pt idx="22">
                  <c:v>-5866</c:v>
                </c:pt>
                <c:pt idx="23">
                  <c:v>-5654</c:v>
                </c:pt>
                <c:pt idx="24">
                  <c:v>-4761</c:v>
                </c:pt>
                <c:pt idx="25">
                  <c:v>-4761</c:v>
                </c:pt>
                <c:pt idx="26">
                  <c:v>-4761</c:v>
                </c:pt>
                <c:pt idx="27">
                  <c:v>-4761</c:v>
                </c:pt>
                <c:pt idx="28">
                  <c:v>-4761</c:v>
                </c:pt>
                <c:pt idx="29">
                  <c:v>-4751</c:v>
                </c:pt>
                <c:pt idx="30">
                  <c:v>-3940</c:v>
                </c:pt>
                <c:pt idx="31">
                  <c:v>-3096</c:v>
                </c:pt>
                <c:pt idx="32">
                  <c:v>-2282</c:v>
                </c:pt>
                <c:pt idx="33">
                  <c:v>-2275</c:v>
                </c:pt>
                <c:pt idx="34">
                  <c:v>-2275</c:v>
                </c:pt>
                <c:pt idx="35">
                  <c:v>-2007</c:v>
                </c:pt>
                <c:pt idx="36">
                  <c:v>-1981</c:v>
                </c:pt>
                <c:pt idx="37">
                  <c:v>-1932</c:v>
                </c:pt>
                <c:pt idx="38">
                  <c:v>-1932</c:v>
                </c:pt>
                <c:pt idx="39">
                  <c:v>-1932</c:v>
                </c:pt>
                <c:pt idx="40">
                  <c:v>-1906</c:v>
                </c:pt>
                <c:pt idx="41">
                  <c:v>-1906</c:v>
                </c:pt>
                <c:pt idx="42">
                  <c:v>-1867</c:v>
                </c:pt>
                <c:pt idx="43">
                  <c:v>-1867</c:v>
                </c:pt>
                <c:pt idx="44">
                  <c:v>-1742</c:v>
                </c:pt>
                <c:pt idx="45">
                  <c:v>-1654</c:v>
                </c:pt>
                <c:pt idx="46">
                  <c:v>-1644</c:v>
                </c:pt>
                <c:pt idx="47">
                  <c:v>-1644</c:v>
                </c:pt>
                <c:pt idx="48">
                  <c:v>-1631</c:v>
                </c:pt>
                <c:pt idx="49">
                  <c:v>-1628</c:v>
                </c:pt>
                <c:pt idx="50">
                  <c:v>-1615</c:v>
                </c:pt>
                <c:pt idx="51">
                  <c:v>-1602</c:v>
                </c:pt>
                <c:pt idx="52">
                  <c:v>-1589</c:v>
                </c:pt>
                <c:pt idx="53">
                  <c:v>-1589</c:v>
                </c:pt>
                <c:pt idx="54">
                  <c:v>-1389</c:v>
                </c:pt>
                <c:pt idx="55">
                  <c:v>-1366</c:v>
                </c:pt>
                <c:pt idx="56">
                  <c:v>-1363</c:v>
                </c:pt>
                <c:pt idx="57">
                  <c:v>-1337</c:v>
                </c:pt>
                <c:pt idx="58">
                  <c:v>-1192</c:v>
                </c:pt>
                <c:pt idx="59">
                  <c:v>-1147</c:v>
                </c:pt>
                <c:pt idx="60">
                  <c:v>-1124</c:v>
                </c:pt>
                <c:pt idx="61">
                  <c:v>-768</c:v>
                </c:pt>
                <c:pt idx="62">
                  <c:v>-578</c:v>
                </c:pt>
                <c:pt idx="63">
                  <c:v>-519</c:v>
                </c:pt>
                <c:pt idx="64">
                  <c:v>-516</c:v>
                </c:pt>
                <c:pt idx="65">
                  <c:v>0</c:v>
                </c:pt>
                <c:pt idx="66">
                  <c:v>14</c:v>
                </c:pt>
                <c:pt idx="67">
                  <c:v>37</c:v>
                </c:pt>
                <c:pt idx="68">
                  <c:v>76</c:v>
                </c:pt>
                <c:pt idx="69">
                  <c:v>256</c:v>
                </c:pt>
                <c:pt idx="70">
                  <c:v>331</c:v>
                </c:pt>
                <c:pt idx="71">
                  <c:v>331</c:v>
                </c:pt>
                <c:pt idx="72">
                  <c:v>619</c:v>
                </c:pt>
                <c:pt idx="73">
                  <c:v>645</c:v>
                </c:pt>
                <c:pt idx="74">
                  <c:v>671</c:v>
                </c:pt>
                <c:pt idx="75">
                  <c:v>861</c:v>
                </c:pt>
                <c:pt idx="76">
                  <c:v>874</c:v>
                </c:pt>
                <c:pt idx="77">
                  <c:v>884</c:v>
                </c:pt>
                <c:pt idx="78">
                  <c:v>884</c:v>
                </c:pt>
                <c:pt idx="79">
                  <c:v>1149</c:v>
                </c:pt>
                <c:pt idx="80">
                  <c:v>1718</c:v>
                </c:pt>
                <c:pt idx="81">
                  <c:v>1983</c:v>
                </c:pt>
                <c:pt idx="82">
                  <c:v>1993</c:v>
                </c:pt>
                <c:pt idx="83">
                  <c:v>1993</c:v>
                </c:pt>
                <c:pt idx="84">
                  <c:v>1993</c:v>
                </c:pt>
                <c:pt idx="85">
                  <c:v>1993</c:v>
                </c:pt>
                <c:pt idx="86">
                  <c:v>1993</c:v>
                </c:pt>
                <c:pt idx="87">
                  <c:v>1993</c:v>
                </c:pt>
                <c:pt idx="88">
                  <c:v>1993</c:v>
                </c:pt>
                <c:pt idx="89">
                  <c:v>1996</c:v>
                </c:pt>
                <c:pt idx="90">
                  <c:v>1996</c:v>
                </c:pt>
                <c:pt idx="91">
                  <c:v>1996</c:v>
                </c:pt>
                <c:pt idx="92">
                  <c:v>2019</c:v>
                </c:pt>
                <c:pt idx="93">
                  <c:v>2022</c:v>
                </c:pt>
                <c:pt idx="94">
                  <c:v>2035</c:v>
                </c:pt>
                <c:pt idx="95">
                  <c:v>2048</c:v>
                </c:pt>
                <c:pt idx="96">
                  <c:v>2310</c:v>
                </c:pt>
                <c:pt idx="97">
                  <c:v>2339</c:v>
                </c:pt>
                <c:pt idx="98">
                  <c:v>2559</c:v>
                </c:pt>
                <c:pt idx="99">
                  <c:v>2559</c:v>
                </c:pt>
                <c:pt idx="100">
                  <c:v>2562</c:v>
                </c:pt>
                <c:pt idx="101">
                  <c:v>2879</c:v>
                </c:pt>
                <c:pt idx="102">
                  <c:v>2895</c:v>
                </c:pt>
                <c:pt idx="103">
                  <c:v>3043</c:v>
                </c:pt>
                <c:pt idx="104">
                  <c:v>3118</c:v>
                </c:pt>
                <c:pt idx="105">
                  <c:v>3160</c:v>
                </c:pt>
                <c:pt idx="106">
                  <c:v>3308</c:v>
                </c:pt>
                <c:pt idx="107">
                  <c:v>3311</c:v>
                </c:pt>
                <c:pt idx="108">
                  <c:v>3347</c:v>
                </c:pt>
                <c:pt idx="109">
                  <c:v>3370</c:v>
                </c:pt>
                <c:pt idx="110">
                  <c:v>3383</c:v>
                </c:pt>
                <c:pt idx="111">
                  <c:v>3396</c:v>
                </c:pt>
                <c:pt idx="112">
                  <c:v>3412</c:v>
                </c:pt>
                <c:pt idx="113">
                  <c:v>3435</c:v>
                </c:pt>
                <c:pt idx="114">
                  <c:v>3612</c:v>
                </c:pt>
                <c:pt idx="115">
                  <c:v>3674</c:v>
                </c:pt>
                <c:pt idx="116">
                  <c:v>3687</c:v>
                </c:pt>
                <c:pt idx="117">
                  <c:v>3713</c:v>
                </c:pt>
                <c:pt idx="118">
                  <c:v>3926</c:v>
                </c:pt>
                <c:pt idx="119">
                  <c:v>3939</c:v>
                </c:pt>
                <c:pt idx="120">
                  <c:v>3965</c:v>
                </c:pt>
                <c:pt idx="121">
                  <c:v>4191</c:v>
                </c:pt>
                <c:pt idx="122">
                  <c:v>4760</c:v>
                </c:pt>
                <c:pt idx="123">
                  <c:v>4760</c:v>
                </c:pt>
                <c:pt idx="124">
                  <c:v>4770</c:v>
                </c:pt>
                <c:pt idx="125">
                  <c:v>4773</c:v>
                </c:pt>
                <c:pt idx="126">
                  <c:v>4773</c:v>
                </c:pt>
                <c:pt idx="127">
                  <c:v>4773</c:v>
                </c:pt>
                <c:pt idx="128">
                  <c:v>4773</c:v>
                </c:pt>
                <c:pt idx="129">
                  <c:v>4773</c:v>
                </c:pt>
                <c:pt idx="130">
                  <c:v>4838</c:v>
                </c:pt>
                <c:pt idx="131">
                  <c:v>5015</c:v>
                </c:pt>
                <c:pt idx="132">
                  <c:v>5077</c:v>
                </c:pt>
                <c:pt idx="133">
                  <c:v>5090</c:v>
                </c:pt>
                <c:pt idx="134">
                  <c:v>5316</c:v>
                </c:pt>
                <c:pt idx="135">
                  <c:v>5365</c:v>
                </c:pt>
                <c:pt idx="136">
                  <c:v>5381</c:v>
                </c:pt>
                <c:pt idx="137">
                  <c:v>6059</c:v>
                </c:pt>
                <c:pt idx="138">
                  <c:v>6101</c:v>
                </c:pt>
                <c:pt idx="139">
                  <c:v>6117</c:v>
                </c:pt>
                <c:pt idx="140">
                  <c:v>6173</c:v>
                </c:pt>
                <c:pt idx="141">
                  <c:v>6173</c:v>
                </c:pt>
                <c:pt idx="142">
                  <c:v>6173</c:v>
                </c:pt>
                <c:pt idx="143">
                  <c:v>6173</c:v>
                </c:pt>
                <c:pt idx="144">
                  <c:v>6173</c:v>
                </c:pt>
                <c:pt idx="145">
                  <c:v>6173</c:v>
                </c:pt>
                <c:pt idx="146">
                  <c:v>6389</c:v>
                </c:pt>
                <c:pt idx="147">
                  <c:v>6656</c:v>
                </c:pt>
                <c:pt idx="148">
                  <c:v>6948</c:v>
                </c:pt>
                <c:pt idx="149">
                  <c:v>7059</c:v>
                </c:pt>
                <c:pt idx="150">
                  <c:v>7324</c:v>
                </c:pt>
                <c:pt idx="151">
                  <c:v>7327</c:v>
                </c:pt>
                <c:pt idx="152">
                  <c:v>7436</c:v>
                </c:pt>
                <c:pt idx="153">
                  <c:v>7605</c:v>
                </c:pt>
                <c:pt idx="154">
                  <c:v>7922</c:v>
                </c:pt>
                <c:pt idx="155">
                  <c:v>8004</c:v>
                </c:pt>
                <c:pt idx="156">
                  <c:v>8083</c:v>
                </c:pt>
                <c:pt idx="157">
                  <c:v>8109</c:v>
                </c:pt>
                <c:pt idx="158">
                  <c:v>8122</c:v>
                </c:pt>
                <c:pt idx="159">
                  <c:v>8348</c:v>
                </c:pt>
                <c:pt idx="160">
                  <c:v>8362.5</c:v>
                </c:pt>
                <c:pt idx="161">
                  <c:v>8413</c:v>
                </c:pt>
                <c:pt idx="162">
                  <c:v>8436</c:v>
                </c:pt>
                <c:pt idx="163">
                  <c:v>8465</c:v>
                </c:pt>
                <c:pt idx="164">
                  <c:v>8613</c:v>
                </c:pt>
                <c:pt idx="165">
                  <c:v>8616</c:v>
                </c:pt>
                <c:pt idx="166">
                  <c:v>8626</c:v>
                </c:pt>
                <c:pt idx="167">
                  <c:v>8691</c:v>
                </c:pt>
                <c:pt idx="168">
                  <c:v>8956</c:v>
                </c:pt>
                <c:pt idx="169">
                  <c:v>8992</c:v>
                </c:pt>
                <c:pt idx="170">
                  <c:v>9219</c:v>
                </c:pt>
                <c:pt idx="171">
                  <c:v>9484</c:v>
                </c:pt>
                <c:pt idx="172">
                  <c:v>9499</c:v>
                </c:pt>
                <c:pt idx="173">
                  <c:v>9798.5</c:v>
                </c:pt>
                <c:pt idx="174">
                  <c:v>9800</c:v>
                </c:pt>
                <c:pt idx="175">
                  <c:v>9840.5</c:v>
                </c:pt>
                <c:pt idx="176">
                  <c:v>10026</c:v>
                </c:pt>
                <c:pt idx="177">
                  <c:v>10039</c:v>
                </c:pt>
                <c:pt idx="178">
                  <c:v>10294</c:v>
                </c:pt>
                <c:pt idx="179">
                  <c:v>10322</c:v>
                </c:pt>
                <c:pt idx="180">
                  <c:v>10324</c:v>
                </c:pt>
                <c:pt idx="181">
                  <c:v>10588</c:v>
                </c:pt>
                <c:pt idx="182">
                  <c:v>10866</c:v>
                </c:pt>
                <c:pt idx="183">
                  <c:v>11140</c:v>
                </c:pt>
                <c:pt idx="184">
                  <c:v>12004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C9-4081-A193-2F29505C76A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-7597</c:v>
                </c:pt>
                <c:pt idx="1">
                  <c:v>-7535</c:v>
                </c:pt>
                <c:pt idx="2">
                  <c:v>-7522</c:v>
                </c:pt>
                <c:pt idx="3">
                  <c:v>-7512</c:v>
                </c:pt>
                <c:pt idx="4">
                  <c:v>-7509</c:v>
                </c:pt>
                <c:pt idx="5">
                  <c:v>-7502</c:v>
                </c:pt>
                <c:pt idx="6">
                  <c:v>-7484.5</c:v>
                </c:pt>
                <c:pt idx="7">
                  <c:v>-7483</c:v>
                </c:pt>
                <c:pt idx="8">
                  <c:v>-7296</c:v>
                </c:pt>
                <c:pt idx="9">
                  <c:v>-7234</c:v>
                </c:pt>
                <c:pt idx="10">
                  <c:v>-6943</c:v>
                </c:pt>
                <c:pt idx="11">
                  <c:v>-6901</c:v>
                </c:pt>
                <c:pt idx="12">
                  <c:v>-6504</c:v>
                </c:pt>
                <c:pt idx="13">
                  <c:v>-6488</c:v>
                </c:pt>
                <c:pt idx="14">
                  <c:v>-6485</c:v>
                </c:pt>
                <c:pt idx="15">
                  <c:v>-6190</c:v>
                </c:pt>
                <c:pt idx="16">
                  <c:v>-6160</c:v>
                </c:pt>
                <c:pt idx="17">
                  <c:v>-6157</c:v>
                </c:pt>
                <c:pt idx="18">
                  <c:v>-6121</c:v>
                </c:pt>
                <c:pt idx="19">
                  <c:v>-6083</c:v>
                </c:pt>
                <c:pt idx="20">
                  <c:v>-5918</c:v>
                </c:pt>
                <c:pt idx="21">
                  <c:v>-5885</c:v>
                </c:pt>
                <c:pt idx="22">
                  <c:v>-5866</c:v>
                </c:pt>
                <c:pt idx="23">
                  <c:v>-5654</c:v>
                </c:pt>
                <c:pt idx="24">
                  <c:v>-4761</c:v>
                </c:pt>
                <c:pt idx="25">
                  <c:v>-4761</c:v>
                </c:pt>
                <c:pt idx="26">
                  <c:v>-4761</c:v>
                </c:pt>
                <c:pt idx="27">
                  <c:v>-4761</c:v>
                </c:pt>
                <c:pt idx="28">
                  <c:v>-4761</c:v>
                </c:pt>
                <c:pt idx="29">
                  <c:v>-4751</c:v>
                </c:pt>
                <c:pt idx="30">
                  <c:v>-3940</c:v>
                </c:pt>
                <c:pt idx="31">
                  <c:v>-3096</c:v>
                </c:pt>
                <c:pt idx="32">
                  <c:v>-2282</c:v>
                </c:pt>
                <c:pt idx="33">
                  <c:v>-2275</c:v>
                </c:pt>
                <c:pt idx="34">
                  <c:v>-2275</c:v>
                </c:pt>
                <c:pt idx="35">
                  <c:v>-2007</c:v>
                </c:pt>
                <c:pt idx="36">
                  <c:v>-1981</c:v>
                </c:pt>
                <c:pt idx="37">
                  <c:v>-1932</c:v>
                </c:pt>
                <c:pt idx="38">
                  <c:v>-1932</c:v>
                </c:pt>
                <c:pt idx="39">
                  <c:v>-1932</c:v>
                </c:pt>
                <c:pt idx="40">
                  <c:v>-1906</c:v>
                </c:pt>
                <c:pt idx="41">
                  <c:v>-1906</c:v>
                </c:pt>
                <c:pt idx="42">
                  <c:v>-1867</c:v>
                </c:pt>
                <c:pt idx="43">
                  <c:v>-1867</c:v>
                </c:pt>
                <c:pt idx="44">
                  <c:v>-1742</c:v>
                </c:pt>
                <c:pt idx="45">
                  <c:v>-1654</c:v>
                </c:pt>
                <c:pt idx="46">
                  <c:v>-1644</c:v>
                </c:pt>
                <c:pt idx="47">
                  <c:v>-1644</c:v>
                </c:pt>
                <c:pt idx="48">
                  <c:v>-1631</c:v>
                </c:pt>
                <c:pt idx="49">
                  <c:v>-1628</c:v>
                </c:pt>
                <c:pt idx="50">
                  <c:v>-1615</c:v>
                </c:pt>
                <c:pt idx="51">
                  <c:v>-1602</c:v>
                </c:pt>
                <c:pt idx="52">
                  <c:v>-1589</c:v>
                </c:pt>
                <c:pt idx="53">
                  <c:v>-1589</c:v>
                </c:pt>
                <c:pt idx="54">
                  <c:v>-1389</c:v>
                </c:pt>
                <c:pt idx="55">
                  <c:v>-1366</c:v>
                </c:pt>
                <c:pt idx="56">
                  <c:v>-1363</c:v>
                </c:pt>
                <c:pt idx="57">
                  <c:v>-1337</c:v>
                </c:pt>
                <c:pt idx="58">
                  <c:v>-1192</c:v>
                </c:pt>
                <c:pt idx="59">
                  <c:v>-1147</c:v>
                </c:pt>
                <c:pt idx="60">
                  <c:v>-1124</c:v>
                </c:pt>
                <c:pt idx="61">
                  <c:v>-768</c:v>
                </c:pt>
                <c:pt idx="62">
                  <c:v>-578</c:v>
                </c:pt>
                <c:pt idx="63">
                  <c:v>-519</c:v>
                </c:pt>
                <c:pt idx="64">
                  <c:v>-516</c:v>
                </c:pt>
                <c:pt idx="65">
                  <c:v>0</c:v>
                </c:pt>
                <c:pt idx="66">
                  <c:v>14</c:v>
                </c:pt>
                <c:pt idx="67">
                  <c:v>37</c:v>
                </c:pt>
                <c:pt idx="68">
                  <c:v>76</c:v>
                </c:pt>
                <c:pt idx="69">
                  <c:v>256</c:v>
                </c:pt>
                <c:pt idx="70">
                  <c:v>331</c:v>
                </c:pt>
                <c:pt idx="71">
                  <c:v>331</c:v>
                </c:pt>
                <c:pt idx="72">
                  <c:v>619</c:v>
                </c:pt>
                <c:pt idx="73">
                  <c:v>645</c:v>
                </c:pt>
                <c:pt idx="74">
                  <c:v>671</c:v>
                </c:pt>
                <c:pt idx="75">
                  <c:v>861</c:v>
                </c:pt>
                <c:pt idx="76">
                  <c:v>874</c:v>
                </c:pt>
                <c:pt idx="77">
                  <c:v>884</c:v>
                </c:pt>
                <c:pt idx="78">
                  <c:v>884</c:v>
                </c:pt>
                <c:pt idx="79">
                  <c:v>1149</c:v>
                </c:pt>
                <c:pt idx="80">
                  <c:v>1718</c:v>
                </c:pt>
                <c:pt idx="81">
                  <c:v>1983</c:v>
                </c:pt>
                <c:pt idx="82">
                  <c:v>1993</c:v>
                </c:pt>
                <c:pt idx="83">
                  <c:v>1993</c:v>
                </c:pt>
                <c:pt idx="84">
                  <c:v>1993</c:v>
                </c:pt>
                <c:pt idx="85">
                  <c:v>1993</c:v>
                </c:pt>
                <c:pt idx="86">
                  <c:v>1993</c:v>
                </c:pt>
                <c:pt idx="87">
                  <c:v>1993</c:v>
                </c:pt>
                <c:pt idx="88">
                  <c:v>1993</c:v>
                </c:pt>
                <c:pt idx="89">
                  <c:v>1996</c:v>
                </c:pt>
                <c:pt idx="90">
                  <c:v>1996</c:v>
                </c:pt>
                <c:pt idx="91">
                  <c:v>1996</c:v>
                </c:pt>
                <c:pt idx="92">
                  <c:v>2019</c:v>
                </c:pt>
                <c:pt idx="93">
                  <c:v>2022</c:v>
                </c:pt>
                <c:pt idx="94">
                  <c:v>2035</c:v>
                </c:pt>
                <c:pt idx="95">
                  <c:v>2048</c:v>
                </c:pt>
                <c:pt idx="96">
                  <c:v>2310</c:v>
                </c:pt>
                <c:pt idx="97">
                  <c:v>2339</c:v>
                </c:pt>
                <c:pt idx="98">
                  <c:v>2559</c:v>
                </c:pt>
                <c:pt idx="99">
                  <c:v>2559</c:v>
                </c:pt>
                <c:pt idx="100">
                  <c:v>2562</c:v>
                </c:pt>
                <c:pt idx="101">
                  <c:v>2879</c:v>
                </c:pt>
                <c:pt idx="102">
                  <c:v>2895</c:v>
                </c:pt>
                <c:pt idx="103">
                  <c:v>3043</c:v>
                </c:pt>
                <c:pt idx="104">
                  <c:v>3118</c:v>
                </c:pt>
                <c:pt idx="105">
                  <c:v>3160</c:v>
                </c:pt>
                <c:pt idx="106">
                  <c:v>3308</c:v>
                </c:pt>
                <c:pt idx="107">
                  <c:v>3311</c:v>
                </c:pt>
                <c:pt idx="108">
                  <c:v>3347</c:v>
                </c:pt>
                <c:pt idx="109">
                  <c:v>3370</c:v>
                </c:pt>
                <c:pt idx="110">
                  <c:v>3383</c:v>
                </c:pt>
                <c:pt idx="111">
                  <c:v>3396</c:v>
                </c:pt>
                <c:pt idx="112">
                  <c:v>3412</c:v>
                </c:pt>
                <c:pt idx="113">
                  <c:v>3435</c:v>
                </c:pt>
                <c:pt idx="114">
                  <c:v>3612</c:v>
                </c:pt>
                <c:pt idx="115">
                  <c:v>3674</c:v>
                </c:pt>
                <c:pt idx="116">
                  <c:v>3687</c:v>
                </c:pt>
                <c:pt idx="117">
                  <c:v>3713</c:v>
                </c:pt>
                <c:pt idx="118">
                  <c:v>3926</c:v>
                </c:pt>
                <c:pt idx="119">
                  <c:v>3939</c:v>
                </c:pt>
                <c:pt idx="120">
                  <c:v>3965</c:v>
                </c:pt>
                <c:pt idx="121">
                  <c:v>4191</c:v>
                </c:pt>
                <c:pt idx="122">
                  <c:v>4760</c:v>
                </c:pt>
                <c:pt idx="123">
                  <c:v>4760</c:v>
                </c:pt>
                <c:pt idx="124">
                  <c:v>4770</c:v>
                </c:pt>
                <c:pt idx="125">
                  <c:v>4773</c:v>
                </c:pt>
                <c:pt idx="126">
                  <c:v>4773</c:v>
                </c:pt>
                <c:pt idx="127">
                  <c:v>4773</c:v>
                </c:pt>
                <c:pt idx="128">
                  <c:v>4773</c:v>
                </c:pt>
                <c:pt idx="129">
                  <c:v>4773</c:v>
                </c:pt>
                <c:pt idx="130">
                  <c:v>4838</c:v>
                </c:pt>
                <c:pt idx="131">
                  <c:v>5015</c:v>
                </c:pt>
                <c:pt idx="132">
                  <c:v>5077</c:v>
                </c:pt>
                <c:pt idx="133">
                  <c:v>5090</c:v>
                </c:pt>
                <c:pt idx="134">
                  <c:v>5316</c:v>
                </c:pt>
                <c:pt idx="135">
                  <c:v>5365</c:v>
                </c:pt>
                <c:pt idx="136">
                  <c:v>5381</c:v>
                </c:pt>
                <c:pt idx="137">
                  <c:v>6059</c:v>
                </c:pt>
                <c:pt idx="138">
                  <c:v>6101</c:v>
                </c:pt>
                <c:pt idx="139">
                  <c:v>6117</c:v>
                </c:pt>
                <c:pt idx="140">
                  <c:v>6173</c:v>
                </c:pt>
                <c:pt idx="141">
                  <c:v>6173</c:v>
                </c:pt>
                <c:pt idx="142">
                  <c:v>6173</c:v>
                </c:pt>
                <c:pt idx="143">
                  <c:v>6173</c:v>
                </c:pt>
                <c:pt idx="144">
                  <c:v>6173</c:v>
                </c:pt>
                <c:pt idx="145">
                  <c:v>6173</c:v>
                </c:pt>
                <c:pt idx="146">
                  <c:v>6389</c:v>
                </c:pt>
                <c:pt idx="147">
                  <c:v>6656</c:v>
                </c:pt>
                <c:pt idx="148">
                  <c:v>6948</c:v>
                </c:pt>
                <c:pt idx="149">
                  <c:v>7059</c:v>
                </c:pt>
                <c:pt idx="150">
                  <c:v>7324</c:v>
                </c:pt>
                <c:pt idx="151">
                  <c:v>7327</c:v>
                </c:pt>
                <c:pt idx="152">
                  <c:v>7436</c:v>
                </c:pt>
                <c:pt idx="153">
                  <c:v>7605</c:v>
                </c:pt>
                <c:pt idx="154">
                  <c:v>7922</c:v>
                </c:pt>
                <c:pt idx="155">
                  <c:v>8004</c:v>
                </c:pt>
                <c:pt idx="156">
                  <c:v>8083</c:v>
                </c:pt>
                <c:pt idx="157">
                  <c:v>8109</c:v>
                </c:pt>
                <c:pt idx="158">
                  <c:v>8122</c:v>
                </c:pt>
                <c:pt idx="159">
                  <c:v>8348</c:v>
                </c:pt>
                <c:pt idx="160">
                  <c:v>8362.5</c:v>
                </c:pt>
                <c:pt idx="161">
                  <c:v>8413</c:v>
                </c:pt>
                <c:pt idx="162">
                  <c:v>8436</c:v>
                </c:pt>
                <c:pt idx="163">
                  <c:v>8465</c:v>
                </c:pt>
                <c:pt idx="164">
                  <c:v>8613</c:v>
                </c:pt>
                <c:pt idx="165">
                  <c:v>8616</c:v>
                </c:pt>
                <c:pt idx="166">
                  <c:v>8626</c:v>
                </c:pt>
                <c:pt idx="167">
                  <c:v>8691</c:v>
                </c:pt>
                <c:pt idx="168">
                  <c:v>8956</c:v>
                </c:pt>
                <c:pt idx="169">
                  <c:v>8992</c:v>
                </c:pt>
                <c:pt idx="170">
                  <c:v>9219</c:v>
                </c:pt>
                <c:pt idx="171">
                  <c:v>9484</c:v>
                </c:pt>
                <c:pt idx="172">
                  <c:v>9499</c:v>
                </c:pt>
                <c:pt idx="173">
                  <c:v>9798.5</c:v>
                </c:pt>
                <c:pt idx="174">
                  <c:v>9800</c:v>
                </c:pt>
                <c:pt idx="175">
                  <c:v>9840.5</c:v>
                </c:pt>
                <c:pt idx="176">
                  <c:v>10026</c:v>
                </c:pt>
                <c:pt idx="177">
                  <c:v>10039</c:v>
                </c:pt>
                <c:pt idx="178">
                  <c:v>10294</c:v>
                </c:pt>
                <c:pt idx="179">
                  <c:v>10322</c:v>
                </c:pt>
                <c:pt idx="180">
                  <c:v>10324</c:v>
                </c:pt>
                <c:pt idx="181">
                  <c:v>10588</c:v>
                </c:pt>
                <c:pt idx="182">
                  <c:v>10866</c:v>
                </c:pt>
                <c:pt idx="183">
                  <c:v>11140</c:v>
                </c:pt>
                <c:pt idx="184">
                  <c:v>12004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87">
                  <c:v>-0.17606207763362525</c:v>
                </c:pt>
                <c:pt idx="88">
                  <c:v>-0.17606207763362525</c:v>
                </c:pt>
                <c:pt idx="89">
                  <c:v>-0.17613893273799222</c:v>
                </c:pt>
                <c:pt idx="90">
                  <c:v>-0.17613893273799222</c:v>
                </c:pt>
                <c:pt idx="91">
                  <c:v>-0.17613893273799222</c:v>
                </c:pt>
                <c:pt idx="92">
                  <c:v>-0.17672815520480573</c:v>
                </c:pt>
                <c:pt idx="93">
                  <c:v>-0.1768050103091727</c:v>
                </c:pt>
                <c:pt idx="94">
                  <c:v>-0.17713804909476294</c:v>
                </c:pt>
                <c:pt idx="95">
                  <c:v>-0.17747108788035315</c:v>
                </c:pt>
                <c:pt idx="96">
                  <c:v>-0.18418310032840252</c:v>
                </c:pt>
                <c:pt idx="97">
                  <c:v>-0.18492603300394997</c:v>
                </c:pt>
                <c:pt idx="98">
                  <c:v>-0.19056207399086167</c:v>
                </c:pt>
                <c:pt idx="99">
                  <c:v>-0.19056207399086167</c:v>
                </c:pt>
                <c:pt idx="100">
                  <c:v>-0.19063892909522862</c:v>
                </c:pt>
                <c:pt idx="101">
                  <c:v>-0.19875995179000591</c:v>
                </c:pt>
                <c:pt idx="102">
                  <c:v>-0.19916984567996313</c:v>
                </c:pt>
                <c:pt idx="103">
                  <c:v>-0.20296136416206734</c:v>
                </c:pt>
                <c:pt idx="104">
                  <c:v>-0.20488274177124177</c:v>
                </c:pt>
                <c:pt idx="105">
                  <c:v>-0.20595871323237946</c:v>
                </c:pt>
                <c:pt idx="106">
                  <c:v>-0.2097502317144837</c:v>
                </c:pt>
                <c:pt idx="107">
                  <c:v>-0.20982708681885065</c:v>
                </c:pt>
                <c:pt idx="108">
                  <c:v>-0.21074934807125439</c:v>
                </c:pt>
                <c:pt idx="109">
                  <c:v>-0.21133857053806787</c:v>
                </c:pt>
                <c:pt idx="110">
                  <c:v>-0.21167160932365814</c:v>
                </c:pt>
                <c:pt idx="111">
                  <c:v>-0.21200464810924835</c:v>
                </c:pt>
                <c:pt idx="112">
                  <c:v>-0.21241454199920556</c:v>
                </c:pt>
                <c:pt idx="113">
                  <c:v>-0.21300376446601907</c:v>
                </c:pt>
                <c:pt idx="114">
                  <c:v>-0.21753821562367073</c:v>
                </c:pt>
                <c:pt idx="115">
                  <c:v>-0.21912655444725493</c:v>
                </c:pt>
                <c:pt idx="116">
                  <c:v>-0.21945959323284517</c:v>
                </c:pt>
                <c:pt idx="117">
                  <c:v>-0.22012567080402565</c:v>
                </c:pt>
                <c:pt idx="118">
                  <c:v>-0.22558238321408103</c:v>
                </c:pt>
                <c:pt idx="119">
                  <c:v>-0.2259154219996713</c:v>
                </c:pt>
                <c:pt idx="120">
                  <c:v>-0.22658149957085175</c:v>
                </c:pt>
                <c:pt idx="121">
                  <c:v>-0.23237125076649739</c:v>
                </c:pt>
                <c:pt idx="122">
                  <c:v>-0.24694810222810076</c:v>
                </c:pt>
                <c:pt idx="123">
                  <c:v>-0.24694810222810076</c:v>
                </c:pt>
                <c:pt idx="124">
                  <c:v>-0.24720428590932403</c:v>
                </c:pt>
                <c:pt idx="125">
                  <c:v>-0.247281141013691</c:v>
                </c:pt>
                <c:pt idx="126">
                  <c:v>-0.247281141013691</c:v>
                </c:pt>
                <c:pt idx="127">
                  <c:v>-0.247281141013691</c:v>
                </c:pt>
                <c:pt idx="128">
                  <c:v>-0.247281141013691</c:v>
                </c:pt>
                <c:pt idx="129">
                  <c:v>-0.247281141013691</c:v>
                </c:pt>
                <c:pt idx="130">
                  <c:v>-0.2489463349416422</c:v>
                </c:pt>
                <c:pt idx="131">
                  <c:v>-0.25348078609929386</c:v>
                </c:pt>
                <c:pt idx="132">
                  <c:v>-0.25506912492287803</c:v>
                </c:pt>
                <c:pt idx="133">
                  <c:v>-0.2554021637084683</c:v>
                </c:pt>
                <c:pt idx="134">
                  <c:v>-0.26119191490411392</c:v>
                </c:pt>
                <c:pt idx="135">
                  <c:v>-0.26244721494210788</c:v>
                </c:pt>
                <c:pt idx="136">
                  <c:v>-0.26285710883206509</c:v>
                </c:pt>
                <c:pt idx="137">
                  <c:v>-0.28022636241900201</c:v>
                </c:pt>
                <c:pt idx="138">
                  <c:v>-0.2813023338801397</c:v>
                </c:pt>
                <c:pt idx="139">
                  <c:v>-0.28171222777009686</c:v>
                </c:pt>
                <c:pt idx="140">
                  <c:v>-0.28314685638494713</c:v>
                </c:pt>
                <c:pt idx="141">
                  <c:v>-0.28314685638494713</c:v>
                </c:pt>
                <c:pt idx="142">
                  <c:v>-0.28314685638494713</c:v>
                </c:pt>
                <c:pt idx="143">
                  <c:v>-0.28314685638494713</c:v>
                </c:pt>
                <c:pt idx="144">
                  <c:v>-0.28314685638494713</c:v>
                </c:pt>
                <c:pt idx="145">
                  <c:v>-0.28314685638494713</c:v>
                </c:pt>
                <c:pt idx="146">
                  <c:v>-0.28868042389936954</c:v>
                </c:pt>
                <c:pt idx="147">
                  <c:v>-0.29552052818803054</c:v>
                </c:pt>
                <c:pt idx="148">
                  <c:v>-0.30300109167974965</c:v>
                </c:pt>
                <c:pt idx="149">
                  <c:v>-0.30584473054132782</c:v>
                </c:pt>
                <c:pt idx="150">
                  <c:v>-0.31263359809374414</c:v>
                </c:pt>
                <c:pt idx="151">
                  <c:v>-0.31271045319811114</c:v>
                </c:pt>
                <c:pt idx="152">
                  <c:v>-0.31550285532344463</c:v>
                </c:pt>
                <c:pt idx="153">
                  <c:v>-0.31983235953611772</c:v>
                </c:pt>
                <c:pt idx="154">
                  <c:v>-0.32795338223089499</c:v>
                </c:pt>
                <c:pt idx="155">
                  <c:v>-0.33005408841692574</c:v>
                </c:pt>
                <c:pt idx="156">
                  <c:v>-0.33207793949858944</c:v>
                </c:pt>
                <c:pt idx="157">
                  <c:v>-0.33274401706976992</c:v>
                </c:pt>
                <c:pt idx="158">
                  <c:v>-0.33307705585536018</c:v>
                </c:pt>
                <c:pt idx="159">
                  <c:v>-0.3388668070510058</c:v>
                </c:pt>
                <c:pt idx="160">
                  <c:v>-0.33923827338877954</c:v>
                </c:pt>
                <c:pt idx="161">
                  <c:v>-0.34053200097895697</c:v>
                </c:pt>
                <c:pt idx="162">
                  <c:v>-0.34112122344577045</c:v>
                </c:pt>
                <c:pt idx="163">
                  <c:v>-0.34186415612131793</c:v>
                </c:pt>
                <c:pt idx="164">
                  <c:v>-0.34565567460342211</c:v>
                </c:pt>
                <c:pt idx="165">
                  <c:v>-0.34573252970778912</c:v>
                </c:pt>
                <c:pt idx="166">
                  <c:v>-0.34598871338901238</c:v>
                </c:pt>
                <c:pt idx="167">
                  <c:v>-0.34765390731696355</c:v>
                </c:pt>
                <c:pt idx="168">
                  <c:v>-0.35444277486937992</c:v>
                </c:pt>
                <c:pt idx="169">
                  <c:v>-0.35536503612178361</c:v>
                </c:pt>
                <c:pt idx="170">
                  <c:v>-0.36118040568555154</c:v>
                </c:pt>
                <c:pt idx="171">
                  <c:v>-0.36796927323796791</c:v>
                </c:pt>
                <c:pt idx="172">
                  <c:v>-0.36835354875980281</c:v>
                </c:pt>
                <c:pt idx="173">
                  <c:v>-0.37602625001243939</c:v>
                </c:pt>
                <c:pt idx="174">
                  <c:v>-0.37606467756462292</c:v>
                </c:pt>
                <c:pt idx="175">
                  <c:v>-0.37710222147357708</c:v>
                </c:pt>
                <c:pt idx="176">
                  <c:v>-0.38185442876026854</c:v>
                </c:pt>
                <c:pt idx="177">
                  <c:v>-0.38218746754585875</c:v>
                </c:pt>
                <c:pt idx="178">
                  <c:v>-0.38872015141705185</c:v>
                </c:pt>
                <c:pt idx="179">
                  <c:v>-0.38943746572447691</c:v>
                </c:pt>
                <c:pt idx="180">
                  <c:v>-0.38948870246072154</c:v>
                </c:pt>
                <c:pt idx="181">
                  <c:v>-0.39625195164501559</c:v>
                </c:pt>
                <c:pt idx="182">
                  <c:v>-0.40337385798302217</c:v>
                </c:pt>
                <c:pt idx="183">
                  <c:v>-0.41039329084853948</c:v>
                </c:pt>
                <c:pt idx="184">
                  <c:v>-0.4325275609062289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3C9-4081-A193-2F29505C76A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-7597</c:v>
                </c:pt>
                <c:pt idx="1">
                  <c:v>-7535</c:v>
                </c:pt>
                <c:pt idx="2">
                  <c:v>-7522</c:v>
                </c:pt>
                <c:pt idx="3">
                  <c:v>-7512</c:v>
                </c:pt>
                <c:pt idx="4">
                  <c:v>-7509</c:v>
                </c:pt>
                <c:pt idx="5">
                  <c:v>-7502</c:v>
                </c:pt>
                <c:pt idx="6">
                  <c:v>-7484.5</c:v>
                </c:pt>
                <c:pt idx="7">
                  <c:v>-7483</c:v>
                </c:pt>
                <c:pt idx="8">
                  <c:v>-7296</c:v>
                </c:pt>
                <c:pt idx="9">
                  <c:v>-7234</c:v>
                </c:pt>
                <c:pt idx="10">
                  <c:v>-6943</c:v>
                </c:pt>
                <c:pt idx="11">
                  <c:v>-6901</c:v>
                </c:pt>
                <c:pt idx="12">
                  <c:v>-6504</c:v>
                </c:pt>
                <c:pt idx="13">
                  <c:v>-6488</c:v>
                </c:pt>
                <c:pt idx="14">
                  <c:v>-6485</c:v>
                </c:pt>
                <c:pt idx="15">
                  <c:v>-6190</c:v>
                </c:pt>
                <c:pt idx="16">
                  <c:v>-6160</c:v>
                </c:pt>
                <c:pt idx="17">
                  <c:v>-6157</c:v>
                </c:pt>
                <c:pt idx="18">
                  <c:v>-6121</c:v>
                </c:pt>
                <c:pt idx="19">
                  <c:v>-6083</c:v>
                </c:pt>
                <c:pt idx="20">
                  <c:v>-5918</c:v>
                </c:pt>
                <c:pt idx="21">
                  <c:v>-5885</c:v>
                </c:pt>
                <c:pt idx="22">
                  <c:v>-5866</c:v>
                </c:pt>
                <c:pt idx="23">
                  <c:v>-5654</c:v>
                </c:pt>
                <c:pt idx="24">
                  <c:v>-4761</c:v>
                </c:pt>
                <c:pt idx="25">
                  <c:v>-4761</c:v>
                </c:pt>
                <c:pt idx="26">
                  <c:v>-4761</c:v>
                </c:pt>
                <c:pt idx="27">
                  <c:v>-4761</c:v>
                </c:pt>
                <c:pt idx="28">
                  <c:v>-4761</c:v>
                </c:pt>
                <c:pt idx="29">
                  <c:v>-4751</c:v>
                </c:pt>
                <c:pt idx="30">
                  <c:v>-3940</c:v>
                </c:pt>
                <c:pt idx="31">
                  <c:v>-3096</c:v>
                </c:pt>
                <c:pt idx="32">
                  <c:v>-2282</c:v>
                </c:pt>
                <c:pt idx="33">
                  <c:v>-2275</c:v>
                </c:pt>
                <c:pt idx="34">
                  <c:v>-2275</c:v>
                </c:pt>
                <c:pt idx="35">
                  <c:v>-2007</c:v>
                </c:pt>
                <c:pt idx="36">
                  <c:v>-1981</c:v>
                </c:pt>
                <c:pt idx="37">
                  <c:v>-1932</c:v>
                </c:pt>
                <c:pt idx="38">
                  <c:v>-1932</c:v>
                </c:pt>
                <c:pt idx="39">
                  <c:v>-1932</c:v>
                </c:pt>
                <c:pt idx="40">
                  <c:v>-1906</c:v>
                </c:pt>
                <c:pt idx="41">
                  <c:v>-1906</c:v>
                </c:pt>
                <c:pt idx="42">
                  <c:v>-1867</c:v>
                </c:pt>
                <c:pt idx="43">
                  <c:v>-1867</c:v>
                </c:pt>
                <c:pt idx="44">
                  <c:v>-1742</c:v>
                </c:pt>
                <c:pt idx="45">
                  <c:v>-1654</c:v>
                </c:pt>
                <c:pt idx="46">
                  <c:v>-1644</c:v>
                </c:pt>
                <c:pt idx="47">
                  <c:v>-1644</c:v>
                </c:pt>
                <c:pt idx="48">
                  <c:v>-1631</c:v>
                </c:pt>
                <c:pt idx="49">
                  <c:v>-1628</c:v>
                </c:pt>
                <c:pt idx="50">
                  <c:v>-1615</c:v>
                </c:pt>
                <c:pt idx="51">
                  <c:v>-1602</c:v>
                </c:pt>
                <c:pt idx="52">
                  <c:v>-1589</c:v>
                </c:pt>
                <c:pt idx="53">
                  <c:v>-1589</c:v>
                </c:pt>
                <c:pt idx="54">
                  <c:v>-1389</c:v>
                </c:pt>
                <c:pt idx="55">
                  <c:v>-1366</c:v>
                </c:pt>
                <c:pt idx="56">
                  <c:v>-1363</c:v>
                </c:pt>
                <c:pt idx="57">
                  <c:v>-1337</c:v>
                </c:pt>
                <c:pt idx="58">
                  <c:v>-1192</c:v>
                </c:pt>
                <c:pt idx="59">
                  <c:v>-1147</c:v>
                </c:pt>
                <c:pt idx="60">
                  <c:v>-1124</c:v>
                </c:pt>
                <c:pt idx="61">
                  <c:v>-768</c:v>
                </c:pt>
                <c:pt idx="62">
                  <c:v>-578</c:v>
                </c:pt>
                <c:pt idx="63">
                  <c:v>-519</c:v>
                </c:pt>
                <c:pt idx="64">
                  <c:v>-516</c:v>
                </c:pt>
                <c:pt idx="65">
                  <c:v>0</c:v>
                </c:pt>
                <c:pt idx="66">
                  <c:v>14</c:v>
                </c:pt>
                <c:pt idx="67">
                  <c:v>37</c:v>
                </c:pt>
                <c:pt idx="68">
                  <c:v>76</c:v>
                </c:pt>
                <c:pt idx="69">
                  <c:v>256</c:v>
                </c:pt>
                <c:pt idx="70">
                  <c:v>331</c:v>
                </c:pt>
                <c:pt idx="71">
                  <c:v>331</c:v>
                </c:pt>
                <c:pt idx="72">
                  <c:v>619</c:v>
                </c:pt>
                <c:pt idx="73">
                  <c:v>645</c:v>
                </c:pt>
                <c:pt idx="74">
                  <c:v>671</c:v>
                </c:pt>
                <c:pt idx="75">
                  <c:v>861</c:v>
                </c:pt>
                <c:pt idx="76">
                  <c:v>874</c:v>
                </c:pt>
                <c:pt idx="77">
                  <c:v>884</c:v>
                </c:pt>
                <c:pt idx="78">
                  <c:v>884</c:v>
                </c:pt>
                <c:pt idx="79">
                  <c:v>1149</c:v>
                </c:pt>
                <c:pt idx="80">
                  <c:v>1718</c:v>
                </c:pt>
                <c:pt idx="81">
                  <c:v>1983</c:v>
                </c:pt>
                <c:pt idx="82">
                  <c:v>1993</c:v>
                </c:pt>
                <c:pt idx="83">
                  <c:v>1993</c:v>
                </c:pt>
                <c:pt idx="84">
                  <c:v>1993</c:v>
                </c:pt>
                <c:pt idx="85">
                  <c:v>1993</c:v>
                </c:pt>
                <c:pt idx="86">
                  <c:v>1993</c:v>
                </c:pt>
                <c:pt idx="87">
                  <c:v>1993</c:v>
                </c:pt>
                <c:pt idx="88">
                  <c:v>1993</c:v>
                </c:pt>
                <c:pt idx="89">
                  <c:v>1996</c:v>
                </c:pt>
                <c:pt idx="90">
                  <c:v>1996</c:v>
                </c:pt>
                <c:pt idx="91">
                  <c:v>1996</c:v>
                </c:pt>
                <c:pt idx="92">
                  <c:v>2019</c:v>
                </c:pt>
                <c:pt idx="93">
                  <c:v>2022</c:v>
                </c:pt>
                <c:pt idx="94">
                  <c:v>2035</c:v>
                </c:pt>
                <c:pt idx="95">
                  <c:v>2048</c:v>
                </c:pt>
                <c:pt idx="96">
                  <c:v>2310</c:v>
                </c:pt>
                <c:pt idx="97">
                  <c:v>2339</c:v>
                </c:pt>
                <c:pt idx="98">
                  <c:v>2559</c:v>
                </c:pt>
                <c:pt idx="99">
                  <c:v>2559</c:v>
                </c:pt>
                <c:pt idx="100">
                  <c:v>2562</c:v>
                </c:pt>
                <c:pt idx="101">
                  <c:v>2879</c:v>
                </c:pt>
                <c:pt idx="102">
                  <c:v>2895</c:v>
                </c:pt>
                <c:pt idx="103">
                  <c:v>3043</c:v>
                </c:pt>
                <c:pt idx="104">
                  <c:v>3118</c:v>
                </c:pt>
                <c:pt idx="105">
                  <c:v>3160</c:v>
                </c:pt>
                <c:pt idx="106">
                  <c:v>3308</c:v>
                </c:pt>
                <c:pt idx="107">
                  <c:v>3311</c:v>
                </c:pt>
                <c:pt idx="108">
                  <c:v>3347</c:v>
                </c:pt>
                <c:pt idx="109">
                  <c:v>3370</c:v>
                </c:pt>
                <c:pt idx="110">
                  <c:v>3383</c:v>
                </c:pt>
                <c:pt idx="111">
                  <c:v>3396</c:v>
                </c:pt>
                <c:pt idx="112">
                  <c:v>3412</c:v>
                </c:pt>
                <c:pt idx="113">
                  <c:v>3435</c:v>
                </c:pt>
                <c:pt idx="114">
                  <c:v>3612</c:v>
                </c:pt>
                <c:pt idx="115">
                  <c:v>3674</c:v>
                </c:pt>
                <c:pt idx="116">
                  <c:v>3687</c:v>
                </c:pt>
                <c:pt idx="117">
                  <c:v>3713</c:v>
                </c:pt>
                <c:pt idx="118">
                  <c:v>3926</c:v>
                </c:pt>
                <c:pt idx="119">
                  <c:v>3939</c:v>
                </c:pt>
                <c:pt idx="120">
                  <c:v>3965</c:v>
                </c:pt>
                <c:pt idx="121">
                  <c:v>4191</c:v>
                </c:pt>
                <c:pt idx="122">
                  <c:v>4760</c:v>
                </c:pt>
                <c:pt idx="123">
                  <c:v>4760</c:v>
                </c:pt>
                <c:pt idx="124">
                  <c:v>4770</c:v>
                </c:pt>
                <c:pt idx="125">
                  <c:v>4773</c:v>
                </c:pt>
                <c:pt idx="126">
                  <c:v>4773</c:v>
                </c:pt>
                <c:pt idx="127">
                  <c:v>4773</c:v>
                </c:pt>
                <c:pt idx="128">
                  <c:v>4773</c:v>
                </c:pt>
                <c:pt idx="129">
                  <c:v>4773</c:v>
                </c:pt>
                <c:pt idx="130">
                  <c:v>4838</c:v>
                </c:pt>
                <c:pt idx="131">
                  <c:v>5015</c:v>
                </c:pt>
                <c:pt idx="132">
                  <c:v>5077</c:v>
                </c:pt>
                <c:pt idx="133">
                  <c:v>5090</c:v>
                </c:pt>
                <c:pt idx="134">
                  <c:v>5316</c:v>
                </c:pt>
                <c:pt idx="135">
                  <c:v>5365</c:v>
                </c:pt>
                <c:pt idx="136">
                  <c:v>5381</c:v>
                </c:pt>
                <c:pt idx="137">
                  <c:v>6059</c:v>
                </c:pt>
                <c:pt idx="138">
                  <c:v>6101</c:v>
                </c:pt>
                <c:pt idx="139">
                  <c:v>6117</c:v>
                </c:pt>
                <c:pt idx="140">
                  <c:v>6173</c:v>
                </c:pt>
                <c:pt idx="141">
                  <c:v>6173</c:v>
                </c:pt>
                <c:pt idx="142">
                  <c:v>6173</c:v>
                </c:pt>
                <c:pt idx="143">
                  <c:v>6173</c:v>
                </c:pt>
                <c:pt idx="144">
                  <c:v>6173</c:v>
                </c:pt>
                <c:pt idx="145">
                  <c:v>6173</c:v>
                </c:pt>
                <c:pt idx="146">
                  <c:v>6389</c:v>
                </c:pt>
                <c:pt idx="147">
                  <c:v>6656</c:v>
                </c:pt>
                <c:pt idx="148">
                  <c:v>6948</c:v>
                </c:pt>
                <c:pt idx="149">
                  <c:v>7059</c:v>
                </c:pt>
                <c:pt idx="150">
                  <c:v>7324</c:v>
                </c:pt>
                <c:pt idx="151">
                  <c:v>7327</c:v>
                </c:pt>
                <c:pt idx="152">
                  <c:v>7436</c:v>
                </c:pt>
                <c:pt idx="153">
                  <c:v>7605</c:v>
                </c:pt>
                <c:pt idx="154">
                  <c:v>7922</c:v>
                </c:pt>
                <c:pt idx="155">
                  <c:v>8004</c:v>
                </c:pt>
                <c:pt idx="156">
                  <c:v>8083</c:v>
                </c:pt>
                <c:pt idx="157">
                  <c:v>8109</c:v>
                </c:pt>
                <c:pt idx="158">
                  <c:v>8122</c:v>
                </c:pt>
                <c:pt idx="159">
                  <c:v>8348</c:v>
                </c:pt>
                <c:pt idx="160">
                  <c:v>8362.5</c:v>
                </c:pt>
                <c:pt idx="161">
                  <c:v>8413</c:v>
                </c:pt>
                <c:pt idx="162">
                  <c:v>8436</c:v>
                </c:pt>
                <c:pt idx="163">
                  <c:v>8465</c:v>
                </c:pt>
                <c:pt idx="164">
                  <c:v>8613</c:v>
                </c:pt>
                <c:pt idx="165">
                  <c:v>8616</c:v>
                </c:pt>
                <c:pt idx="166">
                  <c:v>8626</c:v>
                </c:pt>
                <c:pt idx="167">
                  <c:v>8691</c:v>
                </c:pt>
                <c:pt idx="168">
                  <c:v>8956</c:v>
                </c:pt>
                <c:pt idx="169">
                  <c:v>8992</c:v>
                </c:pt>
                <c:pt idx="170">
                  <c:v>9219</c:v>
                </c:pt>
                <c:pt idx="171">
                  <c:v>9484</c:v>
                </c:pt>
                <c:pt idx="172">
                  <c:v>9499</c:v>
                </c:pt>
                <c:pt idx="173">
                  <c:v>9798.5</c:v>
                </c:pt>
                <c:pt idx="174">
                  <c:v>9800</c:v>
                </c:pt>
                <c:pt idx="175">
                  <c:v>9840.5</c:v>
                </c:pt>
                <c:pt idx="176">
                  <c:v>10026</c:v>
                </c:pt>
                <c:pt idx="177">
                  <c:v>10039</c:v>
                </c:pt>
                <c:pt idx="178">
                  <c:v>10294</c:v>
                </c:pt>
                <c:pt idx="179">
                  <c:v>10322</c:v>
                </c:pt>
                <c:pt idx="180">
                  <c:v>10324</c:v>
                </c:pt>
                <c:pt idx="181">
                  <c:v>10588</c:v>
                </c:pt>
                <c:pt idx="182">
                  <c:v>10866</c:v>
                </c:pt>
                <c:pt idx="183">
                  <c:v>11140</c:v>
                </c:pt>
                <c:pt idx="184">
                  <c:v>12004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61">
                  <c:v>-0.35922089999803575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3C9-4081-A193-2F29505C7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0341496"/>
        <c:axId val="1"/>
      </c:scatterChart>
      <c:valAx>
        <c:axId val="470341496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7552447552448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4755244755244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0341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713286713286714"/>
          <c:y val="0.92000129214617399"/>
          <c:w val="0.8653846153846154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V0338 Her - O-C Diagr.</a:t>
            </a:r>
          </a:p>
        </c:rich>
      </c:tx>
      <c:layout>
        <c:manualLayout>
          <c:xMode val="edge"/>
          <c:yMode val="edge"/>
          <c:x val="0.3490406892855670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61629379413074"/>
          <c:y val="0.14723926380368099"/>
          <c:w val="0.8027936893162517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-7597</c:v>
                </c:pt>
                <c:pt idx="1">
                  <c:v>-7535</c:v>
                </c:pt>
                <c:pt idx="2">
                  <c:v>-7522</c:v>
                </c:pt>
                <c:pt idx="3">
                  <c:v>-7512</c:v>
                </c:pt>
                <c:pt idx="4">
                  <c:v>-7509</c:v>
                </c:pt>
                <c:pt idx="5">
                  <c:v>-7502</c:v>
                </c:pt>
                <c:pt idx="6">
                  <c:v>-7484.5</c:v>
                </c:pt>
                <c:pt idx="7">
                  <c:v>-7483</c:v>
                </c:pt>
                <c:pt idx="8">
                  <c:v>-7296</c:v>
                </c:pt>
                <c:pt idx="9">
                  <c:v>-7234</c:v>
                </c:pt>
                <c:pt idx="10">
                  <c:v>-6943</c:v>
                </c:pt>
                <c:pt idx="11">
                  <c:v>-6901</c:v>
                </c:pt>
                <c:pt idx="12">
                  <c:v>-6504</c:v>
                </c:pt>
                <c:pt idx="13">
                  <c:v>-6488</c:v>
                </c:pt>
                <c:pt idx="14">
                  <c:v>-6485</c:v>
                </c:pt>
                <c:pt idx="15">
                  <c:v>-6190</c:v>
                </c:pt>
                <c:pt idx="16">
                  <c:v>-6160</c:v>
                </c:pt>
                <c:pt idx="17">
                  <c:v>-6157</c:v>
                </c:pt>
                <c:pt idx="18">
                  <c:v>-6121</c:v>
                </c:pt>
                <c:pt idx="19">
                  <c:v>-6083</c:v>
                </c:pt>
                <c:pt idx="20">
                  <c:v>-5918</c:v>
                </c:pt>
                <c:pt idx="21">
                  <c:v>-5885</c:v>
                </c:pt>
                <c:pt idx="22">
                  <c:v>-5866</c:v>
                </c:pt>
                <c:pt idx="23">
                  <c:v>-5654</c:v>
                </c:pt>
                <c:pt idx="24">
                  <c:v>-4761</c:v>
                </c:pt>
                <c:pt idx="25">
                  <c:v>-4761</c:v>
                </c:pt>
                <c:pt idx="26">
                  <c:v>-4761</c:v>
                </c:pt>
                <c:pt idx="27">
                  <c:v>-4761</c:v>
                </c:pt>
                <c:pt idx="28">
                  <c:v>-4761</c:v>
                </c:pt>
                <c:pt idx="29">
                  <c:v>-4751</c:v>
                </c:pt>
                <c:pt idx="30">
                  <c:v>-3940</c:v>
                </c:pt>
                <c:pt idx="31">
                  <c:v>-3096</c:v>
                </c:pt>
                <c:pt idx="32">
                  <c:v>-2282</c:v>
                </c:pt>
                <c:pt idx="33">
                  <c:v>-2275</c:v>
                </c:pt>
                <c:pt idx="34">
                  <c:v>-2275</c:v>
                </c:pt>
                <c:pt idx="35">
                  <c:v>-2007</c:v>
                </c:pt>
                <c:pt idx="36">
                  <c:v>-1981</c:v>
                </c:pt>
                <c:pt idx="37">
                  <c:v>-1932</c:v>
                </c:pt>
                <c:pt idx="38">
                  <c:v>-1932</c:v>
                </c:pt>
                <c:pt idx="39">
                  <c:v>-1932</c:v>
                </c:pt>
                <c:pt idx="40">
                  <c:v>-1906</c:v>
                </c:pt>
                <c:pt idx="41">
                  <c:v>-1906</c:v>
                </c:pt>
                <c:pt idx="42">
                  <c:v>-1867</c:v>
                </c:pt>
                <c:pt idx="43">
                  <c:v>-1867</c:v>
                </c:pt>
                <c:pt idx="44">
                  <c:v>-1742</c:v>
                </c:pt>
                <c:pt idx="45">
                  <c:v>-1654</c:v>
                </c:pt>
                <c:pt idx="46">
                  <c:v>-1644</c:v>
                </c:pt>
                <c:pt idx="47">
                  <c:v>-1644</c:v>
                </c:pt>
                <c:pt idx="48">
                  <c:v>-1631</c:v>
                </c:pt>
                <c:pt idx="49">
                  <c:v>-1628</c:v>
                </c:pt>
                <c:pt idx="50">
                  <c:v>-1615</c:v>
                </c:pt>
                <c:pt idx="51">
                  <c:v>-1602</c:v>
                </c:pt>
                <c:pt idx="52">
                  <c:v>-1589</c:v>
                </c:pt>
                <c:pt idx="53">
                  <c:v>-1589</c:v>
                </c:pt>
                <c:pt idx="54">
                  <c:v>-1389</c:v>
                </c:pt>
                <c:pt idx="55">
                  <c:v>-1366</c:v>
                </c:pt>
                <c:pt idx="56">
                  <c:v>-1363</c:v>
                </c:pt>
                <c:pt idx="57">
                  <c:v>-1337</c:v>
                </c:pt>
                <c:pt idx="58">
                  <c:v>-1192</c:v>
                </c:pt>
                <c:pt idx="59">
                  <c:v>-1147</c:v>
                </c:pt>
                <c:pt idx="60">
                  <c:v>-1124</c:v>
                </c:pt>
                <c:pt idx="61">
                  <c:v>-768</c:v>
                </c:pt>
                <c:pt idx="62">
                  <c:v>-578</c:v>
                </c:pt>
                <c:pt idx="63">
                  <c:v>-519</c:v>
                </c:pt>
                <c:pt idx="64">
                  <c:v>-516</c:v>
                </c:pt>
                <c:pt idx="65">
                  <c:v>0</c:v>
                </c:pt>
                <c:pt idx="66">
                  <c:v>14</c:v>
                </c:pt>
                <c:pt idx="67">
                  <c:v>37</c:v>
                </c:pt>
                <c:pt idx="68">
                  <c:v>76</c:v>
                </c:pt>
                <c:pt idx="69">
                  <c:v>256</c:v>
                </c:pt>
                <c:pt idx="70">
                  <c:v>331</c:v>
                </c:pt>
                <c:pt idx="71">
                  <c:v>331</c:v>
                </c:pt>
                <c:pt idx="72">
                  <c:v>619</c:v>
                </c:pt>
                <c:pt idx="73">
                  <c:v>645</c:v>
                </c:pt>
                <c:pt idx="74">
                  <c:v>671</c:v>
                </c:pt>
                <c:pt idx="75">
                  <c:v>861</c:v>
                </c:pt>
                <c:pt idx="76">
                  <c:v>874</c:v>
                </c:pt>
                <c:pt idx="77">
                  <c:v>884</c:v>
                </c:pt>
                <c:pt idx="78">
                  <c:v>884</c:v>
                </c:pt>
                <c:pt idx="79">
                  <c:v>1149</c:v>
                </c:pt>
                <c:pt idx="80">
                  <c:v>1718</c:v>
                </c:pt>
                <c:pt idx="81">
                  <c:v>1983</c:v>
                </c:pt>
                <c:pt idx="82">
                  <c:v>1993</c:v>
                </c:pt>
                <c:pt idx="83">
                  <c:v>1993</c:v>
                </c:pt>
                <c:pt idx="84">
                  <c:v>1993</c:v>
                </c:pt>
                <c:pt idx="85">
                  <c:v>1993</c:v>
                </c:pt>
                <c:pt idx="86">
                  <c:v>1993</c:v>
                </c:pt>
                <c:pt idx="87">
                  <c:v>1993</c:v>
                </c:pt>
                <c:pt idx="88">
                  <c:v>1993</c:v>
                </c:pt>
                <c:pt idx="89">
                  <c:v>1996</c:v>
                </c:pt>
                <c:pt idx="90">
                  <c:v>1996</c:v>
                </c:pt>
                <c:pt idx="91">
                  <c:v>1996</c:v>
                </c:pt>
                <c:pt idx="92">
                  <c:v>2019</c:v>
                </c:pt>
                <c:pt idx="93">
                  <c:v>2022</c:v>
                </c:pt>
                <c:pt idx="94">
                  <c:v>2035</c:v>
                </c:pt>
                <c:pt idx="95">
                  <c:v>2048</c:v>
                </c:pt>
                <c:pt idx="96">
                  <c:v>2310</c:v>
                </c:pt>
                <c:pt idx="97">
                  <c:v>2339</c:v>
                </c:pt>
                <c:pt idx="98">
                  <c:v>2559</c:v>
                </c:pt>
                <c:pt idx="99">
                  <c:v>2559</c:v>
                </c:pt>
                <c:pt idx="100">
                  <c:v>2562</c:v>
                </c:pt>
                <c:pt idx="101">
                  <c:v>2879</c:v>
                </c:pt>
                <c:pt idx="102">
                  <c:v>2895</c:v>
                </c:pt>
                <c:pt idx="103">
                  <c:v>3043</c:v>
                </c:pt>
                <c:pt idx="104">
                  <c:v>3118</c:v>
                </c:pt>
                <c:pt idx="105">
                  <c:v>3160</c:v>
                </c:pt>
                <c:pt idx="106">
                  <c:v>3308</c:v>
                </c:pt>
                <c:pt idx="107">
                  <c:v>3311</c:v>
                </c:pt>
                <c:pt idx="108">
                  <c:v>3347</c:v>
                </c:pt>
                <c:pt idx="109">
                  <c:v>3370</c:v>
                </c:pt>
                <c:pt idx="110">
                  <c:v>3383</c:v>
                </c:pt>
                <c:pt idx="111">
                  <c:v>3396</c:v>
                </c:pt>
                <c:pt idx="112">
                  <c:v>3412</c:v>
                </c:pt>
                <c:pt idx="113">
                  <c:v>3435</c:v>
                </c:pt>
                <c:pt idx="114">
                  <c:v>3612</c:v>
                </c:pt>
                <c:pt idx="115">
                  <c:v>3674</c:v>
                </c:pt>
                <c:pt idx="116">
                  <c:v>3687</c:v>
                </c:pt>
                <c:pt idx="117">
                  <c:v>3713</c:v>
                </c:pt>
                <c:pt idx="118">
                  <c:v>3926</c:v>
                </c:pt>
                <c:pt idx="119">
                  <c:v>3939</c:v>
                </c:pt>
                <c:pt idx="120">
                  <c:v>3965</c:v>
                </c:pt>
                <c:pt idx="121">
                  <c:v>4191</c:v>
                </c:pt>
                <c:pt idx="122">
                  <c:v>4760</c:v>
                </c:pt>
                <c:pt idx="123">
                  <c:v>4760</c:v>
                </c:pt>
                <c:pt idx="124">
                  <c:v>4770</c:v>
                </c:pt>
                <c:pt idx="125">
                  <c:v>4773</c:v>
                </c:pt>
                <c:pt idx="126">
                  <c:v>4773</c:v>
                </c:pt>
                <c:pt idx="127">
                  <c:v>4773</c:v>
                </c:pt>
                <c:pt idx="128">
                  <c:v>4773</c:v>
                </c:pt>
                <c:pt idx="129">
                  <c:v>4773</c:v>
                </c:pt>
                <c:pt idx="130">
                  <c:v>4838</c:v>
                </c:pt>
                <c:pt idx="131">
                  <c:v>5015</c:v>
                </c:pt>
                <c:pt idx="132">
                  <c:v>5077</c:v>
                </c:pt>
                <c:pt idx="133">
                  <c:v>5090</c:v>
                </c:pt>
                <c:pt idx="134">
                  <c:v>5316</c:v>
                </c:pt>
                <c:pt idx="135">
                  <c:v>5365</c:v>
                </c:pt>
                <c:pt idx="136">
                  <c:v>5381</c:v>
                </c:pt>
                <c:pt idx="137">
                  <c:v>6059</c:v>
                </c:pt>
                <c:pt idx="138">
                  <c:v>6101</c:v>
                </c:pt>
                <c:pt idx="139">
                  <c:v>6117</c:v>
                </c:pt>
                <c:pt idx="140">
                  <c:v>6173</c:v>
                </c:pt>
                <c:pt idx="141">
                  <c:v>6173</c:v>
                </c:pt>
                <c:pt idx="142">
                  <c:v>6173</c:v>
                </c:pt>
                <c:pt idx="143">
                  <c:v>6173</c:v>
                </c:pt>
                <c:pt idx="144">
                  <c:v>6173</c:v>
                </c:pt>
                <c:pt idx="145">
                  <c:v>6173</c:v>
                </c:pt>
                <c:pt idx="146">
                  <c:v>6389</c:v>
                </c:pt>
                <c:pt idx="147">
                  <c:v>6656</c:v>
                </c:pt>
                <c:pt idx="148">
                  <c:v>6948</c:v>
                </c:pt>
                <c:pt idx="149">
                  <c:v>7059</c:v>
                </c:pt>
                <c:pt idx="150">
                  <c:v>7324</c:v>
                </c:pt>
                <c:pt idx="151">
                  <c:v>7327</c:v>
                </c:pt>
                <c:pt idx="152">
                  <c:v>7436</c:v>
                </c:pt>
                <c:pt idx="153">
                  <c:v>7605</c:v>
                </c:pt>
                <c:pt idx="154">
                  <c:v>7922</c:v>
                </c:pt>
                <c:pt idx="155">
                  <c:v>8004</c:v>
                </c:pt>
                <c:pt idx="156">
                  <c:v>8083</c:v>
                </c:pt>
                <c:pt idx="157">
                  <c:v>8109</c:v>
                </c:pt>
                <c:pt idx="158">
                  <c:v>8122</c:v>
                </c:pt>
                <c:pt idx="159">
                  <c:v>8348</c:v>
                </c:pt>
                <c:pt idx="160">
                  <c:v>8362.5</c:v>
                </c:pt>
                <c:pt idx="161">
                  <c:v>8413</c:v>
                </c:pt>
                <c:pt idx="162">
                  <c:v>8436</c:v>
                </c:pt>
                <c:pt idx="163">
                  <c:v>8465</c:v>
                </c:pt>
                <c:pt idx="164">
                  <c:v>8613</c:v>
                </c:pt>
                <c:pt idx="165">
                  <c:v>8616</c:v>
                </c:pt>
                <c:pt idx="166">
                  <c:v>8626</c:v>
                </c:pt>
                <c:pt idx="167">
                  <c:v>8691</c:v>
                </c:pt>
                <c:pt idx="168">
                  <c:v>8956</c:v>
                </c:pt>
                <c:pt idx="169">
                  <c:v>8992</c:v>
                </c:pt>
                <c:pt idx="170">
                  <c:v>9219</c:v>
                </c:pt>
                <c:pt idx="171">
                  <c:v>9484</c:v>
                </c:pt>
                <c:pt idx="172">
                  <c:v>9499</c:v>
                </c:pt>
                <c:pt idx="173">
                  <c:v>9798.5</c:v>
                </c:pt>
                <c:pt idx="174">
                  <c:v>9800</c:v>
                </c:pt>
                <c:pt idx="175">
                  <c:v>9840.5</c:v>
                </c:pt>
                <c:pt idx="176">
                  <c:v>10026</c:v>
                </c:pt>
                <c:pt idx="177">
                  <c:v>10039</c:v>
                </c:pt>
                <c:pt idx="178">
                  <c:v>10294</c:v>
                </c:pt>
                <c:pt idx="179">
                  <c:v>10322</c:v>
                </c:pt>
                <c:pt idx="180">
                  <c:v>10324</c:v>
                </c:pt>
                <c:pt idx="181">
                  <c:v>10588</c:v>
                </c:pt>
                <c:pt idx="182">
                  <c:v>10866</c:v>
                </c:pt>
                <c:pt idx="183">
                  <c:v>11140</c:v>
                </c:pt>
                <c:pt idx="184">
                  <c:v>12004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6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24-4351-AFEA-9E10EE11393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65">
                    <c:v>0</c:v>
                  </c:pt>
                  <c:pt idx="89">
                    <c:v>0</c:v>
                  </c:pt>
                  <c:pt idx="114">
                    <c:v>3.0000000000000001E-3</c:v>
                  </c:pt>
                  <c:pt idx="115">
                    <c:v>4.0000000000000001E-3</c:v>
                  </c:pt>
                  <c:pt idx="116">
                    <c:v>5.0000000000000001E-3</c:v>
                  </c:pt>
                  <c:pt idx="117">
                    <c:v>4.0000000000000001E-3</c:v>
                  </c:pt>
                  <c:pt idx="118">
                    <c:v>4.0000000000000001E-3</c:v>
                  </c:pt>
                  <c:pt idx="120">
                    <c:v>3.0000000000000001E-3</c:v>
                  </c:pt>
                  <c:pt idx="121">
                    <c:v>5.0000000000000001E-3</c:v>
                  </c:pt>
                  <c:pt idx="122">
                    <c:v>0</c:v>
                  </c:pt>
                  <c:pt idx="123">
                    <c:v>4.0000000000000001E-3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6.0000000000000001E-3</c:v>
                  </c:pt>
                  <c:pt idx="131">
                    <c:v>5.0000000000000001E-3</c:v>
                  </c:pt>
                  <c:pt idx="132">
                    <c:v>5.0000000000000001E-3</c:v>
                  </c:pt>
                  <c:pt idx="133">
                    <c:v>5.0000000000000001E-3</c:v>
                  </c:pt>
                  <c:pt idx="134">
                    <c:v>0</c:v>
                  </c:pt>
                  <c:pt idx="135">
                    <c:v>5.0000000000000001E-3</c:v>
                  </c:pt>
                  <c:pt idx="136">
                    <c:v>5.0000000000000001E-3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4.0000000000000002E-4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1E-3</c:v>
                  </c:pt>
                  <c:pt idx="154">
                    <c:v>3.3E-4</c:v>
                  </c:pt>
                  <c:pt idx="155">
                    <c:v>0</c:v>
                  </c:pt>
                  <c:pt idx="156">
                    <c:v>5.0000000000000001E-4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5.9999999999999995E-4</c:v>
                  </c:pt>
                  <c:pt idx="169">
                    <c:v>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1.6999999999999999E-3</c:v>
                  </c:pt>
                  <c:pt idx="173">
                    <c:v>2.5999999999999999E-3</c:v>
                  </c:pt>
                  <c:pt idx="174">
                    <c:v>5.9999999999999995E-4</c:v>
                  </c:pt>
                  <c:pt idx="175">
                    <c:v>1.6400000000000001E-2</c:v>
                  </c:pt>
                  <c:pt idx="176">
                    <c:v>2.0000000000000001E-4</c:v>
                  </c:pt>
                  <c:pt idx="177">
                    <c:v>4.0000000000000002E-4</c:v>
                  </c:pt>
                  <c:pt idx="178">
                    <c:v>1.2999999999999999E-3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3.3999999999999998E-3</c:v>
                  </c:pt>
                  <c:pt idx="182">
                    <c:v>5.9999999999999995E-4</c:v>
                  </c:pt>
                  <c:pt idx="183">
                    <c:v>0</c:v>
                  </c:pt>
                  <c:pt idx="184">
                    <c:v>2.3E-3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65">
                    <c:v>0</c:v>
                  </c:pt>
                  <c:pt idx="89">
                    <c:v>0</c:v>
                  </c:pt>
                  <c:pt idx="114">
                    <c:v>3.0000000000000001E-3</c:v>
                  </c:pt>
                  <c:pt idx="115">
                    <c:v>4.0000000000000001E-3</c:v>
                  </c:pt>
                  <c:pt idx="116">
                    <c:v>5.0000000000000001E-3</c:v>
                  </c:pt>
                  <c:pt idx="117">
                    <c:v>4.0000000000000001E-3</c:v>
                  </c:pt>
                  <c:pt idx="118">
                    <c:v>4.0000000000000001E-3</c:v>
                  </c:pt>
                  <c:pt idx="120">
                    <c:v>3.0000000000000001E-3</c:v>
                  </c:pt>
                  <c:pt idx="121">
                    <c:v>5.0000000000000001E-3</c:v>
                  </c:pt>
                  <c:pt idx="122">
                    <c:v>0</c:v>
                  </c:pt>
                  <c:pt idx="123">
                    <c:v>4.0000000000000001E-3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6.0000000000000001E-3</c:v>
                  </c:pt>
                  <c:pt idx="131">
                    <c:v>5.0000000000000001E-3</c:v>
                  </c:pt>
                  <c:pt idx="132">
                    <c:v>5.0000000000000001E-3</c:v>
                  </c:pt>
                  <c:pt idx="133">
                    <c:v>5.0000000000000001E-3</c:v>
                  </c:pt>
                  <c:pt idx="134">
                    <c:v>0</c:v>
                  </c:pt>
                  <c:pt idx="135">
                    <c:v>5.0000000000000001E-3</c:v>
                  </c:pt>
                  <c:pt idx="136">
                    <c:v>5.0000000000000001E-3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4.0000000000000002E-4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1E-3</c:v>
                  </c:pt>
                  <c:pt idx="154">
                    <c:v>3.3E-4</c:v>
                  </c:pt>
                  <c:pt idx="155">
                    <c:v>0</c:v>
                  </c:pt>
                  <c:pt idx="156">
                    <c:v>5.0000000000000001E-4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5.9999999999999995E-4</c:v>
                  </c:pt>
                  <c:pt idx="169">
                    <c:v>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1.6999999999999999E-3</c:v>
                  </c:pt>
                  <c:pt idx="173">
                    <c:v>2.5999999999999999E-3</c:v>
                  </c:pt>
                  <c:pt idx="174">
                    <c:v>5.9999999999999995E-4</c:v>
                  </c:pt>
                  <c:pt idx="175">
                    <c:v>1.6400000000000001E-2</c:v>
                  </c:pt>
                  <c:pt idx="176">
                    <c:v>2.0000000000000001E-4</c:v>
                  </c:pt>
                  <c:pt idx="177">
                    <c:v>4.0000000000000002E-4</c:v>
                  </c:pt>
                  <c:pt idx="178">
                    <c:v>1.2999999999999999E-3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3.3999999999999998E-3</c:v>
                  </c:pt>
                  <c:pt idx="182">
                    <c:v>5.9999999999999995E-4</c:v>
                  </c:pt>
                  <c:pt idx="183">
                    <c:v>0</c:v>
                  </c:pt>
                  <c:pt idx="184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-7597</c:v>
                </c:pt>
                <c:pt idx="1">
                  <c:v>-7535</c:v>
                </c:pt>
                <c:pt idx="2">
                  <c:v>-7522</c:v>
                </c:pt>
                <c:pt idx="3">
                  <c:v>-7512</c:v>
                </c:pt>
                <c:pt idx="4">
                  <c:v>-7509</c:v>
                </c:pt>
                <c:pt idx="5">
                  <c:v>-7502</c:v>
                </c:pt>
                <c:pt idx="6">
                  <c:v>-7484.5</c:v>
                </c:pt>
                <c:pt idx="7">
                  <c:v>-7483</c:v>
                </c:pt>
                <c:pt idx="8">
                  <c:v>-7296</c:v>
                </c:pt>
                <c:pt idx="9">
                  <c:v>-7234</c:v>
                </c:pt>
                <c:pt idx="10">
                  <c:v>-6943</c:v>
                </c:pt>
                <c:pt idx="11">
                  <c:v>-6901</c:v>
                </c:pt>
                <c:pt idx="12">
                  <c:v>-6504</c:v>
                </c:pt>
                <c:pt idx="13">
                  <c:v>-6488</c:v>
                </c:pt>
                <c:pt idx="14">
                  <c:v>-6485</c:v>
                </c:pt>
                <c:pt idx="15">
                  <c:v>-6190</c:v>
                </c:pt>
                <c:pt idx="16">
                  <c:v>-6160</c:v>
                </c:pt>
                <c:pt idx="17">
                  <c:v>-6157</c:v>
                </c:pt>
                <c:pt idx="18">
                  <c:v>-6121</c:v>
                </c:pt>
                <c:pt idx="19">
                  <c:v>-6083</c:v>
                </c:pt>
                <c:pt idx="20">
                  <c:v>-5918</c:v>
                </c:pt>
                <c:pt idx="21">
                  <c:v>-5885</c:v>
                </c:pt>
                <c:pt idx="22">
                  <c:v>-5866</c:v>
                </c:pt>
                <c:pt idx="23">
                  <c:v>-5654</c:v>
                </c:pt>
                <c:pt idx="24">
                  <c:v>-4761</c:v>
                </c:pt>
                <c:pt idx="25">
                  <c:v>-4761</c:v>
                </c:pt>
                <c:pt idx="26">
                  <c:v>-4761</c:v>
                </c:pt>
                <c:pt idx="27">
                  <c:v>-4761</c:v>
                </c:pt>
                <c:pt idx="28">
                  <c:v>-4761</c:v>
                </c:pt>
                <c:pt idx="29">
                  <c:v>-4751</c:v>
                </c:pt>
                <c:pt idx="30">
                  <c:v>-3940</c:v>
                </c:pt>
                <c:pt idx="31">
                  <c:v>-3096</c:v>
                </c:pt>
                <c:pt idx="32">
                  <c:v>-2282</c:v>
                </c:pt>
                <c:pt idx="33">
                  <c:v>-2275</c:v>
                </c:pt>
                <c:pt idx="34">
                  <c:v>-2275</c:v>
                </c:pt>
                <c:pt idx="35">
                  <c:v>-2007</c:v>
                </c:pt>
                <c:pt idx="36">
                  <c:v>-1981</c:v>
                </c:pt>
                <c:pt idx="37">
                  <c:v>-1932</c:v>
                </c:pt>
                <c:pt idx="38">
                  <c:v>-1932</c:v>
                </c:pt>
                <c:pt idx="39">
                  <c:v>-1932</c:v>
                </c:pt>
                <c:pt idx="40">
                  <c:v>-1906</c:v>
                </c:pt>
                <c:pt idx="41">
                  <c:v>-1906</c:v>
                </c:pt>
                <c:pt idx="42">
                  <c:v>-1867</c:v>
                </c:pt>
                <c:pt idx="43">
                  <c:v>-1867</c:v>
                </c:pt>
                <c:pt idx="44">
                  <c:v>-1742</c:v>
                </c:pt>
                <c:pt idx="45">
                  <c:v>-1654</c:v>
                </c:pt>
                <c:pt idx="46">
                  <c:v>-1644</c:v>
                </c:pt>
                <c:pt idx="47">
                  <c:v>-1644</c:v>
                </c:pt>
                <c:pt idx="48">
                  <c:v>-1631</c:v>
                </c:pt>
                <c:pt idx="49">
                  <c:v>-1628</c:v>
                </c:pt>
                <c:pt idx="50">
                  <c:v>-1615</c:v>
                </c:pt>
                <c:pt idx="51">
                  <c:v>-1602</c:v>
                </c:pt>
                <c:pt idx="52">
                  <c:v>-1589</c:v>
                </c:pt>
                <c:pt idx="53">
                  <c:v>-1589</c:v>
                </c:pt>
                <c:pt idx="54">
                  <c:v>-1389</c:v>
                </c:pt>
                <c:pt idx="55">
                  <c:v>-1366</c:v>
                </c:pt>
                <c:pt idx="56">
                  <c:v>-1363</c:v>
                </c:pt>
                <c:pt idx="57">
                  <c:v>-1337</c:v>
                </c:pt>
                <c:pt idx="58">
                  <c:v>-1192</c:v>
                </c:pt>
                <c:pt idx="59">
                  <c:v>-1147</c:v>
                </c:pt>
                <c:pt idx="60">
                  <c:v>-1124</c:v>
                </c:pt>
                <c:pt idx="61">
                  <c:v>-768</c:v>
                </c:pt>
                <c:pt idx="62">
                  <c:v>-578</c:v>
                </c:pt>
                <c:pt idx="63">
                  <c:v>-519</c:v>
                </c:pt>
                <c:pt idx="64">
                  <c:v>-516</c:v>
                </c:pt>
                <c:pt idx="65">
                  <c:v>0</c:v>
                </c:pt>
                <c:pt idx="66">
                  <c:v>14</c:v>
                </c:pt>
                <c:pt idx="67">
                  <c:v>37</c:v>
                </c:pt>
                <c:pt idx="68">
                  <c:v>76</c:v>
                </c:pt>
                <c:pt idx="69">
                  <c:v>256</c:v>
                </c:pt>
                <c:pt idx="70">
                  <c:v>331</c:v>
                </c:pt>
                <c:pt idx="71">
                  <c:v>331</c:v>
                </c:pt>
                <c:pt idx="72">
                  <c:v>619</c:v>
                </c:pt>
                <c:pt idx="73">
                  <c:v>645</c:v>
                </c:pt>
                <c:pt idx="74">
                  <c:v>671</c:v>
                </c:pt>
                <c:pt idx="75">
                  <c:v>861</c:v>
                </c:pt>
                <c:pt idx="76">
                  <c:v>874</c:v>
                </c:pt>
                <c:pt idx="77">
                  <c:v>884</c:v>
                </c:pt>
                <c:pt idx="78">
                  <c:v>884</c:v>
                </c:pt>
                <c:pt idx="79">
                  <c:v>1149</c:v>
                </c:pt>
                <c:pt idx="80">
                  <c:v>1718</c:v>
                </c:pt>
                <c:pt idx="81">
                  <c:v>1983</c:v>
                </c:pt>
                <c:pt idx="82">
                  <c:v>1993</c:v>
                </c:pt>
                <c:pt idx="83">
                  <c:v>1993</c:v>
                </c:pt>
                <c:pt idx="84">
                  <c:v>1993</c:v>
                </c:pt>
                <c:pt idx="85">
                  <c:v>1993</c:v>
                </c:pt>
                <c:pt idx="86">
                  <c:v>1993</c:v>
                </c:pt>
                <c:pt idx="87">
                  <c:v>1993</c:v>
                </c:pt>
                <c:pt idx="88">
                  <c:v>1993</c:v>
                </c:pt>
                <c:pt idx="89">
                  <c:v>1996</c:v>
                </c:pt>
                <c:pt idx="90">
                  <c:v>1996</c:v>
                </c:pt>
                <c:pt idx="91">
                  <c:v>1996</c:v>
                </c:pt>
                <c:pt idx="92">
                  <c:v>2019</c:v>
                </c:pt>
                <c:pt idx="93">
                  <c:v>2022</c:v>
                </c:pt>
                <c:pt idx="94">
                  <c:v>2035</c:v>
                </c:pt>
                <c:pt idx="95">
                  <c:v>2048</c:v>
                </c:pt>
                <c:pt idx="96">
                  <c:v>2310</c:v>
                </c:pt>
                <c:pt idx="97">
                  <c:v>2339</c:v>
                </c:pt>
                <c:pt idx="98">
                  <c:v>2559</c:v>
                </c:pt>
                <c:pt idx="99">
                  <c:v>2559</c:v>
                </c:pt>
                <c:pt idx="100">
                  <c:v>2562</c:v>
                </c:pt>
                <c:pt idx="101">
                  <c:v>2879</c:v>
                </c:pt>
                <c:pt idx="102">
                  <c:v>2895</c:v>
                </c:pt>
                <c:pt idx="103">
                  <c:v>3043</c:v>
                </c:pt>
                <c:pt idx="104">
                  <c:v>3118</c:v>
                </c:pt>
                <c:pt idx="105">
                  <c:v>3160</c:v>
                </c:pt>
                <c:pt idx="106">
                  <c:v>3308</c:v>
                </c:pt>
                <c:pt idx="107">
                  <c:v>3311</c:v>
                </c:pt>
                <c:pt idx="108">
                  <c:v>3347</c:v>
                </c:pt>
                <c:pt idx="109">
                  <c:v>3370</c:v>
                </c:pt>
                <c:pt idx="110">
                  <c:v>3383</c:v>
                </c:pt>
                <c:pt idx="111">
                  <c:v>3396</c:v>
                </c:pt>
                <c:pt idx="112">
                  <c:v>3412</c:v>
                </c:pt>
                <c:pt idx="113">
                  <c:v>3435</c:v>
                </c:pt>
                <c:pt idx="114">
                  <c:v>3612</c:v>
                </c:pt>
                <c:pt idx="115">
                  <c:v>3674</c:v>
                </c:pt>
                <c:pt idx="116">
                  <c:v>3687</c:v>
                </c:pt>
                <c:pt idx="117">
                  <c:v>3713</c:v>
                </c:pt>
                <c:pt idx="118">
                  <c:v>3926</c:v>
                </c:pt>
                <c:pt idx="119">
                  <c:v>3939</c:v>
                </c:pt>
                <c:pt idx="120">
                  <c:v>3965</c:v>
                </c:pt>
                <c:pt idx="121">
                  <c:v>4191</c:v>
                </c:pt>
                <c:pt idx="122">
                  <c:v>4760</c:v>
                </c:pt>
                <c:pt idx="123">
                  <c:v>4760</c:v>
                </c:pt>
                <c:pt idx="124">
                  <c:v>4770</c:v>
                </c:pt>
                <c:pt idx="125">
                  <c:v>4773</c:v>
                </c:pt>
                <c:pt idx="126">
                  <c:v>4773</c:v>
                </c:pt>
                <c:pt idx="127">
                  <c:v>4773</c:v>
                </c:pt>
                <c:pt idx="128">
                  <c:v>4773</c:v>
                </c:pt>
                <c:pt idx="129">
                  <c:v>4773</c:v>
                </c:pt>
                <c:pt idx="130">
                  <c:v>4838</c:v>
                </c:pt>
                <c:pt idx="131">
                  <c:v>5015</c:v>
                </c:pt>
                <c:pt idx="132">
                  <c:v>5077</c:v>
                </c:pt>
                <c:pt idx="133">
                  <c:v>5090</c:v>
                </c:pt>
                <c:pt idx="134">
                  <c:v>5316</c:v>
                </c:pt>
                <c:pt idx="135">
                  <c:v>5365</c:v>
                </c:pt>
                <c:pt idx="136">
                  <c:v>5381</c:v>
                </c:pt>
                <c:pt idx="137">
                  <c:v>6059</c:v>
                </c:pt>
                <c:pt idx="138">
                  <c:v>6101</c:v>
                </c:pt>
                <c:pt idx="139">
                  <c:v>6117</c:v>
                </c:pt>
                <c:pt idx="140">
                  <c:v>6173</c:v>
                </c:pt>
                <c:pt idx="141">
                  <c:v>6173</c:v>
                </c:pt>
                <c:pt idx="142">
                  <c:v>6173</c:v>
                </c:pt>
                <c:pt idx="143">
                  <c:v>6173</c:v>
                </c:pt>
                <c:pt idx="144">
                  <c:v>6173</c:v>
                </c:pt>
                <c:pt idx="145">
                  <c:v>6173</c:v>
                </c:pt>
                <c:pt idx="146">
                  <c:v>6389</c:v>
                </c:pt>
                <c:pt idx="147">
                  <c:v>6656</c:v>
                </c:pt>
                <c:pt idx="148">
                  <c:v>6948</c:v>
                </c:pt>
                <c:pt idx="149">
                  <c:v>7059</c:v>
                </c:pt>
                <c:pt idx="150">
                  <c:v>7324</c:v>
                </c:pt>
                <c:pt idx="151">
                  <c:v>7327</c:v>
                </c:pt>
                <c:pt idx="152">
                  <c:v>7436</c:v>
                </c:pt>
                <c:pt idx="153">
                  <c:v>7605</c:v>
                </c:pt>
                <c:pt idx="154">
                  <c:v>7922</c:v>
                </c:pt>
                <c:pt idx="155">
                  <c:v>8004</c:v>
                </c:pt>
                <c:pt idx="156">
                  <c:v>8083</c:v>
                </c:pt>
                <c:pt idx="157">
                  <c:v>8109</c:v>
                </c:pt>
                <c:pt idx="158">
                  <c:v>8122</c:v>
                </c:pt>
                <c:pt idx="159">
                  <c:v>8348</c:v>
                </c:pt>
                <c:pt idx="160">
                  <c:v>8362.5</c:v>
                </c:pt>
                <c:pt idx="161">
                  <c:v>8413</c:v>
                </c:pt>
                <c:pt idx="162">
                  <c:v>8436</c:v>
                </c:pt>
                <c:pt idx="163">
                  <c:v>8465</c:v>
                </c:pt>
                <c:pt idx="164">
                  <c:v>8613</c:v>
                </c:pt>
                <c:pt idx="165">
                  <c:v>8616</c:v>
                </c:pt>
                <c:pt idx="166">
                  <c:v>8626</c:v>
                </c:pt>
                <c:pt idx="167">
                  <c:v>8691</c:v>
                </c:pt>
                <c:pt idx="168">
                  <c:v>8956</c:v>
                </c:pt>
                <c:pt idx="169">
                  <c:v>8992</c:v>
                </c:pt>
                <c:pt idx="170">
                  <c:v>9219</c:v>
                </c:pt>
                <c:pt idx="171">
                  <c:v>9484</c:v>
                </c:pt>
                <c:pt idx="172">
                  <c:v>9499</c:v>
                </c:pt>
                <c:pt idx="173">
                  <c:v>9798.5</c:v>
                </c:pt>
                <c:pt idx="174">
                  <c:v>9800</c:v>
                </c:pt>
                <c:pt idx="175">
                  <c:v>9840.5</c:v>
                </c:pt>
                <c:pt idx="176">
                  <c:v>10026</c:v>
                </c:pt>
                <c:pt idx="177">
                  <c:v>10039</c:v>
                </c:pt>
                <c:pt idx="178">
                  <c:v>10294</c:v>
                </c:pt>
                <c:pt idx="179">
                  <c:v>10322</c:v>
                </c:pt>
                <c:pt idx="180">
                  <c:v>10324</c:v>
                </c:pt>
                <c:pt idx="181">
                  <c:v>10588</c:v>
                </c:pt>
                <c:pt idx="182">
                  <c:v>10866</c:v>
                </c:pt>
                <c:pt idx="183">
                  <c:v>11140</c:v>
                </c:pt>
                <c:pt idx="184">
                  <c:v>12004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0">
                  <c:v>0.33831210000062129</c:v>
                </c:pt>
                <c:pt idx="1">
                  <c:v>0.33937549999973271</c:v>
                </c:pt>
                <c:pt idx="2">
                  <c:v>0.37411460000294028</c:v>
                </c:pt>
                <c:pt idx="3">
                  <c:v>0.2762215999973705</c:v>
                </c:pt>
                <c:pt idx="4">
                  <c:v>0.33885369999916293</c:v>
                </c:pt>
                <c:pt idx="5">
                  <c:v>0.32832860000053188</c:v>
                </c:pt>
                <c:pt idx="6">
                  <c:v>0.30701585000497289</c:v>
                </c:pt>
                <c:pt idx="7">
                  <c:v>0.34833190000063041</c:v>
                </c:pt>
                <c:pt idx="8">
                  <c:v>0.4057327999980771</c:v>
                </c:pt>
                <c:pt idx="9">
                  <c:v>0.27679619999980787</c:v>
                </c:pt>
                <c:pt idx="10">
                  <c:v>0.29210990000137826</c:v>
                </c:pt>
                <c:pt idx="11">
                  <c:v>0.31895929999882355</c:v>
                </c:pt>
                <c:pt idx="12">
                  <c:v>0.27160719999665162</c:v>
                </c:pt>
                <c:pt idx="13">
                  <c:v>0.26797839999926509</c:v>
                </c:pt>
                <c:pt idx="14">
                  <c:v>0.28261050000583054</c:v>
                </c:pt>
                <c:pt idx="15">
                  <c:v>0.24276700000336859</c:v>
                </c:pt>
                <c:pt idx="16">
                  <c:v>0.25008800000068732</c:v>
                </c:pt>
                <c:pt idx="17">
                  <c:v>0.26572010000381852</c:v>
                </c:pt>
                <c:pt idx="18">
                  <c:v>0.25630529999762075</c:v>
                </c:pt>
                <c:pt idx="19">
                  <c:v>0.26831189999938942</c:v>
                </c:pt>
                <c:pt idx="20">
                  <c:v>0.24607739999919431</c:v>
                </c:pt>
                <c:pt idx="21">
                  <c:v>0.24003049999737414</c:v>
                </c:pt>
                <c:pt idx="22">
                  <c:v>0.23203379999904428</c:v>
                </c:pt>
                <c:pt idx="23">
                  <c:v>0.22370219999720575</c:v>
                </c:pt>
                <c:pt idx="24">
                  <c:v>0.18085730000166222</c:v>
                </c:pt>
                <c:pt idx="25">
                  <c:v>0.18085730000166222</c:v>
                </c:pt>
                <c:pt idx="26">
                  <c:v>0.18185730000550393</c:v>
                </c:pt>
                <c:pt idx="27">
                  <c:v>0.18285730000206968</c:v>
                </c:pt>
                <c:pt idx="28">
                  <c:v>0.18285730000206968</c:v>
                </c:pt>
                <c:pt idx="29">
                  <c:v>0.16896429999906104</c:v>
                </c:pt>
                <c:pt idx="30">
                  <c:v>0.14554200000566198</c:v>
                </c:pt>
                <c:pt idx="31">
                  <c:v>0.11897280000266619</c:v>
                </c:pt>
                <c:pt idx="32">
                  <c:v>9.0182600004482083E-2</c:v>
                </c:pt>
                <c:pt idx="33">
                  <c:v>8.165749999898253E-2</c:v>
                </c:pt>
                <c:pt idx="34">
                  <c:v>8.165749999898253E-2</c:v>
                </c:pt>
                <c:pt idx="35">
                  <c:v>7.1125099995697383E-2</c:v>
                </c:pt>
                <c:pt idx="36">
                  <c:v>7.5603299999784213E-2</c:v>
                </c:pt>
                <c:pt idx="37">
                  <c:v>3.4927599997899961E-2</c:v>
                </c:pt>
                <c:pt idx="38">
                  <c:v>9.0927599994756747E-2</c:v>
                </c:pt>
                <c:pt idx="39">
                  <c:v>9.0927599994756747E-2</c:v>
                </c:pt>
                <c:pt idx="40">
                  <c:v>8.0405799999425653E-2</c:v>
                </c:pt>
                <c:pt idx="41">
                  <c:v>8.0405799999425653E-2</c:v>
                </c:pt>
                <c:pt idx="42">
                  <c:v>7.9623100005846936E-2</c:v>
                </c:pt>
                <c:pt idx="43">
                  <c:v>7.9623100005846936E-2</c:v>
                </c:pt>
                <c:pt idx="44">
                  <c:v>7.1960600005695596E-2</c:v>
                </c:pt>
                <c:pt idx="45">
                  <c:v>5.8502200001385063E-2</c:v>
                </c:pt>
                <c:pt idx="46">
                  <c:v>6.9609199999831617E-2</c:v>
                </c:pt>
                <c:pt idx="47">
                  <c:v>7.0609200003673322E-2</c:v>
                </c:pt>
                <c:pt idx="48">
                  <c:v>6.1348300005192868E-2</c:v>
                </c:pt>
                <c:pt idx="49">
                  <c:v>7.098039999982575E-2</c:v>
                </c:pt>
                <c:pt idx="50">
                  <c:v>6.5719500002160203E-2</c:v>
                </c:pt>
                <c:pt idx="51">
                  <c:v>5.7458600000245497E-2</c:v>
                </c:pt>
                <c:pt idx="52">
                  <c:v>6.5197699994314462E-2</c:v>
                </c:pt>
                <c:pt idx="53">
                  <c:v>6.7197699994721916E-2</c:v>
                </c:pt>
                <c:pt idx="54">
                  <c:v>5.5337699996016454E-2</c:v>
                </c:pt>
                <c:pt idx="55">
                  <c:v>5.6183799999416806E-2</c:v>
                </c:pt>
                <c:pt idx="56">
                  <c:v>5.9815900000103284E-2</c:v>
                </c:pt>
                <c:pt idx="58">
                  <c:v>4.3845599997439422E-2</c:v>
                </c:pt>
                <c:pt idx="59">
                  <c:v>4.6327099997142795E-2</c:v>
                </c:pt>
                <c:pt idx="60">
                  <c:v>3.8173199995071627E-2</c:v>
                </c:pt>
                <c:pt idx="61">
                  <c:v>4.5182399997429457E-2</c:v>
                </c:pt>
                <c:pt idx="62">
                  <c:v>3.6215400003129616E-2</c:v>
                </c:pt>
                <c:pt idx="63">
                  <c:v>2.264669999567559E-2</c:v>
                </c:pt>
                <c:pt idx="64">
                  <c:v>2.2278800002823118E-2</c:v>
                </c:pt>
                <c:pt idx="65">
                  <c:v>0</c:v>
                </c:pt>
                <c:pt idx="66">
                  <c:v>4.9498000007588416E-3</c:v>
                </c:pt>
                <c:pt idx="67">
                  <c:v>-5.2041000017197803E-3</c:v>
                </c:pt>
                <c:pt idx="68">
                  <c:v>-9.8679999791784212E-4</c:v>
                </c:pt>
                <c:pt idx="69">
                  <c:v>-1.8060799993691035E-2</c:v>
                </c:pt>
                <c:pt idx="70">
                  <c:v>-2.925830000458518E-2</c:v>
                </c:pt>
                <c:pt idx="71">
                  <c:v>-2.1258300002955366E-2</c:v>
                </c:pt>
                <c:pt idx="72">
                  <c:v>-3.0576700002711732E-2</c:v>
                </c:pt>
                <c:pt idx="73">
                  <c:v>-2.8098499999032356E-2</c:v>
                </c:pt>
                <c:pt idx="74">
                  <c:v>-3.8620300001639407E-2</c:v>
                </c:pt>
                <c:pt idx="75">
                  <c:v>-3.9587299994309433E-2</c:v>
                </c:pt>
                <c:pt idx="76">
                  <c:v>-4.7848200003500096E-2</c:v>
                </c:pt>
                <c:pt idx="77">
                  <c:v>-4.6741199999814853E-2</c:v>
                </c:pt>
                <c:pt idx="78">
                  <c:v>-4.1741200002434198E-2</c:v>
                </c:pt>
                <c:pt idx="79">
                  <c:v>-5.090570000174921E-2</c:v>
                </c:pt>
                <c:pt idx="80">
                  <c:v>-8.2017399996402673E-2</c:v>
                </c:pt>
                <c:pt idx="81">
                  <c:v>-8.918190000258619E-2</c:v>
                </c:pt>
                <c:pt idx="82">
                  <c:v>-0.11207489999651443</c:v>
                </c:pt>
                <c:pt idx="83">
                  <c:v>-0.10807489999569952</c:v>
                </c:pt>
                <c:pt idx="84">
                  <c:v>-0.10707489999913378</c:v>
                </c:pt>
                <c:pt idx="85">
                  <c:v>-0.10607489999529207</c:v>
                </c:pt>
                <c:pt idx="86">
                  <c:v>-0.10607489999529207</c:v>
                </c:pt>
                <c:pt idx="87">
                  <c:v>-0.10607489999529207</c:v>
                </c:pt>
                <c:pt idx="88">
                  <c:v>-0.10407489999488462</c:v>
                </c:pt>
                <c:pt idx="89">
                  <c:v>-0.11044279999623541</c:v>
                </c:pt>
                <c:pt idx="90">
                  <c:v>-0.10544279999885475</c:v>
                </c:pt>
                <c:pt idx="91">
                  <c:v>-0.1034427999984473</c:v>
                </c:pt>
                <c:pt idx="92">
                  <c:v>-0.10659670000313781</c:v>
                </c:pt>
                <c:pt idx="93">
                  <c:v>-0.11296459999721264</c:v>
                </c:pt>
                <c:pt idx="94">
                  <c:v>-0.10422549999930197</c:v>
                </c:pt>
                <c:pt idx="95">
                  <c:v>-9.5486400001391303E-2</c:v>
                </c:pt>
                <c:pt idx="96">
                  <c:v>-0.11928299999999581</c:v>
                </c:pt>
                <c:pt idx="97">
                  <c:v>-0.12517269999807468</c:v>
                </c:pt>
                <c:pt idx="98">
                  <c:v>-0.15481870000076015</c:v>
                </c:pt>
                <c:pt idx="99">
                  <c:v>-0.14581870000256458</c:v>
                </c:pt>
                <c:pt idx="100">
                  <c:v>-0.14518659999885131</c:v>
                </c:pt>
                <c:pt idx="101">
                  <c:v>-0.14739469999767607</c:v>
                </c:pt>
                <c:pt idx="102">
                  <c:v>-0.13702349999948638</c:v>
                </c:pt>
                <c:pt idx="103">
                  <c:v>-0.15783989999908954</c:v>
                </c:pt>
                <c:pt idx="104">
                  <c:v>-0.15603740000369726</c:v>
                </c:pt>
                <c:pt idx="105">
                  <c:v>-0.14518800000223564</c:v>
                </c:pt>
                <c:pt idx="106">
                  <c:v>-0.16500440000527306</c:v>
                </c:pt>
                <c:pt idx="107">
                  <c:v>-0.15937229999690317</c:v>
                </c:pt>
                <c:pt idx="108">
                  <c:v>-0.16378709999844432</c:v>
                </c:pt>
                <c:pt idx="109">
                  <c:v>-0.16394100000616163</c:v>
                </c:pt>
                <c:pt idx="110">
                  <c:v>-0.16820189999998547</c:v>
                </c:pt>
                <c:pt idx="111">
                  <c:v>-0.17246280000108527</c:v>
                </c:pt>
                <c:pt idx="112">
                  <c:v>-0.16709160000027623</c:v>
                </c:pt>
                <c:pt idx="113">
                  <c:v>-0.16724550000071758</c:v>
                </c:pt>
                <c:pt idx="114">
                  <c:v>-0.18495160000020405</c:v>
                </c:pt>
                <c:pt idx="115">
                  <c:v>-0.17588819999946281</c:v>
                </c:pt>
                <c:pt idx="116">
                  <c:v>-0.17714909999631345</c:v>
                </c:pt>
                <c:pt idx="117">
                  <c:v>-0.17567089999647578</c:v>
                </c:pt>
                <c:pt idx="118">
                  <c:v>-0.19379180000396445</c:v>
                </c:pt>
                <c:pt idx="119">
                  <c:v>-0.18605270000261953</c:v>
                </c:pt>
                <c:pt idx="120">
                  <c:v>-0.18757449999975506</c:v>
                </c:pt>
                <c:pt idx="121">
                  <c:v>-0.19095630000083474</c:v>
                </c:pt>
                <c:pt idx="122">
                  <c:v>-0.23556800000369549</c:v>
                </c:pt>
                <c:pt idx="123">
                  <c:v>-0.21806800000194926</c:v>
                </c:pt>
                <c:pt idx="124">
                  <c:v>-0.23186100000020815</c:v>
                </c:pt>
                <c:pt idx="125">
                  <c:v>-0.21182889999909094</c:v>
                </c:pt>
                <c:pt idx="126">
                  <c:v>-0.21112890000222251</c:v>
                </c:pt>
                <c:pt idx="127">
                  <c:v>-0.20832890000019688</c:v>
                </c:pt>
                <c:pt idx="128">
                  <c:v>-0.2035288999977638</c:v>
                </c:pt>
                <c:pt idx="129">
                  <c:v>-0.20002889999886975</c:v>
                </c:pt>
                <c:pt idx="130">
                  <c:v>-0.22163340000406606</c:v>
                </c:pt>
                <c:pt idx="131">
                  <c:v>-0.2223394999964512</c:v>
                </c:pt>
                <c:pt idx="132">
                  <c:v>-0.21727609999652486</c:v>
                </c:pt>
                <c:pt idx="133">
                  <c:v>-0.22053699999378296</c:v>
                </c:pt>
                <c:pt idx="134">
                  <c:v>-0.23911880000378005</c:v>
                </c:pt>
                <c:pt idx="135">
                  <c:v>-0.22959450000053039</c:v>
                </c:pt>
                <c:pt idx="136">
                  <c:v>-0.22522330000356305</c:v>
                </c:pt>
                <c:pt idx="137">
                  <c:v>-0.24416870000277413</c:v>
                </c:pt>
                <c:pt idx="138">
                  <c:v>-0.25261930000124266</c:v>
                </c:pt>
                <c:pt idx="139">
                  <c:v>-0.25444810000044527</c:v>
                </c:pt>
                <c:pt idx="140">
                  <c:v>-0.26684890000615269</c:v>
                </c:pt>
                <c:pt idx="141">
                  <c:v>-0.26334889999998268</c:v>
                </c:pt>
                <c:pt idx="142">
                  <c:v>-0.26134889999957522</c:v>
                </c:pt>
                <c:pt idx="143">
                  <c:v>-0.26134889999957522</c:v>
                </c:pt>
                <c:pt idx="144">
                  <c:v>-0.25024890000349842</c:v>
                </c:pt>
                <c:pt idx="145">
                  <c:v>-0.24954890000662999</c:v>
                </c:pt>
                <c:pt idx="147">
                  <c:v>-0.27408080000168411</c:v>
                </c:pt>
                <c:pt idx="149">
                  <c:v>-0.28774870000052033</c:v>
                </c:pt>
                <c:pt idx="155">
                  <c:v>-0.31855720000021392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24-4351-AFEA-9E10EE11393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-7597</c:v>
                </c:pt>
                <c:pt idx="1">
                  <c:v>-7535</c:v>
                </c:pt>
                <c:pt idx="2">
                  <c:v>-7522</c:v>
                </c:pt>
                <c:pt idx="3">
                  <c:v>-7512</c:v>
                </c:pt>
                <c:pt idx="4">
                  <c:v>-7509</c:v>
                </c:pt>
                <c:pt idx="5">
                  <c:v>-7502</c:v>
                </c:pt>
                <c:pt idx="6">
                  <c:v>-7484.5</c:v>
                </c:pt>
                <c:pt idx="7">
                  <c:v>-7483</c:v>
                </c:pt>
                <c:pt idx="8">
                  <c:v>-7296</c:v>
                </c:pt>
                <c:pt idx="9">
                  <c:v>-7234</c:v>
                </c:pt>
                <c:pt idx="10">
                  <c:v>-6943</c:v>
                </c:pt>
                <c:pt idx="11">
                  <c:v>-6901</c:v>
                </c:pt>
                <c:pt idx="12">
                  <c:v>-6504</c:v>
                </c:pt>
                <c:pt idx="13">
                  <c:v>-6488</c:v>
                </c:pt>
                <c:pt idx="14">
                  <c:v>-6485</c:v>
                </c:pt>
                <c:pt idx="15">
                  <c:v>-6190</c:v>
                </c:pt>
                <c:pt idx="16">
                  <c:v>-6160</c:v>
                </c:pt>
                <c:pt idx="17">
                  <c:v>-6157</c:v>
                </c:pt>
                <c:pt idx="18">
                  <c:v>-6121</c:v>
                </c:pt>
                <c:pt idx="19">
                  <c:v>-6083</c:v>
                </c:pt>
                <c:pt idx="20">
                  <c:v>-5918</c:v>
                </c:pt>
                <c:pt idx="21">
                  <c:v>-5885</c:v>
                </c:pt>
                <c:pt idx="22">
                  <c:v>-5866</c:v>
                </c:pt>
                <c:pt idx="23">
                  <c:v>-5654</c:v>
                </c:pt>
                <c:pt idx="24">
                  <c:v>-4761</c:v>
                </c:pt>
                <c:pt idx="25">
                  <c:v>-4761</c:v>
                </c:pt>
                <c:pt idx="26">
                  <c:v>-4761</c:v>
                </c:pt>
                <c:pt idx="27">
                  <c:v>-4761</c:v>
                </c:pt>
                <c:pt idx="28">
                  <c:v>-4761</c:v>
                </c:pt>
                <c:pt idx="29">
                  <c:v>-4751</c:v>
                </c:pt>
                <c:pt idx="30">
                  <c:v>-3940</c:v>
                </c:pt>
                <c:pt idx="31">
                  <c:v>-3096</c:v>
                </c:pt>
                <c:pt idx="32">
                  <c:v>-2282</c:v>
                </c:pt>
                <c:pt idx="33">
                  <c:v>-2275</c:v>
                </c:pt>
                <c:pt idx="34">
                  <c:v>-2275</c:v>
                </c:pt>
                <c:pt idx="35">
                  <c:v>-2007</c:v>
                </c:pt>
                <c:pt idx="36">
                  <c:v>-1981</c:v>
                </c:pt>
                <c:pt idx="37">
                  <c:v>-1932</c:v>
                </c:pt>
                <c:pt idx="38">
                  <c:v>-1932</c:v>
                </c:pt>
                <c:pt idx="39">
                  <c:v>-1932</c:v>
                </c:pt>
                <c:pt idx="40">
                  <c:v>-1906</c:v>
                </c:pt>
                <c:pt idx="41">
                  <c:v>-1906</c:v>
                </c:pt>
                <c:pt idx="42">
                  <c:v>-1867</c:v>
                </c:pt>
                <c:pt idx="43">
                  <c:v>-1867</c:v>
                </c:pt>
                <c:pt idx="44">
                  <c:v>-1742</c:v>
                </c:pt>
                <c:pt idx="45">
                  <c:v>-1654</c:v>
                </c:pt>
                <c:pt idx="46">
                  <c:v>-1644</c:v>
                </c:pt>
                <c:pt idx="47">
                  <c:v>-1644</c:v>
                </c:pt>
                <c:pt idx="48">
                  <c:v>-1631</c:v>
                </c:pt>
                <c:pt idx="49">
                  <c:v>-1628</c:v>
                </c:pt>
                <c:pt idx="50">
                  <c:v>-1615</c:v>
                </c:pt>
                <c:pt idx="51">
                  <c:v>-1602</c:v>
                </c:pt>
                <c:pt idx="52">
                  <c:v>-1589</c:v>
                </c:pt>
                <c:pt idx="53">
                  <c:v>-1589</c:v>
                </c:pt>
                <c:pt idx="54">
                  <c:v>-1389</c:v>
                </c:pt>
                <c:pt idx="55">
                  <c:v>-1366</c:v>
                </c:pt>
                <c:pt idx="56">
                  <c:v>-1363</c:v>
                </c:pt>
                <c:pt idx="57">
                  <c:v>-1337</c:v>
                </c:pt>
                <c:pt idx="58">
                  <c:v>-1192</c:v>
                </c:pt>
                <c:pt idx="59">
                  <c:v>-1147</c:v>
                </c:pt>
                <c:pt idx="60">
                  <c:v>-1124</c:v>
                </c:pt>
                <c:pt idx="61">
                  <c:v>-768</c:v>
                </c:pt>
                <c:pt idx="62">
                  <c:v>-578</c:v>
                </c:pt>
                <c:pt idx="63">
                  <c:v>-519</c:v>
                </c:pt>
                <c:pt idx="64">
                  <c:v>-516</c:v>
                </c:pt>
                <c:pt idx="65">
                  <c:v>0</c:v>
                </c:pt>
                <c:pt idx="66">
                  <c:v>14</c:v>
                </c:pt>
                <c:pt idx="67">
                  <c:v>37</c:v>
                </c:pt>
                <c:pt idx="68">
                  <c:v>76</c:v>
                </c:pt>
                <c:pt idx="69">
                  <c:v>256</c:v>
                </c:pt>
                <c:pt idx="70">
                  <c:v>331</c:v>
                </c:pt>
                <c:pt idx="71">
                  <c:v>331</c:v>
                </c:pt>
                <c:pt idx="72">
                  <c:v>619</c:v>
                </c:pt>
                <c:pt idx="73">
                  <c:v>645</c:v>
                </c:pt>
                <c:pt idx="74">
                  <c:v>671</c:v>
                </c:pt>
                <c:pt idx="75">
                  <c:v>861</c:v>
                </c:pt>
                <c:pt idx="76">
                  <c:v>874</c:v>
                </c:pt>
                <c:pt idx="77">
                  <c:v>884</c:v>
                </c:pt>
                <c:pt idx="78">
                  <c:v>884</c:v>
                </c:pt>
                <c:pt idx="79">
                  <c:v>1149</c:v>
                </c:pt>
                <c:pt idx="80">
                  <c:v>1718</c:v>
                </c:pt>
                <c:pt idx="81">
                  <c:v>1983</c:v>
                </c:pt>
                <c:pt idx="82">
                  <c:v>1993</c:v>
                </c:pt>
                <c:pt idx="83">
                  <c:v>1993</c:v>
                </c:pt>
                <c:pt idx="84">
                  <c:v>1993</c:v>
                </c:pt>
                <c:pt idx="85">
                  <c:v>1993</c:v>
                </c:pt>
                <c:pt idx="86">
                  <c:v>1993</c:v>
                </c:pt>
                <c:pt idx="87">
                  <c:v>1993</c:v>
                </c:pt>
                <c:pt idx="88">
                  <c:v>1993</c:v>
                </c:pt>
                <c:pt idx="89">
                  <c:v>1996</c:v>
                </c:pt>
                <c:pt idx="90">
                  <c:v>1996</c:v>
                </c:pt>
                <c:pt idx="91">
                  <c:v>1996</c:v>
                </c:pt>
                <c:pt idx="92">
                  <c:v>2019</c:v>
                </c:pt>
                <c:pt idx="93">
                  <c:v>2022</c:v>
                </c:pt>
                <c:pt idx="94">
                  <c:v>2035</c:v>
                </c:pt>
                <c:pt idx="95">
                  <c:v>2048</c:v>
                </c:pt>
                <c:pt idx="96">
                  <c:v>2310</c:v>
                </c:pt>
                <c:pt idx="97">
                  <c:v>2339</c:v>
                </c:pt>
                <c:pt idx="98">
                  <c:v>2559</c:v>
                </c:pt>
                <c:pt idx="99">
                  <c:v>2559</c:v>
                </c:pt>
                <c:pt idx="100">
                  <c:v>2562</c:v>
                </c:pt>
                <c:pt idx="101">
                  <c:v>2879</c:v>
                </c:pt>
                <c:pt idx="102">
                  <c:v>2895</c:v>
                </c:pt>
                <c:pt idx="103">
                  <c:v>3043</c:v>
                </c:pt>
                <c:pt idx="104">
                  <c:v>3118</c:v>
                </c:pt>
                <c:pt idx="105">
                  <c:v>3160</c:v>
                </c:pt>
                <c:pt idx="106">
                  <c:v>3308</c:v>
                </c:pt>
                <c:pt idx="107">
                  <c:v>3311</c:v>
                </c:pt>
                <c:pt idx="108">
                  <c:v>3347</c:v>
                </c:pt>
                <c:pt idx="109">
                  <c:v>3370</c:v>
                </c:pt>
                <c:pt idx="110">
                  <c:v>3383</c:v>
                </c:pt>
                <c:pt idx="111">
                  <c:v>3396</c:v>
                </c:pt>
                <c:pt idx="112">
                  <c:v>3412</c:v>
                </c:pt>
                <c:pt idx="113">
                  <c:v>3435</c:v>
                </c:pt>
                <c:pt idx="114">
                  <c:v>3612</c:v>
                </c:pt>
                <c:pt idx="115">
                  <c:v>3674</c:v>
                </c:pt>
                <c:pt idx="116">
                  <c:v>3687</c:v>
                </c:pt>
                <c:pt idx="117">
                  <c:v>3713</c:v>
                </c:pt>
                <c:pt idx="118">
                  <c:v>3926</c:v>
                </c:pt>
                <c:pt idx="119">
                  <c:v>3939</c:v>
                </c:pt>
                <c:pt idx="120">
                  <c:v>3965</c:v>
                </c:pt>
                <c:pt idx="121">
                  <c:v>4191</c:v>
                </c:pt>
                <c:pt idx="122">
                  <c:v>4760</c:v>
                </c:pt>
                <c:pt idx="123">
                  <c:v>4760</c:v>
                </c:pt>
                <c:pt idx="124">
                  <c:v>4770</c:v>
                </c:pt>
                <c:pt idx="125">
                  <c:v>4773</c:v>
                </c:pt>
                <c:pt idx="126">
                  <c:v>4773</c:v>
                </c:pt>
                <c:pt idx="127">
                  <c:v>4773</c:v>
                </c:pt>
                <c:pt idx="128">
                  <c:v>4773</c:v>
                </c:pt>
                <c:pt idx="129">
                  <c:v>4773</c:v>
                </c:pt>
                <c:pt idx="130">
                  <c:v>4838</c:v>
                </c:pt>
                <c:pt idx="131">
                  <c:v>5015</c:v>
                </c:pt>
                <c:pt idx="132">
                  <c:v>5077</c:v>
                </c:pt>
                <c:pt idx="133">
                  <c:v>5090</c:v>
                </c:pt>
                <c:pt idx="134">
                  <c:v>5316</c:v>
                </c:pt>
                <c:pt idx="135">
                  <c:v>5365</c:v>
                </c:pt>
                <c:pt idx="136">
                  <c:v>5381</c:v>
                </c:pt>
                <c:pt idx="137">
                  <c:v>6059</c:v>
                </c:pt>
                <c:pt idx="138">
                  <c:v>6101</c:v>
                </c:pt>
                <c:pt idx="139">
                  <c:v>6117</c:v>
                </c:pt>
                <c:pt idx="140">
                  <c:v>6173</c:v>
                </c:pt>
                <c:pt idx="141">
                  <c:v>6173</c:v>
                </c:pt>
                <c:pt idx="142">
                  <c:v>6173</c:v>
                </c:pt>
                <c:pt idx="143">
                  <c:v>6173</c:v>
                </c:pt>
                <c:pt idx="144">
                  <c:v>6173</c:v>
                </c:pt>
                <c:pt idx="145">
                  <c:v>6173</c:v>
                </c:pt>
                <c:pt idx="146">
                  <c:v>6389</c:v>
                </c:pt>
                <c:pt idx="147">
                  <c:v>6656</c:v>
                </c:pt>
                <c:pt idx="148">
                  <c:v>6948</c:v>
                </c:pt>
                <c:pt idx="149">
                  <c:v>7059</c:v>
                </c:pt>
                <c:pt idx="150">
                  <c:v>7324</c:v>
                </c:pt>
                <c:pt idx="151">
                  <c:v>7327</c:v>
                </c:pt>
                <c:pt idx="152">
                  <c:v>7436</c:v>
                </c:pt>
                <c:pt idx="153">
                  <c:v>7605</c:v>
                </c:pt>
                <c:pt idx="154">
                  <c:v>7922</c:v>
                </c:pt>
                <c:pt idx="155">
                  <c:v>8004</c:v>
                </c:pt>
                <c:pt idx="156">
                  <c:v>8083</c:v>
                </c:pt>
                <c:pt idx="157">
                  <c:v>8109</c:v>
                </c:pt>
                <c:pt idx="158">
                  <c:v>8122</c:v>
                </c:pt>
                <c:pt idx="159">
                  <c:v>8348</c:v>
                </c:pt>
                <c:pt idx="160">
                  <c:v>8362.5</c:v>
                </c:pt>
                <c:pt idx="161">
                  <c:v>8413</c:v>
                </c:pt>
                <c:pt idx="162">
                  <c:v>8436</c:v>
                </c:pt>
                <c:pt idx="163">
                  <c:v>8465</c:v>
                </c:pt>
                <c:pt idx="164">
                  <c:v>8613</c:v>
                </c:pt>
                <c:pt idx="165">
                  <c:v>8616</c:v>
                </c:pt>
                <c:pt idx="166">
                  <c:v>8626</c:v>
                </c:pt>
                <c:pt idx="167">
                  <c:v>8691</c:v>
                </c:pt>
                <c:pt idx="168">
                  <c:v>8956</c:v>
                </c:pt>
                <c:pt idx="169">
                  <c:v>8992</c:v>
                </c:pt>
                <c:pt idx="170">
                  <c:v>9219</c:v>
                </c:pt>
                <c:pt idx="171">
                  <c:v>9484</c:v>
                </c:pt>
                <c:pt idx="172">
                  <c:v>9499</c:v>
                </c:pt>
                <c:pt idx="173">
                  <c:v>9798.5</c:v>
                </c:pt>
                <c:pt idx="174">
                  <c:v>9800</c:v>
                </c:pt>
                <c:pt idx="175">
                  <c:v>9840.5</c:v>
                </c:pt>
                <c:pt idx="176">
                  <c:v>10026</c:v>
                </c:pt>
                <c:pt idx="177">
                  <c:v>10039</c:v>
                </c:pt>
                <c:pt idx="178">
                  <c:v>10294</c:v>
                </c:pt>
                <c:pt idx="179">
                  <c:v>10322</c:v>
                </c:pt>
                <c:pt idx="180">
                  <c:v>10324</c:v>
                </c:pt>
                <c:pt idx="181">
                  <c:v>10588</c:v>
                </c:pt>
                <c:pt idx="182">
                  <c:v>10866</c:v>
                </c:pt>
                <c:pt idx="183">
                  <c:v>11140</c:v>
                </c:pt>
                <c:pt idx="184">
                  <c:v>12004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148">
                  <c:v>-0.28325639999820851</c:v>
                </c:pt>
                <c:pt idx="150">
                  <c:v>-0.29873319999751402</c:v>
                </c:pt>
                <c:pt idx="153">
                  <c:v>-0.31062650000239955</c:v>
                </c:pt>
                <c:pt idx="156">
                  <c:v>-0.32631189999665366</c:v>
                </c:pt>
                <c:pt idx="158">
                  <c:v>-0.32879459999821847</c:v>
                </c:pt>
                <c:pt idx="159">
                  <c:v>-0.33517639999627136</c:v>
                </c:pt>
                <c:pt idx="163">
                  <c:v>-0.33872450000490062</c:v>
                </c:pt>
                <c:pt idx="164">
                  <c:v>-0.34314089999679709</c:v>
                </c:pt>
                <c:pt idx="167">
                  <c:v>-0.34700629999861121</c:v>
                </c:pt>
                <c:pt idx="168">
                  <c:v>-0.35527079999883426</c:v>
                </c:pt>
                <c:pt idx="172">
                  <c:v>-0.37126069999794709</c:v>
                </c:pt>
                <c:pt idx="173">
                  <c:v>-0.37175605000084033</c:v>
                </c:pt>
                <c:pt idx="174">
                  <c:v>-0.37833999999566004</c:v>
                </c:pt>
                <c:pt idx="175">
                  <c:v>-0.38210664999496657</c:v>
                </c:pt>
                <c:pt idx="176">
                  <c:v>-0.38382180000189692</c:v>
                </c:pt>
                <c:pt idx="177">
                  <c:v>-0.38338269999803742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24-4351-AFEA-9E10EE11393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-7597</c:v>
                </c:pt>
                <c:pt idx="1">
                  <c:v>-7535</c:v>
                </c:pt>
                <c:pt idx="2">
                  <c:v>-7522</c:v>
                </c:pt>
                <c:pt idx="3">
                  <c:v>-7512</c:v>
                </c:pt>
                <c:pt idx="4">
                  <c:v>-7509</c:v>
                </c:pt>
                <c:pt idx="5">
                  <c:v>-7502</c:v>
                </c:pt>
                <c:pt idx="6">
                  <c:v>-7484.5</c:v>
                </c:pt>
                <c:pt idx="7">
                  <c:v>-7483</c:v>
                </c:pt>
                <c:pt idx="8">
                  <c:v>-7296</c:v>
                </c:pt>
                <c:pt idx="9">
                  <c:v>-7234</c:v>
                </c:pt>
                <c:pt idx="10">
                  <c:v>-6943</c:v>
                </c:pt>
                <c:pt idx="11">
                  <c:v>-6901</c:v>
                </c:pt>
                <c:pt idx="12">
                  <c:v>-6504</c:v>
                </c:pt>
                <c:pt idx="13">
                  <c:v>-6488</c:v>
                </c:pt>
                <c:pt idx="14">
                  <c:v>-6485</c:v>
                </c:pt>
                <c:pt idx="15">
                  <c:v>-6190</c:v>
                </c:pt>
                <c:pt idx="16">
                  <c:v>-6160</c:v>
                </c:pt>
                <c:pt idx="17">
                  <c:v>-6157</c:v>
                </c:pt>
                <c:pt idx="18">
                  <c:v>-6121</c:v>
                </c:pt>
                <c:pt idx="19">
                  <c:v>-6083</c:v>
                </c:pt>
                <c:pt idx="20">
                  <c:v>-5918</c:v>
                </c:pt>
                <c:pt idx="21">
                  <c:v>-5885</c:v>
                </c:pt>
                <c:pt idx="22">
                  <c:v>-5866</c:v>
                </c:pt>
                <c:pt idx="23">
                  <c:v>-5654</c:v>
                </c:pt>
                <c:pt idx="24">
                  <c:v>-4761</c:v>
                </c:pt>
                <c:pt idx="25">
                  <c:v>-4761</c:v>
                </c:pt>
                <c:pt idx="26">
                  <c:v>-4761</c:v>
                </c:pt>
                <c:pt idx="27">
                  <c:v>-4761</c:v>
                </c:pt>
                <c:pt idx="28">
                  <c:v>-4761</c:v>
                </c:pt>
                <c:pt idx="29">
                  <c:v>-4751</c:v>
                </c:pt>
                <c:pt idx="30">
                  <c:v>-3940</c:v>
                </c:pt>
                <c:pt idx="31">
                  <c:v>-3096</c:v>
                </c:pt>
                <c:pt idx="32">
                  <c:v>-2282</c:v>
                </c:pt>
                <c:pt idx="33">
                  <c:v>-2275</c:v>
                </c:pt>
                <c:pt idx="34">
                  <c:v>-2275</c:v>
                </c:pt>
                <c:pt idx="35">
                  <c:v>-2007</c:v>
                </c:pt>
                <c:pt idx="36">
                  <c:v>-1981</c:v>
                </c:pt>
                <c:pt idx="37">
                  <c:v>-1932</c:v>
                </c:pt>
                <c:pt idx="38">
                  <c:v>-1932</c:v>
                </c:pt>
                <c:pt idx="39">
                  <c:v>-1932</c:v>
                </c:pt>
                <c:pt idx="40">
                  <c:v>-1906</c:v>
                </c:pt>
                <c:pt idx="41">
                  <c:v>-1906</c:v>
                </c:pt>
                <c:pt idx="42">
                  <c:v>-1867</c:v>
                </c:pt>
                <c:pt idx="43">
                  <c:v>-1867</c:v>
                </c:pt>
                <c:pt idx="44">
                  <c:v>-1742</c:v>
                </c:pt>
                <c:pt idx="45">
                  <c:v>-1654</c:v>
                </c:pt>
                <c:pt idx="46">
                  <c:v>-1644</c:v>
                </c:pt>
                <c:pt idx="47">
                  <c:v>-1644</c:v>
                </c:pt>
                <c:pt idx="48">
                  <c:v>-1631</c:v>
                </c:pt>
                <c:pt idx="49">
                  <c:v>-1628</c:v>
                </c:pt>
                <c:pt idx="50">
                  <c:v>-1615</c:v>
                </c:pt>
                <c:pt idx="51">
                  <c:v>-1602</c:v>
                </c:pt>
                <c:pt idx="52">
                  <c:v>-1589</c:v>
                </c:pt>
                <c:pt idx="53">
                  <c:v>-1589</c:v>
                </c:pt>
                <c:pt idx="54">
                  <c:v>-1389</c:v>
                </c:pt>
                <c:pt idx="55">
                  <c:v>-1366</c:v>
                </c:pt>
                <c:pt idx="56">
                  <c:v>-1363</c:v>
                </c:pt>
                <c:pt idx="57">
                  <c:v>-1337</c:v>
                </c:pt>
                <c:pt idx="58">
                  <c:v>-1192</c:v>
                </c:pt>
                <c:pt idx="59">
                  <c:v>-1147</c:v>
                </c:pt>
                <c:pt idx="60">
                  <c:v>-1124</c:v>
                </c:pt>
                <c:pt idx="61">
                  <c:v>-768</c:v>
                </c:pt>
                <c:pt idx="62">
                  <c:v>-578</c:v>
                </c:pt>
                <c:pt idx="63">
                  <c:v>-519</c:v>
                </c:pt>
                <c:pt idx="64">
                  <c:v>-516</c:v>
                </c:pt>
                <c:pt idx="65">
                  <c:v>0</c:v>
                </c:pt>
                <c:pt idx="66">
                  <c:v>14</c:v>
                </c:pt>
                <c:pt idx="67">
                  <c:v>37</c:v>
                </c:pt>
                <c:pt idx="68">
                  <c:v>76</c:v>
                </c:pt>
                <c:pt idx="69">
                  <c:v>256</c:v>
                </c:pt>
                <c:pt idx="70">
                  <c:v>331</c:v>
                </c:pt>
                <c:pt idx="71">
                  <c:v>331</c:v>
                </c:pt>
                <c:pt idx="72">
                  <c:v>619</c:v>
                </c:pt>
                <c:pt idx="73">
                  <c:v>645</c:v>
                </c:pt>
                <c:pt idx="74">
                  <c:v>671</c:v>
                </c:pt>
                <c:pt idx="75">
                  <c:v>861</c:v>
                </c:pt>
                <c:pt idx="76">
                  <c:v>874</c:v>
                </c:pt>
                <c:pt idx="77">
                  <c:v>884</c:v>
                </c:pt>
                <c:pt idx="78">
                  <c:v>884</c:v>
                </c:pt>
                <c:pt idx="79">
                  <c:v>1149</c:v>
                </c:pt>
                <c:pt idx="80">
                  <c:v>1718</c:v>
                </c:pt>
                <c:pt idx="81">
                  <c:v>1983</c:v>
                </c:pt>
                <c:pt idx="82">
                  <c:v>1993</c:v>
                </c:pt>
                <c:pt idx="83">
                  <c:v>1993</c:v>
                </c:pt>
                <c:pt idx="84">
                  <c:v>1993</c:v>
                </c:pt>
                <c:pt idx="85">
                  <c:v>1993</c:v>
                </c:pt>
                <c:pt idx="86">
                  <c:v>1993</c:v>
                </c:pt>
                <c:pt idx="87">
                  <c:v>1993</c:v>
                </c:pt>
                <c:pt idx="88">
                  <c:v>1993</c:v>
                </c:pt>
                <c:pt idx="89">
                  <c:v>1996</c:v>
                </c:pt>
                <c:pt idx="90">
                  <c:v>1996</c:v>
                </c:pt>
                <c:pt idx="91">
                  <c:v>1996</c:v>
                </c:pt>
                <c:pt idx="92">
                  <c:v>2019</c:v>
                </c:pt>
                <c:pt idx="93">
                  <c:v>2022</c:v>
                </c:pt>
                <c:pt idx="94">
                  <c:v>2035</c:v>
                </c:pt>
                <c:pt idx="95">
                  <c:v>2048</c:v>
                </c:pt>
                <c:pt idx="96">
                  <c:v>2310</c:v>
                </c:pt>
                <c:pt idx="97">
                  <c:v>2339</c:v>
                </c:pt>
                <c:pt idx="98">
                  <c:v>2559</c:v>
                </c:pt>
                <c:pt idx="99">
                  <c:v>2559</c:v>
                </c:pt>
                <c:pt idx="100">
                  <c:v>2562</c:v>
                </c:pt>
                <c:pt idx="101">
                  <c:v>2879</c:v>
                </c:pt>
                <c:pt idx="102">
                  <c:v>2895</c:v>
                </c:pt>
                <c:pt idx="103">
                  <c:v>3043</c:v>
                </c:pt>
                <c:pt idx="104">
                  <c:v>3118</c:v>
                </c:pt>
                <c:pt idx="105">
                  <c:v>3160</c:v>
                </c:pt>
                <c:pt idx="106">
                  <c:v>3308</c:v>
                </c:pt>
                <c:pt idx="107">
                  <c:v>3311</c:v>
                </c:pt>
                <c:pt idx="108">
                  <c:v>3347</c:v>
                </c:pt>
                <c:pt idx="109">
                  <c:v>3370</c:v>
                </c:pt>
                <c:pt idx="110">
                  <c:v>3383</c:v>
                </c:pt>
                <c:pt idx="111">
                  <c:v>3396</c:v>
                </c:pt>
                <c:pt idx="112">
                  <c:v>3412</c:v>
                </c:pt>
                <c:pt idx="113">
                  <c:v>3435</c:v>
                </c:pt>
                <c:pt idx="114">
                  <c:v>3612</c:v>
                </c:pt>
                <c:pt idx="115">
                  <c:v>3674</c:v>
                </c:pt>
                <c:pt idx="116">
                  <c:v>3687</c:v>
                </c:pt>
                <c:pt idx="117">
                  <c:v>3713</c:v>
                </c:pt>
                <c:pt idx="118">
                  <c:v>3926</c:v>
                </c:pt>
                <c:pt idx="119">
                  <c:v>3939</c:v>
                </c:pt>
                <c:pt idx="120">
                  <c:v>3965</c:v>
                </c:pt>
                <c:pt idx="121">
                  <c:v>4191</c:v>
                </c:pt>
                <c:pt idx="122">
                  <c:v>4760</c:v>
                </c:pt>
                <c:pt idx="123">
                  <c:v>4760</c:v>
                </c:pt>
                <c:pt idx="124">
                  <c:v>4770</c:v>
                </c:pt>
                <c:pt idx="125">
                  <c:v>4773</c:v>
                </c:pt>
                <c:pt idx="126">
                  <c:v>4773</c:v>
                </c:pt>
                <c:pt idx="127">
                  <c:v>4773</c:v>
                </c:pt>
                <c:pt idx="128">
                  <c:v>4773</c:v>
                </c:pt>
                <c:pt idx="129">
                  <c:v>4773</c:v>
                </c:pt>
                <c:pt idx="130">
                  <c:v>4838</c:v>
                </c:pt>
                <c:pt idx="131">
                  <c:v>5015</c:v>
                </c:pt>
                <c:pt idx="132">
                  <c:v>5077</c:v>
                </c:pt>
                <c:pt idx="133">
                  <c:v>5090</c:v>
                </c:pt>
                <c:pt idx="134">
                  <c:v>5316</c:v>
                </c:pt>
                <c:pt idx="135">
                  <c:v>5365</c:v>
                </c:pt>
                <c:pt idx="136">
                  <c:v>5381</c:v>
                </c:pt>
                <c:pt idx="137">
                  <c:v>6059</c:v>
                </c:pt>
                <c:pt idx="138">
                  <c:v>6101</c:v>
                </c:pt>
                <c:pt idx="139">
                  <c:v>6117</c:v>
                </c:pt>
                <c:pt idx="140">
                  <c:v>6173</c:v>
                </c:pt>
                <c:pt idx="141">
                  <c:v>6173</c:v>
                </c:pt>
                <c:pt idx="142">
                  <c:v>6173</c:v>
                </c:pt>
                <c:pt idx="143">
                  <c:v>6173</c:v>
                </c:pt>
                <c:pt idx="144">
                  <c:v>6173</c:v>
                </c:pt>
                <c:pt idx="145">
                  <c:v>6173</c:v>
                </c:pt>
                <c:pt idx="146">
                  <c:v>6389</c:v>
                </c:pt>
                <c:pt idx="147">
                  <c:v>6656</c:v>
                </c:pt>
                <c:pt idx="148">
                  <c:v>6948</c:v>
                </c:pt>
                <c:pt idx="149">
                  <c:v>7059</c:v>
                </c:pt>
                <c:pt idx="150">
                  <c:v>7324</c:v>
                </c:pt>
                <c:pt idx="151">
                  <c:v>7327</c:v>
                </c:pt>
                <c:pt idx="152">
                  <c:v>7436</c:v>
                </c:pt>
                <c:pt idx="153">
                  <c:v>7605</c:v>
                </c:pt>
                <c:pt idx="154">
                  <c:v>7922</c:v>
                </c:pt>
                <c:pt idx="155">
                  <c:v>8004</c:v>
                </c:pt>
                <c:pt idx="156">
                  <c:v>8083</c:v>
                </c:pt>
                <c:pt idx="157">
                  <c:v>8109</c:v>
                </c:pt>
                <c:pt idx="158">
                  <c:v>8122</c:v>
                </c:pt>
                <c:pt idx="159">
                  <c:v>8348</c:v>
                </c:pt>
                <c:pt idx="160">
                  <c:v>8362.5</c:v>
                </c:pt>
                <c:pt idx="161">
                  <c:v>8413</c:v>
                </c:pt>
                <c:pt idx="162">
                  <c:v>8436</c:v>
                </c:pt>
                <c:pt idx="163">
                  <c:v>8465</c:v>
                </c:pt>
                <c:pt idx="164">
                  <c:v>8613</c:v>
                </c:pt>
                <c:pt idx="165">
                  <c:v>8616</c:v>
                </c:pt>
                <c:pt idx="166">
                  <c:v>8626</c:v>
                </c:pt>
                <c:pt idx="167">
                  <c:v>8691</c:v>
                </c:pt>
                <c:pt idx="168">
                  <c:v>8956</c:v>
                </c:pt>
                <c:pt idx="169">
                  <c:v>8992</c:v>
                </c:pt>
                <c:pt idx="170">
                  <c:v>9219</c:v>
                </c:pt>
                <c:pt idx="171">
                  <c:v>9484</c:v>
                </c:pt>
                <c:pt idx="172">
                  <c:v>9499</c:v>
                </c:pt>
                <c:pt idx="173">
                  <c:v>9798.5</c:v>
                </c:pt>
                <c:pt idx="174">
                  <c:v>9800</c:v>
                </c:pt>
                <c:pt idx="175">
                  <c:v>9840.5</c:v>
                </c:pt>
                <c:pt idx="176">
                  <c:v>10026</c:v>
                </c:pt>
                <c:pt idx="177">
                  <c:v>10039</c:v>
                </c:pt>
                <c:pt idx="178">
                  <c:v>10294</c:v>
                </c:pt>
                <c:pt idx="179">
                  <c:v>10322</c:v>
                </c:pt>
                <c:pt idx="180">
                  <c:v>10324</c:v>
                </c:pt>
                <c:pt idx="181">
                  <c:v>10588</c:v>
                </c:pt>
                <c:pt idx="182">
                  <c:v>10866</c:v>
                </c:pt>
                <c:pt idx="183">
                  <c:v>11140</c:v>
                </c:pt>
                <c:pt idx="184">
                  <c:v>12004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57">
                  <c:v>5.3194100000837352E-2</c:v>
                </c:pt>
                <c:pt idx="146">
                  <c:v>-0.26263770000514342</c:v>
                </c:pt>
                <c:pt idx="151">
                  <c:v>-0.29890110000269488</c:v>
                </c:pt>
                <c:pt idx="152">
                  <c:v>-0.30234480000217445</c:v>
                </c:pt>
                <c:pt idx="154">
                  <c:v>-0.32119460000103572</c:v>
                </c:pt>
                <c:pt idx="157">
                  <c:v>-0.32788369999616407</c:v>
                </c:pt>
                <c:pt idx="160">
                  <c:v>-0.3442212500012829</c:v>
                </c:pt>
                <c:pt idx="162">
                  <c:v>-0.33783479999692645</c:v>
                </c:pt>
                <c:pt idx="165">
                  <c:v>-0.34370879999914905</c:v>
                </c:pt>
                <c:pt idx="166">
                  <c:v>-0.34390179999900283</c:v>
                </c:pt>
                <c:pt idx="169">
                  <c:v>-0.35598559999198187</c:v>
                </c:pt>
                <c:pt idx="170">
                  <c:v>-0.36235670000314713</c:v>
                </c:pt>
                <c:pt idx="171">
                  <c:v>-0.36962119999952847</c:v>
                </c:pt>
                <c:pt idx="178">
                  <c:v>-0.38925419999577571</c:v>
                </c:pt>
                <c:pt idx="179">
                  <c:v>-0.38965460006875219</c:v>
                </c:pt>
                <c:pt idx="180">
                  <c:v>-0.40053320000151871</c:v>
                </c:pt>
                <c:pt idx="181">
                  <c:v>-0.39540839999972377</c:v>
                </c:pt>
                <c:pt idx="182">
                  <c:v>-0.40013380000164034</c:v>
                </c:pt>
                <c:pt idx="183">
                  <c:v>-0.40580200000113109</c:v>
                </c:pt>
                <c:pt idx="184">
                  <c:v>-0.42845719999604626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24-4351-AFEA-9E10EE11393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-7597</c:v>
                </c:pt>
                <c:pt idx="1">
                  <c:v>-7535</c:v>
                </c:pt>
                <c:pt idx="2">
                  <c:v>-7522</c:v>
                </c:pt>
                <c:pt idx="3">
                  <c:v>-7512</c:v>
                </c:pt>
                <c:pt idx="4">
                  <c:v>-7509</c:v>
                </c:pt>
                <c:pt idx="5">
                  <c:v>-7502</c:v>
                </c:pt>
                <c:pt idx="6">
                  <c:v>-7484.5</c:v>
                </c:pt>
                <c:pt idx="7">
                  <c:v>-7483</c:v>
                </c:pt>
                <c:pt idx="8">
                  <c:v>-7296</c:v>
                </c:pt>
                <c:pt idx="9">
                  <c:v>-7234</c:v>
                </c:pt>
                <c:pt idx="10">
                  <c:v>-6943</c:v>
                </c:pt>
                <c:pt idx="11">
                  <c:v>-6901</c:v>
                </c:pt>
                <c:pt idx="12">
                  <c:v>-6504</c:v>
                </c:pt>
                <c:pt idx="13">
                  <c:v>-6488</c:v>
                </c:pt>
                <c:pt idx="14">
                  <c:v>-6485</c:v>
                </c:pt>
                <c:pt idx="15">
                  <c:v>-6190</c:v>
                </c:pt>
                <c:pt idx="16">
                  <c:v>-6160</c:v>
                </c:pt>
                <c:pt idx="17">
                  <c:v>-6157</c:v>
                </c:pt>
                <c:pt idx="18">
                  <c:v>-6121</c:v>
                </c:pt>
                <c:pt idx="19">
                  <c:v>-6083</c:v>
                </c:pt>
                <c:pt idx="20">
                  <c:v>-5918</c:v>
                </c:pt>
                <c:pt idx="21">
                  <c:v>-5885</c:v>
                </c:pt>
                <c:pt idx="22">
                  <c:v>-5866</c:v>
                </c:pt>
                <c:pt idx="23">
                  <c:v>-5654</c:v>
                </c:pt>
                <c:pt idx="24">
                  <c:v>-4761</c:v>
                </c:pt>
                <c:pt idx="25">
                  <c:v>-4761</c:v>
                </c:pt>
                <c:pt idx="26">
                  <c:v>-4761</c:v>
                </c:pt>
                <c:pt idx="27">
                  <c:v>-4761</c:v>
                </c:pt>
                <c:pt idx="28">
                  <c:v>-4761</c:v>
                </c:pt>
                <c:pt idx="29">
                  <c:v>-4751</c:v>
                </c:pt>
                <c:pt idx="30">
                  <c:v>-3940</c:v>
                </c:pt>
                <c:pt idx="31">
                  <c:v>-3096</c:v>
                </c:pt>
                <c:pt idx="32">
                  <c:v>-2282</c:v>
                </c:pt>
                <c:pt idx="33">
                  <c:v>-2275</c:v>
                </c:pt>
                <c:pt idx="34">
                  <c:v>-2275</c:v>
                </c:pt>
                <c:pt idx="35">
                  <c:v>-2007</c:v>
                </c:pt>
                <c:pt idx="36">
                  <c:v>-1981</c:v>
                </c:pt>
                <c:pt idx="37">
                  <c:v>-1932</c:v>
                </c:pt>
                <c:pt idx="38">
                  <c:v>-1932</c:v>
                </c:pt>
                <c:pt idx="39">
                  <c:v>-1932</c:v>
                </c:pt>
                <c:pt idx="40">
                  <c:v>-1906</c:v>
                </c:pt>
                <c:pt idx="41">
                  <c:v>-1906</c:v>
                </c:pt>
                <c:pt idx="42">
                  <c:v>-1867</c:v>
                </c:pt>
                <c:pt idx="43">
                  <c:v>-1867</c:v>
                </c:pt>
                <c:pt idx="44">
                  <c:v>-1742</c:v>
                </c:pt>
                <c:pt idx="45">
                  <c:v>-1654</c:v>
                </c:pt>
                <c:pt idx="46">
                  <c:v>-1644</c:v>
                </c:pt>
                <c:pt idx="47">
                  <c:v>-1644</c:v>
                </c:pt>
                <c:pt idx="48">
                  <c:v>-1631</c:v>
                </c:pt>
                <c:pt idx="49">
                  <c:v>-1628</c:v>
                </c:pt>
                <c:pt idx="50">
                  <c:v>-1615</c:v>
                </c:pt>
                <c:pt idx="51">
                  <c:v>-1602</c:v>
                </c:pt>
                <c:pt idx="52">
                  <c:v>-1589</c:v>
                </c:pt>
                <c:pt idx="53">
                  <c:v>-1589</c:v>
                </c:pt>
                <c:pt idx="54">
                  <c:v>-1389</c:v>
                </c:pt>
                <c:pt idx="55">
                  <c:v>-1366</c:v>
                </c:pt>
                <c:pt idx="56">
                  <c:v>-1363</c:v>
                </c:pt>
                <c:pt idx="57">
                  <c:v>-1337</c:v>
                </c:pt>
                <c:pt idx="58">
                  <c:v>-1192</c:v>
                </c:pt>
                <c:pt idx="59">
                  <c:v>-1147</c:v>
                </c:pt>
                <c:pt idx="60">
                  <c:v>-1124</c:v>
                </c:pt>
                <c:pt idx="61">
                  <c:v>-768</c:v>
                </c:pt>
                <c:pt idx="62">
                  <c:v>-578</c:v>
                </c:pt>
                <c:pt idx="63">
                  <c:v>-519</c:v>
                </c:pt>
                <c:pt idx="64">
                  <c:v>-516</c:v>
                </c:pt>
                <c:pt idx="65">
                  <c:v>0</c:v>
                </c:pt>
                <c:pt idx="66">
                  <c:v>14</c:v>
                </c:pt>
                <c:pt idx="67">
                  <c:v>37</c:v>
                </c:pt>
                <c:pt idx="68">
                  <c:v>76</c:v>
                </c:pt>
                <c:pt idx="69">
                  <c:v>256</c:v>
                </c:pt>
                <c:pt idx="70">
                  <c:v>331</c:v>
                </c:pt>
                <c:pt idx="71">
                  <c:v>331</c:v>
                </c:pt>
                <c:pt idx="72">
                  <c:v>619</c:v>
                </c:pt>
                <c:pt idx="73">
                  <c:v>645</c:v>
                </c:pt>
                <c:pt idx="74">
                  <c:v>671</c:v>
                </c:pt>
                <c:pt idx="75">
                  <c:v>861</c:v>
                </c:pt>
                <c:pt idx="76">
                  <c:v>874</c:v>
                </c:pt>
                <c:pt idx="77">
                  <c:v>884</c:v>
                </c:pt>
                <c:pt idx="78">
                  <c:v>884</c:v>
                </c:pt>
                <c:pt idx="79">
                  <c:v>1149</c:v>
                </c:pt>
                <c:pt idx="80">
                  <c:v>1718</c:v>
                </c:pt>
                <c:pt idx="81">
                  <c:v>1983</c:v>
                </c:pt>
                <c:pt idx="82">
                  <c:v>1993</c:v>
                </c:pt>
                <c:pt idx="83">
                  <c:v>1993</c:v>
                </c:pt>
                <c:pt idx="84">
                  <c:v>1993</c:v>
                </c:pt>
                <c:pt idx="85">
                  <c:v>1993</c:v>
                </c:pt>
                <c:pt idx="86">
                  <c:v>1993</c:v>
                </c:pt>
                <c:pt idx="87">
                  <c:v>1993</c:v>
                </c:pt>
                <c:pt idx="88">
                  <c:v>1993</c:v>
                </c:pt>
                <c:pt idx="89">
                  <c:v>1996</c:v>
                </c:pt>
                <c:pt idx="90">
                  <c:v>1996</c:v>
                </c:pt>
                <c:pt idx="91">
                  <c:v>1996</c:v>
                </c:pt>
                <c:pt idx="92">
                  <c:v>2019</c:v>
                </c:pt>
                <c:pt idx="93">
                  <c:v>2022</c:v>
                </c:pt>
                <c:pt idx="94">
                  <c:v>2035</c:v>
                </c:pt>
                <c:pt idx="95">
                  <c:v>2048</c:v>
                </c:pt>
                <c:pt idx="96">
                  <c:v>2310</c:v>
                </c:pt>
                <c:pt idx="97">
                  <c:v>2339</c:v>
                </c:pt>
                <c:pt idx="98">
                  <c:v>2559</c:v>
                </c:pt>
                <c:pt idx="99">
                  <c:v>2559</c:v>
                </c:pt>
                <c:pt idx="100">
                  <c:v>2562</c:v>
                </c:pt>
                <c:pt idx="101">
                  <c:v>2879</c:v>
                </c:pt>
                <c:pt idx="102">
                  <c:v>2895</c:v>
                </c:pt>
                <c:pt idx="103">
                  <c:v>3043</c:v>
                </c:pt>
                <c:pt idx="104">
                  <c:v>3118</c:v>
                </c:pt>
                <c:pt idx="105">
                  <c:v>3160</c:v>
                </c:pt>
                <c:pt idx="106">
                  <c:v>3308</c:v>
                </c:pt>
                <c:pt idx="107">
                  <c:v>3311</c:v>
                </c:pt>
                <c:pt idx="108">
                  <c:v>3347</c:v>
                </c:pt>
                <c:pt idx="109">
                  <c:v>3370</c:v>
                </c:pt>
                <c:pt idx="110">
                  <c:v>3383</c:v>
                </c:pt>
                <c:pt idx="111">
                  <c:v>3396</c:v>
                </c:pt>
                <c:pt idx="112">
                  <c:v>3412</c:v>
                </c:pt>
                <c:pt idx="113">
                  <c:v>3435</c:v>
                </c:pt>
                <c:pt idx="114">
                  <c:v>3612</c:v>
                </c:pt>
                <c:pt idx="115">
                  <c:v>3674</c:v>
                </c:pt>
                <c:pt idx="116">
                  <c:v>3687</c:v>
                </c:pt>
                <c:pt idx="117">
                  <c:v>3713</c:v>
                </c:pt>
                <c:pt idx="118">
                  <c:v>3926</c:v>
                </c:pt>
                <c:pt idx="119">
                  <c:v>3939</c:v>
                </c:pt>
                <c:pt idx="120">
                  <c:v>3965</c:v>
                </c:pt>
                <c:pt idx="121">
                  <c:v>4191</c:v>
                </c:pt>
                <c:pt idx="122">
                  <c:v>4760</c:v>
                </c:pt>
                <c:pt idx="123">
                  <c:v>4760</c:v>
                </c:pt>
                <c:pt idx="124">
                  <c:v>4770</c:v>
                </c:pt>
                <c:pt idx="125">
                  <c:v>4773</c:v>
                </c:pt>
                <c:pt idx="126">
                  <c:v>4773</c:v>
                </c:pt>
                <c:pt idx="127">
                  <c:v>4773</c:v>
                </c:pt>
                <c:pt idx="128">
                  <c:v>4773</c:v>
                </c:pt>
                <c:pt idx="129">
                  <c:v>4773</c:v>
                </c:pt>
                <c:pt idx="130">
                  <c:v>4838</c:v>
                </c:pt>
                <c:pt idx="131">
                  <c:v>5015</c:v>
                </c:pt>
                <c:pt idx="132">
                  <c:v>5077</c:v>
                </c:pt>
                <c:pt idx="133">
                  <c:v>5090</c:v>
                </c:pt>
                <c:pt idx="134">
                  <c:v>5316</c:v>
                </c:pt>
                <c:pt idx="135">
                  <c:v>5365</c:v>
                </c:pt>
                <c:pt idx="136">
                  <c:v>5381</c:v>
                </c:pt>
                <c:pt idx="137">
                  <c:v>6059</c:v>
                </c:pt>
                <c:pt idx="138">
                  <c:v>6101</c:v>
                </c:pt>
                <c:pt idx="139">
                  <c:v>6117</c:v>
                </c:pt>
                <c:pt idx="140">
                  <c:v>6173</c:v>
                </c:pt>
                <c:pt idx="141">
                  <c:v>6173</c:v>
                </c:pt>
                <c:pt idx="142">
                  <c:v>6173</c:v>
                </c:pt>
                <c:pt idx="143">
                  <c:v>6173</c:v>
                </c:pt>
                <c:pt idx="144">
                  <c:v>6173</c:v>
                </c:pt>
                <c:pt idx="145">
                  <c:v>6173</c:v>
                </c:pt>
                <c:pt idx="146">
                  <c:v>6389</c:v>
                </c:pt>
                <c:pt idx="147">
                  <c:v>6656</c:v>
                </c:pt>
                <c:pt idx="148">
                  <c:v>6948</c:v>
                </c:pt>
                <c:pt idx="149">
                  <c:v>7059</c:v>
                </c:pt>
                <c:pt idx="150">
                  <c:v>7324</c:v>
                </c:pt>
                <c:pt idx="151">
                  <c:v>7327</c:v>
                </c:pt>
                <c:pt idx="152">
                  <c:v>7436</c:v>
                </c:pt>
                <c:pt idx="153">
                  <c:v>7605</c:v>
                </c:pt>
                <c:pt idx="154">
                  <c:v>7922</c:v>
                </c:pt>
                <c:pt idx="155">
                  <c:v>8004</c:v>
                </c:pt>
                <c:pt idx="156">
                  <c:v>8083</c:v>
                </c:pt>
                <c:pt idx="157">
                  <c:v>8109</c:v>
                </c:pt>
                <c:pt idx="158">
                  <c:v>8122</c:v>
                </c:pt>
                <c:pt idx="159">
                  <c:v>8348</c:v>
                </c:pt>
                <c:pt idx="160">
                  <c:v>8362.5</c:v>
                </c:pt>
                <c:pt idx="161">
                  <c:v>8413</c:v>
                </c:pt>
                <c:pt idx="162">
                  <c:v>8436</c:v>
                </c:pt>
                <c:pt idx="163">
                  <c:v>8465</c:v>
                </c:pt>
                <c:pt idx="164">
                  <c:v>8613</c:v>
                </c:pt>
                <c:pt idx="165">
                  <c:v>8616</c:v>
                </c:pt>
                <c:pt idx="166">
                  <c:v>8626</c:v>
                </c:pt>
                <c:pt idx="167">
                  <c:v>8691</c:v>
                </c:pt>
                <c:pt idx="168">
                  <c:v>8956</c:v>
                </c:pt>
                <c:pt idx="169">
                  <c:v>8992</c:v>
                </c:pt>
                <c:pt idx="170">
                  <c:v>9219</c:v>
                </c:pt>
                <c:pt idx="171">
                  <c:v>9484</c:v>
                </c:pt>
                <c:pt idx="172">
                  <c:v>9499</c:v>
                </c:pt>
                <c:pt idx="173">
                  <c:v>9798.5</c:v>
                </c:pt>
                <c:pt idx="174">
                  <c:v>9800</c:v>
                </c:pt>
                <c:pt idx="175">
                  <c:v>9840.5</c:v>
                </c:pt>
                <c:pt idx="176">
                  <c:v>10026</c:v>
                </c:pt>
                <c:pt idx="177">
                  <c:v>10039</c:v>
                </c:pt>
                <c:pt idx="178">
                  <c:v>10294</c:v>
                </c:pt>
                <c:pt idx="179">
                  <c:v>10322</c:v>
                </c:pt>
                <c:pt idx="180">
                  <c:v>10324</c:v>
                </c:pt>
                <c:pt idx="181">
                  <c:v>10588</c:v>
                </c:pt>
                <c:pt idx="182">
                  <c:v>10866</c:v>
                </c:pt>
                <c:pt idx="183">
                  <c:v>11140</c:v>
                </c:pt>
                <c:pt idx="184">
                  <c:v>12004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24-4351-AFEA-9E10EE11393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-7597</c:v>
                </c:pt>
                <c:pt idx="1">
                  <c:v>-7535</c:v>
                </c:pt>
                <c:pt idx="2">
                  <c:v>-7522</c:v>
                </c:pt>
                <c:pt idx="3">
                  <c:v>-7512</c:v>
                </c:pt>
                <c:pt idx="4">
                  <c:v>-7509</c:v>
                </c:pt>
                <c:pt idx="5">
                  <c:v>-7502</c:v>
                </c:pt>
                <c:pt idx="6">
                  <c:v>-7484.5</c:v>
                </c:pt>
                <c:pt idx="7">
                  <c:v>-7483</c:v>
                </c:pt>
                <c:pt idx="8">
                  <c:v>-7296</c:v>
                </c:pt>
                <c:pt idx="9">
                  <c:v>-7234</c:v>
                </c:pt>
                <c:pt idx="10">
                  <c:v>-6943</c:v>
                </c:pt>
                <c:pt idx="11">
                  <c:v>-6901</c:v>
                </c:pt>
                <c:pt idx="12">
                  <c:v>-6504</c:v>
                </c:pt>
                <c:pt idx="13">
                  <c:v>-6488</c:v>
                </c:pt>
                <c:pt idx="14">
                  <c:v>-6485</c:v>
                </c:pt>
                <c:pt idx="15">
                  <c:v>-6190</c:v>
                </c:pt>
                <c:pt idx="16">
                  <c:v>-6160</c:v>
                </c:pt>
                <c:pt idx="17">
                  <c:v>-6157</c:v>
                </c:pt>
                <c:pt idx="18">
                  <c:v>-6121</c:v>
                </c:pt>
                <c:pt idx="19">
                  <c:v>-6083</c:v>
                </c:pt>
                <c:pt idx="20">
                  <c:v>-5918</c:v>
                </c:pt>
                <c:pt idx="21">
                  <c:v>-5885</c:v>
                </c:pt>
                <c:pt idx="22">
                  <c:v>-5866</c:v>
                </c:pt>
                <c:pt idx="23">
                  <c:v>-5654</c:v>
                </c:pt>
                <c:pt idx="24">
                  <c:v>-4761</c:v>
                </c:pt>
                <c:pt idx="25">
                  <c:v>-4761</c:v>
                </c:pt>
                <c:pt idx="26">
                  <c:v>-4761</c:v>
                </c:pt>
                <c:pt idx="27">
                  <c:v>-4761</c:v>
                </c:pt>
                <c:pt idx="28">
                  <c:v>-4761</c:v>
                </c:pt>
                <c:pt idx="29">
                  <c:v>-4751</c:v>
                </c:pt>
                <c:pt idx="30">
                  <c:v>-3940</c:v>
                </c:pt>
                <c:pt idx="31">
                  <c:v>-3096</c:v>
                </c:pt>
                <c:pt idx="32">
                  <c:v>-2282</c:v>
                </c:pt>
                <c:pt idx="33">
                  <c:v>-2275</c:v>
                </c:pt>
                <c:pt idx="34">
                  <c:v>-2275</c:v>
                </c:pt>
                <c:pt idx="35">
                  <c:v>-2007</c:v>
                </c:pt>
                <c:pt idx="36">
                  <c:v>-1981</c:v>
                </c:pt>
                <c:pt idx="37">
                  <c:v>-1932</c:v>
                </c:pt>
                <c:pt idx="38">
                  <c:v>-1932</c:v>
                </c:pt>
                <c:pt idx="39">
                  <c:v>-1932</c:v>
                </c:pt>
                <c:pt idx="40">
                  <c:v>-1906</c:v>
                </c:pt>
                <c:pt idx="41">
                  <c:v>-1906</c:v>
                </c:pt>
                <c:pt idx="42">
                  <c:v>-1867</c:v>
                </c:pt>
                <c:pt idx="43">
                  <c:v>-1867</c:v>
                </c:pt>
                <c:pt idx="44">
                  <c:v>-1742</c:v>
                </c:pt>
                <c:pt idx="45">
                  <c:v>-1654</c:v>
                </c:pt>
                <c:pt idx="46">
                  <c:v>-1644</c:v>
                </c:pt>
                <c:pt idx="47">
                  <c:v>-1644</c:v>
                </c:pt>
                <c:pt idx="48">
                  <c:v>-1631</c:v>
                </c:pt>
                <c:pt idx="49">
                  <c:v>-1628</c:v>
                </c:pt>
                <c:pt idx="50">
                  <c:v>-1615</c:v>
                </c:pt>
                <c:pt idx="51">
                  <c:v>-1602</c:v>
                </c:pt>
                <c:pt idx="52">
                  <c:v>-1589</c:v>
                </c:pt>
                <c:pt idx="53">
                  <c:v>-1589</c:v>
                </c:pt>
                <c:pt idx="54">
                  <c:v>-1389</c:v>
                </c:pt>
                <c:pt idx="55">
                  <c:v>-1366</c:v>
                </c:pt>
                <c:pt idx="56">
                  <c:v>-1363</c:v>
                </c:pt>
                <c:pt idx="57">
                  <c:v>-1337</c:v>
                </c:pt>
                <c:pt idx="58">
                  <c:v>-1192</c:v>
                </c:pt>
                <c:pt idx="59">
                  <c:v>-1147</c:v>
                </c:pt>
                <c:pt idx="60">
                  <c:v>-1124</c:v>
                </c:pt>
                <c:pt idx="61">
                  <c:v>-768</c:v>
                </c:pt>
                <c:pt idx="62">
                  <c:v>-578</c:v>
                </c:pt>
                <c:pt idx="63">
                  <c:v>-519</c:v>
                </c:pt>
                <c:pt idx="64">
                  <c:v>-516</c:v>
                </c:pt>
                <c:pt idx="65">
                  <c:v>0</c:v>
                </c:pt>
                <c:pt idx="66">
                  <c:v>14</c:v>
                </c:pt>
                <c:pt idx="67">
                  <c:v>37</c:v>
                </c:pt>
                <c:pt idx="68">
                  <c:v>76</c:v>
                </c:pt>
                <c:pt idx="69">
                  <c:v>256</c:v>
                </c:pt>
                <c:pt idx="70">
                  <c:v>331</c:v>
                </c:pt>
                <c:pt idx="71">
                  <c:v>331</c:v>
                </c:pt>
                <c:pt idx="72">
                  <c:v>619</c:v>
                </c:pt>
                <c:pt idx="73">
                  <c:v>645</c:v>
                </c:pt>
                <c:pt idx="74">
                  <c:v>671</c:v>
                </c:pt>
                <c:pt idx="75">
                  <c:v>861</c:v>
                </c:pt>
                <c:pt idx="76">
                  <c:v>874</c:v>
                </c:pt>
                <c:pt idx="77">
                  <c:v>884</c:v>
                </c:pt>
                <c:pt idx="78">
                  <c:v>884</c:v>
                </c:pt>
                <c:pt idx="79">
                  <c:v>1149</c:v>
                </c:pt>
                <c:pt idx="80">
                  <c:v>1718</c:v>
                </c:pt>
                <c:pt idx="81">
                  <c:v>1983</c:v>
                </c:pt>
                <c:pt idx="82">
                  <c:v>1993</c:v>
                </c:pt>
                <c:pt idx="83">
                  <c:v>1993</c:v>
                </c:pt>
                <c:pt idx="84">
                  <c:v>1993</c:v>
                </c:pt>
                <c:pt idx="85">
                  <c:v>1993</c:v>
                </c:pt>
                <c:pt idx="86">
                  <c:v>1993</c:v>
                </c:pt>
                <c:pt idx="87">
                  <c:v>1993</c:v>
                </c:pt>
                <c:pt idx="88">
                  <c:v>1993</c:v>
                </c:pt>
                <c:pt idx="89">
                  <c:v>1996</c:v>
                </c:pt>
                <c:pt idx="90">
                  <c:v>1996</c:v>
                </c:pt>
                <c:pt idx="91">
                  <c:v>1996</c:v>
                </c:pt>
                <c:pt idx="92">
                  <c:v>2019</c:v>
                </c:pt>
                <c:pt idx="93">
                  <c:v>2022</c:v>
                </c:pt>
                <c:pt idx="94">
                  <c:v>2035</c:v>
                </c:pt>
                <c:pt idx="95">
                  <c:v>2048</c:v>
                </c:pt>
                <c:pt idx="96">
                  <c:v>2310</c:v>
                </c:pt>
                <c:pt idx="97">
                  <c:v>2339</c:v>
                </c:pt>
                <c:pt idx="98">
                  <c:v>2559</c:v>
                </c:pt>
                <c:pt idx="99">
                  <c:v>2559</c:v>
                </c:pt>
                <c:pt idx="100">
                  <c:v>2562</c:v>
                </c:pt>
                <c:pt idx="101">
                  <c:v>2879</c:v>
                </c:pt>
                <c:pt idx="102">
                  <c:v>2895</c:v>
                </c:pt>
                <c:pt idx="103">
                  <c:v>3043</c:v>
                </c:pt>
                <c:pt idx="104">
                  <c:v>3118</c:v>
                </c:pt>
                <c:pt idx="105">
                  <c:v>3160</c:v>
                </c:pt>
                <c:pt idx="106">
                  <c:v>3308</c:v>
                </c:pt>
                <c:pt idx="107">
                  <c:v>3311</c:v>
                </c:pt>
                <c:pt idx="108">
                  <c:v>3347</c:v>
                </c:pt>
                <c:pt idx="109">
                  <c:v>3370</c:v>
                </c:pt>
                <c:pt idx="110">
                  <c:v>3383</c:v>
                </c:pt>
                <c:pt idx="111">
                  <c:v>3396</c:v>
                </c:pt>
                <c:pt idx="112">
                  <c:v>3412</c:v>
                </c:pt>
                <c:pt idx="113">
                  <c:v>3435</c:v>
                </c:pt>
                <c:pt idx="114">
                  <c:v>3612</c:v>
                </c:pt>
                <c:pt idx="115">
                  <c:v>3674</c:v>
                </c:pt>
                <c:pt idx="116">
                  <c:v>3687</c:v>
                </c:pt>
                <c:pt idx="117">
                  <c:v>3713</c:v>
                </c:pt>
                <c:pt idx="118">
                  <c:v>3926</c:v>
                </c:pt>
                <c:pt idx="119">
                  <c:v>3939</c:v>
                </c:pt>
                <c:pt idx="120">
                  <c:v>3965</c:v>
                </c:pt>
                <c:pt idx="121">
                  <c:v>4191</c:v>
                </c:pt>
                <c:pt idx="122">
                  <c:v>4760</c:v>
                </c:pt>
                <c:pt idx="123">
                  <c:v>4760</c:v>
                </c:pt>
                <c:pt idx="124">
                  <c:v>4770</c:v>
                </c:pt>
                <c:pt idx="125">
                  <c:v>4773</c:v>
                </c:pt>
                <c:pt idx="126">
                  <c:v>4773</c:v>
                </c:pt>
                <c:pt idx="127">
                  <c:v>4773</c:v>
                </c:pt>
                <c:pt idx="128">
                  <c:v>4773</c:v>
                </c:pt>
                <c:pt idx="129">
                  <c:v>4773</c:v>
                </c:pt>
                <c:pt idx="130">
                  <c:v>4838</c:v>
                </c:pt>
                <c:pt idx="131">
                  <c:v>5015</c:v>
                </c:pt>
                <c:pt idx="132">
                  <c:v>5077</c:v>
                </c:pt>
                <c:pt idx="133">
                  <c:v>5090</c:v>
                </c:pt>
                <c:pt idx="134">
                  <c:v>5316</c:v>
                </c:pt>
                <c:pt idx="135">
                  <c:v>5365</c:v>
                </c:pt>
                <c:pt idx="136">
                  <c:v>5381</c:v>
                </c:pt>
                <c:pt idx="137">
                  <c:v>6059</c:v>
                </c:pt>
                <c:pt idx="138">
                  <c:v>6101</c:v>
                </c:pt>
                <c:pt idx="139">
                  <c:v>6117</c:v>
                </c:pt>
                <c:pt idx="140">
                  <c:v>6173</c:v>
                </c:pt>
                <c:pt idx="141">
                  <c:v>6173</c:v>
                </c:pt>
                <c:pt idx="142">
                  <c:v>6173</c:v>
                </c:pt>
                <c:pt idx="143">
                  <c:v>6173</c:v>
                </c:pt>
                <c:pt idx="144">
                  <c:v>6173</c:v>
                </c:pt>
                <c:pt idx="145">
                  <c:v>6173</c:v>
                </c:pt>
                <c:pt idx="146">
                  <c:v>6389</c:v>
                </c:pt>
                <c:pt idx="147">
                  <c:v>6656</c:v>
                </c:pt>
                <c:pt idx="148">
                  <c:v>6948</c:v>
                </c:pt>
                <c:pt idx="149">
                  <c:v>7059</c:v>
                </c:pt>
                <c:pt idx="150">
                  <c:v>7324</c:v>
                </c:pt>
                <c:pt idx="151">
                  <c:v>7327</c:v>
                </c:pt>
                <c:pt idx="152">
                  <c:v>7436</c:v>
                </c:pt>
                <c:pt idx="153">
                  <c:v>7605</c:v>
                </c:pt>
                <c:pt idx="154">
                  <c:v>7922</c:v>
                </c:pt>
                <c:pt idx="155">
                  <c:v>8004</c:v>
                </c:pt>
                <c:pt idx="156">
                  <c:v>8083</c:v>
                </c:pt>
                <c:pt idx="157">
                  <c:v>8109</c:v>
                </c:pt>
                <c:pt idx="158">
                  <c:v>8122</c:v>
                </c:pt>
                <c:pt idx="159">
                  <c:v>8348</c:v>
                </c:pt>
                <c:pt idx="160">
                  <c:v>8362.5</c:v>
                </c:pt>
                <c:pt idx="161">
                  <c:v>8413</c:v>
                </c:pt>
                <c:pt idx="162">
                  <c:v>8436</c:v>
                </c:pt>
                <c:pt idx="163">
                  <c:v>8465</c:v>
                </c:pt>
                <c:pt idx="164">
                  <c:v>8613</c:v>
                </c:pt>
                <c:pt idx="165">
                  <c:v>8616</c:v>
                </c:pt>
                <c:pt idx="166">
                  <c:v>8626</c:v>
                </c:pt>
                <c:pt idx="167">
                  <c:v>8691</c:v>
                </c:pt>
                <c:pt idx="168">
                  <c:v>8956</c:v>
                </c:pt>
                <c:pt idx="169">
                  <c:v>8992</c:v>
                </c:pt>
                <c:pt idx="170">
                  <c:v>9219</c:v>
                </c:pt>
                <c:pt idx="171">
                  <c:v>9484</c:v>
                </c:pt>
                <c:pt idx="172">
                  <c:v>9499</c:v>
                </c:pt>
                <c:pt idx="173">
                  <c:v>9798.5</c:v>
                </c:pt>
                <c:pt idx="174">
                  <c:v>9800</c:v>
                </c:pt>
                <c:pt idx="175">
                  <c:v>9840.5</c:v>
                </c:pt>
                <c:pt idx="176">
                  <c:v>10026</c:v>
                </c:pt>
                <c:pt idx="177">
                  <c:v>10039</c:v>
                </c:pt>
                <c:pt idx="178">
                  <c:v>10294</c:v>
                </c:pt>
                <c:pt idx="179">
                  <c:v>10322</c:v>
                </c:pt>
                <c:pt idx="180">
                  <c:v>10324</c:v>
                </c:pt>
                <c:pt idx="181">
                  <c:v>10588</c:v>
                </c:pt>
                <c:pt idx="182">
                  <c:v>10866</c:v>
                </c:pt>
                <c:pt idx="183">
                  <c:v>11140</c:v>
                </c:pt>
                <c:pt idx="184">
                  <c:v>12004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24-4351-AFEA-9E10EE11393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-7597</c:v>
                </c:pt>
                <c:pt idx="1">
                  <c:v>-7535</c:v>
                </c:pt>
                <c:pt idx="2">
                  <c:v>-7522</c:v>
                </c:pt>
                <c:pt idx="3">
                  <c:v>-7512</c:v>
                </c:pt>
                <c:pt idx="4">
                  <c:v>-7509</c:v>
                </c:pt>
                <c:pt idx="5">
                  <c:v>-7502</c:v>
                </c:pt>
                <c:pt idx="6">
                  <c:v>-7484.5</c:v>
                </c:pt>
                <c:pt idx="7">
                  <c:v>-7483</c:v>
                </c:pt>
                <c:pt idx="8">
                  <c:v>-7296</c:v>
                </c:pt>
                <c:pt idx="9">
                  <c:v>-7234</c:v>
                </c:pt>
                <c:pt idx="10">
                  <c:v>-6943</c:v>
                </c:pt>
                <c:pt idx="11">
                  <c:v>-6901</c:v>
                </c:pt>
                <c:pt idx="12">
                  <c:v>-6504</c:v>
                </c:pt>
                <c:pt idx="13">
                  <c:v>-6488</c:v>
                </c:pt>
                <c:pt idx="14">
                  <c:v>-6485</c:v>
                </c:pt>
                <c:pt idx="15">
                  <c:v>-6190</c:v>
                </c:pt>
                <c:pt idx="16">
                  <c:v>-6160</c:v>
                </c:pt>
                <c:pt idx="17">
                  <c:v>-6157</c:v>
                </c:pt>
                <c:pt idx="18">
                  <c:v>-6121</c:v>
                </c:pt>
                <c:pt idx="19">
                  <c:v>-6083</c:v>
                </c:pt>
                <c:pt idx="20">
                  <c:v>-5918</c:v>
                </c:pt>
                <c:pt idx="21">
                  <c:v>-5885</c:v>
                </c:pt>
                <c:pt idx="22">
                  <c:v>-5866</c:v>
                </c:pt>
                <c:pt idx="23">
                  <c:v>-5654</c:v>
                </c:pt>
                <c:pt idx="24">
                  <c:v>-4761</c:v>
                </c:pt>
                <c:pt idx="25">
                  <c:v>-4761</c:v>
                </c:pt>
                <c:pt idx="26">
                  <c:v>-4761</c:v>
                </c:pt>
                <c:pt idx="27">
                  <c:v>-4761</c:v>
                </c:pt>
                <c:pt idx="28">
                  <c:v>-4761</c:v>
                </c:pt>
                <c:pt idx="29">
                  <c:v>-4751</c:v>
                </c:pt>
                <c:pt idx="30">
                  <c:v>-3940</c:v>
                </c:pt>
                <c:pt idx="31">
                  <c:v>-3096</c:v>
                </c:pt>
                <c:pt idx="32">
                  <c:v>-2282</c:v>
                </c:pt>
                <c:pt idx="33">
                  <c:v>-2275</c:v>
                </c:pt>
                <c:pt idx="34">
                  <c:v>-2275</c:v>
                </c:pt>
                <c:pt idx="35">
                  <c:v>-2007</c:v>
                </c:pt>
                <c:pt idx="36">
                  <c:v>-1981</c:v>
                </c:pt>
                <c:pt idx="37">
                  <c:v>-1932</c:v>
                </c:pt>
                <c:pt idx="38">
                  <c:v>-1932</c:v>
                </c:pt>
                <c:pt idx="39">
                  <c:v>-1932</c:v>
                </c:pt>
                <c:pt idx="40">
                  <c:v>-1906</c:v>
                </c:pt>
                <c:pt idx="41">
                  <c:v>-1906</c:v>
                </c:pt>
                <c:pt idx="42">
                  <c:v>-1867</c:v>
                </c:pt>
                <c:pt idx="43">
                  <c:v>-1867</c:v>
                </c:pt>
                <c:pt idx="44">
                  <c:v>-1742</c:v>
                </c:pt>
                <c:pt idx="45">
                  <c:v>-1654</c:v>
                </c:pt>
                <c:pt idx="46">
                  <c:v>-1644</c:v>
                </c:pt>
                <c:pt idx="47">
                  <c:v>-1644</c:v>
                </c:pt>
                <c:pt idx="48">
                  <c:v>-1631</c:v>
                </c:pt>
                <c:pt idx="49">
                  <c:v>-1628</c:v>
                </c:pt>
                <c:pt idx="50">
                  <c:v>-1615</c:v>
                </c:pt>
                <c:pt idx="51">
                  <c:v>-1602</c:v>
                </c:pt>
                <c:pt idx="52">
                  <c:v>-1589</c:v>
                </c:pt>
                <c:pt idx="53">
                  <c:v>-1589</c:v>
                </c:pt>
                <c:pt idx="54">
                  <c:v>-1389</c:v>
                </c:pt>
                <c:pt idx="55">
                  <c:v>-1366</c:v>
                </c:pt>
                <c:pt idx="56">
                  <c:v>-1363</c:v>
                </c:pt>
                <c:pt idx="57">
                  <c:v>-1337</c:v>
                </c:pt>
                <c:pt idx="58">
                  <c:v>-1192</c:v>
                </c:pt>
                <c:pt idx="59">
                  <c:v>-1147</c:v>
                </c:pt>
                <c:pt idx="60">
                  <c:v>-1124</c:v>
                </c:pt>
                <c:pt idx="61">
                  <c:v>-768</c:v>
                </c:pt>
                <c:pt idx="62">
                  <c:v>-578</c:v>
                </c:pt>
                <c:pt idx="63">
                  <c:v>-519</c:v>
                </c:pt>
                <c:pt idx="64">
                  <c:v>-516</c:v>
                </c:pt>
                <c:pt idx="65">
                  <c:v>0</c:v>
                </c:pt>
                <c:pt idx="66">
                  <c:v>14</c:v>
                </c:pt>
                <c:pt idx="67">
                  <c:v>37</c:v>
                </c:pt>
                <c:pt idx="68">
                  <c:v>76</c:v>
                </c:pt>
                <c:pt idx="69">
                  <c:v>256</c:v>
                </c:pt>
                <c:pt idx="70">
                  <c:v>331</c:v>
                </c:pt>
                <c:pt idx="71">
                  <c:v>331</c:v>
                </c:pt>
                <c:pt idx="72">
                  <c:v>619</c:v>
                </c:pt>
                <c:pt idx="73">
                  <c:v>645</c:v>
                </c:pt>
                <c:pt idx="74">
                  <c:v>671</c:v>
                </c:pt>
                <c:pt idx="75">
                  <c:v>861</c:v>
                </c:pt>
                <c:pt idx="76">
                  <c:v>874</c:v>
                </c:pt>
                <c:pt idx="77">
                  <c:v>884</c:v>
                </c:pt>
                <c:pt idx="78">
                  <c:v>884</c:v>
                </c:pt>
                <c:pt idx="79">
                  <c:v>1149</c:v>
                </c:pt>
                <c:pt idx="80">
                  <c:v>1718</c:v>
                </c:pt>
                <c:pt idx="81">
                  <c:v>1983</c:v>
                </c:pt>
                <c:pt idx="82">
                  <c:v>1993</c:v>
                </c:pt>
                <c:pt idx="83">
                  <c:v>1993</c:v>
                </c:pt>
                <c:pt idx="84">
                  <c:v>1993</c:v>
                </c:pt>
                <c:pt idx="85">
                  <c:v>1993</c:v>
                </c:pt>
                <c:pt idx="86">
                  <c:v>1993</c:v>
                </c:pt>
                <c:pt idx="87">
                  <c:v>1993</c:v>
                </c:pt>
                <c:pt idx="88">
                  <c:v>1993</c:v>
                </c:pt>
                <c:pt idx="89">
                  <c:v>1996</c:v>
                </c:pt>
                <c:pt idx="90">
                  <c:v>1996</c:v>
                </c:pt>
                <c:pt idx="91">
                  <c:v>1996</c:v>
                </c:pt>
                <c:pt idx="92">
                  <c:v>2019</c:v>
                </c:pt>
                <c:pt idx="93">
                  <c:v>2022</c:v>
                </c:pt>
                <c:pt idx="94">
                  <c:v>2035</c:v>
                </c:pt>
                <c:pt idx="95">
                  <c:v>2048</c:v>
                </c:pt>
                <c:pt idx="96">
                  <c:v>2310</c:v>
                </c:pt>
                <c:pt idx="97">
                  <c:v>2339</c:v>
                </c:pt>
                <c:pt idx="98">
                  <c:v>2559</c:v>
                </c:pt>
                <c:pt idx="99">
                  <c:v>2559</c:v>
                </c:pt>
                <c:pt idx="100">
                  <c:v>2562</c:v>
                </c:pt>
                <c:pt idx="101">
                  <c:v>2879</c:v>
                </c:pt>
                <c:pt idx="102">
                  <c:v>2895</c:v>
                </c:pt>
                <c:pt idx="103">
                  <c:v>3043</c:v>
                </c:pt>
                <c:pt idx="104">
                  <c:v>3118</c:v>
                </c:pt>
                <c:pt idx="105">
                  <c:v>3160</c:v>
                </c:pt>
                <c:pt idx="106">
                  <c:v>3308</c:v>
                </c:pt>
                <c:pt idx="107">
                  <c:v>3311</c:v>
                </c:pt>
                <c:pt idx="108">
                  <c:v>3347</c:v>
                </c:pt>
                <c:pt idx="109">
                  <c:v>3370</c:v>
                </c:pt>
                <c:pt idx="110">
                  <c:v>3383</c:v>
                </c:pt>
                <c:pt idx="111">
                  <c:v>3396</c:v>
                </c:pt>
                <c:pt idx="112">
                  <c:v>3412</c:v>
                </c:pt>
                <c:pt idx="113">
                  <c:v>3435</c:v>
                </c:pt>
                <c:pt idx="114">
                  <c:v>3612</c:v>
                </c:pt>
                <c:pt idx="115">
                  <c:v>3674</c:v>
                </c:pt>
                <c:pt idx="116">
                  <c:v>3687</c:v>
                </c:pt>
                <c:pt idx="117">
                  <c:v>3713</c:v>
                </c:pt>
                <c:pt idx="118">
                  <c:v>3926</c:v>
                </c:pt>
                <c:pt idx="119">
                  <c:v>3939</c:v>
                </c:pt>
                <c:pt idx="120">
                  <c:v>3965</c:v>
                </c:pt>
                <c:pt idx="121">
                  <c:v>4191</c:v>
                </c:pt>
                <c:pt idx="122">
                  <c:v>4760</c:v>
                </c:pt>
                <c:pt idx="123">
                  <c:v>4760</c:v>
                </c:pt>
                <c:pt idx="124">
                  <c:v>4770</c:v>
                </c:pt>
                <c:pt idx="125">
                  <c:v>4773</c:v>
                </c:pt>
                <c:pt idx="126">
                  <c:v>4773</c:v>
                </c:pt>
                <c:pt idx="127">
                  <c:v>4773</c:v>
                </c:pt>
                <c:pt idx="128">
                  <c:v>4773</c:v>
                </c:pt>
                <c:pt idx="129">
                  <c:v>4773</c:v>
                </c:pt>
                <c:pt idx="130">
                  <c:v>4838</c:v>
                </c:pt>
                <c:pt idx="131">
                  <c:v>5015</c:v>
                </c:pt>
                <c:pt idx="132">
                  <c:v>5077</c:v>
                </c:pt>
                <c:pt idx="133">
                  <c:v>5090</c:v>
                </c:pt>
                <c:pt idx="134">
                  <c:v>5316</c:v>
                </c:pt>
                <c:pt idx="135">
                  <c:v>5365</c:v>
                </c:pt>
                <c:pt idx="136">
                  <c:v>5381</c:v>
                </c:pt>
                <c:pt idx="137">
                  <c:v>6059</c:v>
                </c:pt>
                <c:pt idx="138">
                  <c:v>6101</c:v>
                </c:pt>
                <c:pt idx="139">
                  <c:v>6117</c:v>
                </c:pt>
                <c:pt idx="140">
                  <c:v>6173</c:v>
                </c:pt>
                <c:pt idx="141">
                  <c:v>6173</c:v>
                </c:pt>
                <c:pt idx="142">
                  <c:v>6173</c:v>
                </c:pt>
                <c:pt idx="143">
                  <c:v>6173</c:v>
                </c:pt>
                <c:pt idx="144">
                  <c:v>6173</c:v>
                </c:pt>
                <c:pt idx="145">
                  <c:v>6173</c:v>
                </c:pt>
                <c:pt idx="146">
                  <c:v>6389</c:v>
                </c:pt>
                <c:pt idx="147">
                  <c:v>6656</c:v>
                </c:pt>
                <c:pt idx="148">
                  <c:v>6948</c:v>
                </c:pt>
                <c:pt idx="149">
                  <c:v>7059</c:v>
                </c:pt>
                <c:pt idx="150">
                  <c:v>7324</c:v>
                </c:pt>
                <c:pt idx="151">
                  <c:v>7327</c:v>
                </c:pt>
                <c:pt idx="152">
                  <c:v>7436</c:v>
                </c:pt>
                <c:pt idx="153">
                  <c:v>7605</c:v>
                </c:pt>
                <c:pt idx="154">
                  <c:v>7922</c:v>
                </c:pt>
                <c:pt idx="155">
                  <c:v>8004</c:v>
                </c:pt>
                <c:pt idx="156">
                  <c:v>8083</c:v>
                </c:pt>
                <c:pt idx="157">
                  <c:v>8109</c:v>
                </c:pt>
                <c:pt idx="158">
                  <c:v>8122</c:v>
                </c:pt>
                <c:pt idx="159">
                  <c:v>8348</c:v>
                </c:pt>
                <c:pt idx="160">
                  <c:v>8362.5</c:v>
                </c:pt>
                <c:pt idx="161">
                  <c:v>8413</c:v>
                </c:pt>
                <c:pt idx="162">
                  <c:v>8436</c:v>
                </c:pt>
                <c:pt idx="163">
                  <c:v>8465</c:v>
                </c:pt>
                <c:pt idx="164">
                  <c:v>8613</c:v>
                </c:pt>
                <c:pt idx="165">
                  <c:v>8616</c:v>
                </c:pt>
                <c:pt idx="166">
                  <c:v>8626</c:v>
                </c:pt>
                <c:pt idx="167">
                  <c:v>8691</c:v>
                </c:pt>
                <c:pt idx="168">
                  <c:v>8956</c:v>
                </c:pt>
                <c:pt idx="169">
                  <c:v>8992</c:v>
                </c:pt>
                <c:pt idx="170">
                  <c:v>9219</c:v>
                </c:pt>
                <c:pt idx="171">
                  <c:v>9484</c:v>
                </c:pt>
                <c:pt idx="172">
                  <c:v>9499</c:v>
                </c:pt>
                <c:pt idx="173">
                  <c:v>9798.5</c:v>
                </c:pt>
                <c:pt idx="174">
                  <c:v>9800</c:v>
                </c:pt>
                <c:pt idx="175">
                  <c:v>9840.5</c:v>
                </c:pt>
                <c:pt idx="176">
                  <c:v>10026</c:v>
                </c:pt>
                <c:pt idx="177">
                  <c:v>10039</c:v>
                </c:pt>
                <c:pt idx="178">
                  <c:v>10294</c:v>
                </c:pt>
                <c:pt idx="179">
                  <c:v>10322</c:v>
                </c:pt>
                <c:pt idx="180">
                  <c:v>10324</c:v>
                </c:pt>
                <c:pt idx="181">
                  <c:v>10588</c:v>
                </c:pt>
                <c:pt idx="182">
                  <c:v>10866</c:v>
                </c:pt>
                <c:pt idx="183">
                  <c:v>11140</c:v>
                </c:pt>
                <c:pt idx="184">
                  <c:v>12004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24-4351-AFEA-9E10EE11393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-7597</c:v>
                </c:pt>
                <c:pt idx="1">
                  <c:v>-7535</c:v>
                </c:pt>
                <c:pt idx="2">
                  <c:v>-7522</c:v>
                </c:pt>
                <c:pt idx="3">
                  <c:v>-7512</c:v>
                </c:pt>
                <c:pt idx="4">
                  <c:v>-7509</c:v>
                </c:pt>
                <c:pt idx="5">
                  <c:v>-7502</c:v>
                </c:pt>
                <c:pt idx="6">
                  <c:v>-7484.5</c:v>
                </c:pt>
                <c:pt idx="7">
                  <c:v>-7483</c:v>
                </c:pt>
                <c:pt idx="8">
                  <c:v>-7296</c:v>
                </c:pt>
                <c:pt idx="9">
                  <c:v>-7234</c:v>
                </c:pt>
                <c:pt idx="10">
                  <c:v>-6943</c:v>
                </c:pt>
                <c:pt idx="11">
                  <c:v>-6901</c:v>
                </c:pt>
                <c:pt idx="12">
                  <c:v>-6504</c:v>
                </c:pt>
                <c:pt idx="13">
                  <c:v>-6488</c:v>
                </c:pt>
                <c:pt idx="14">
                  <c:v>-6485</c:v>
                </c:pt>
                <c:pt idx="15">
                  <c:v>-6190</c:v>
                </c:pt>
                <c:pt idx="16">
                  <c:v>-6160</c:v>
                </c:pt>
                <c:pt idx="17">
                  <c:v>-6157</c:v>
                </c:pt>
                <c:pt idx="18">
                  <c:v>-6121</c:v>
                </c:pt>
                <c:pt idx="19">
                  <c:v>-6083</c:v>
                </c:pt>
                <c:pt idx="20">
                  <c:v>-5918</c:v>
                </c:pt>
                <c:pt idx="21">
                  <c:v>-5885</c:v>
                </c:pt>
                <c:pt idx="22">
                  <c:v>-5866</c:v>
                </c:pt>
                <c:pt idx="23">
                  <c:v>-5654</c:v>
                </c:pt>
                <c:pt idx="24">
                  <c:v>-4761</c:v>
                </c:pt>
                <c:pt idx="25">
                  <c:v>-4761</c:v>
                </c:pt>
                <c:pt idx="26">
                  <c:v>-4761</c:v>
                </c:pt>
                <c:pt idx="27">
                  <c:v>-4761</c:v>
                </c:pt>
                <c:pt idx="28">
                  <c:v>-4761</c:v>
                </c:pt>
                <c:pt idx="29">
                  <c:v>-4751</c:v>
                </c:pt>
                <c:pt idx="30">
                  <c:v>-3940</c:v>
                </c:pt>
                <c:pt idx="31">
                  <c:v>-3096</c:v>
                </c:pt>
                <c:pt idx="32">
                  <c:v>-2282</c:v>
                </c:pt>
                <c:pt idx="33">
                  <c:v>-2275</c:v>
                </c:pt>
                <c:pt idx="34">
                  <c:v>-2275</c:v>
                </c:pt>
                <c:pt idx="35">
                  <c:v>-2007</c:v>
                </c:pt>
                <c:pt idx="36">
                  <c:v>-1981</c:v>
                </c:pt>
                <c:pt idx="37">
                  <c:v>-1932</c:v>
                </c:pt>
                <c:pt idx="38">
                  <c:v>-1932</c:v>
                </c:pt>
                <c:pt idx="39">
                  <c:v>-1932</c:v>
                </c:pt>
                <c:pt idx="40">
                  <c:v>-1906</c:v>
                </c:pt>
                <c:pt idx="41">
                  <c:v>-1906</c:v>
                </c:pt>
                <c:pt idx="42">
                  <c:v>-1867</c:v>
                </c:pt>
                <c:pt idx="43">
                  <c:v>-1867</c:v>
                </c:pt>
                <c:pt idx="44">
                  <c:v>-1742</c:v>
                </c:pt>
                <c:pt idx="45">
                  <c:v>-1654</c:v>
                </c:pt>
                <c:pt idx="46">
                  <c:v>-1644</c:v>
                </c:pt>
                <c:pt idx="47">
                  <c:v>-1644</c:v>
                </c:pt>
                <c:pt idx="48">
                  <c:v>-1631</c:v>
                </c:pt>
                <c:pt idx="49">
                  <c:v>-1628</c:v>
                </c:pt>
                <c:pt idx="50">
                  <c:v>-1615</c:v>
                </c:pt>
                <c:pt idx="51">
                  <c:v>-1602</c:v>
                </c:pt>
                <c:pt idx="52">
                  <c:v>-1589</c:v>
                </c:pt>
                <c:pt idx="53">
                  <c:v>-1589</c:v>
                </c:pt>
                <c:pt idx="54">
                  <c:v>-1389</c:v>
                </c:pt>
                <c:pt idx="55">
                  <c:v>-1366</c:v>
                </c:pt>
                <c:pt idx="56">
                  <c:v>-1363</c:v>
                </c:pt>
                <c:pt idx="57">
                  <c:v>-1337</c:v>
                </c:pt>
                <c:pt idx="58">
                  <c:v>-1192</c:v>
                </c:pt>
                <c:pt idx="59">
                  <c:v>-1147</c:v>
                </c:pt>
                <c:pt idx="60">
                  <c:v>-1124</c:v>
                </c:pt>
                <c:pt idx="61">
                  <c:v>-768</c:v>
                </c:pt>
                <c:pt idx="62">
                  <c:v>-578</c:v>
                </c:pt>
                <c:pt idx="63">
                  <c:v>-519</c:v>
                </c:pt>
                <c:pt idx="64">
                  <c:v>-516</c:v>
                </c:pt>
                <c:pt idx="65">
                  <c:v>0</c:v>
                </c:pt>
                <c:pt idx="66">
                  <c:v>14</c:v>
                </c:pt>
                <c:pt idx="67">
                  <c:v>37</c:v>
                </c:pt>
                <c:pt idx="68">
                  <c:v>76</c:v>
                </c:pt>
                <c:pt idx="69">
                  <c:v>256</c:v>
                </c:pt>
                <c:pt idx="70">
                  <c:v>331</c:v>
                </c:pt>
                <c:pt idx="71">
                  <c:v>331</c:v>
                </c:pt>
                <c:pt idx="72">
                  <c:v>619</c:v>
                </c:pt>
                <c:pt idx="73">
                  <c:v>645</c:v>
                </c:pt>
                <c:pt idx="74">
                  <c:v>671</c:v>
                </c:pt>
                <c:pt idx="75">
                  <c:v>861</c:v>
                </c:pt>
                <c:pt idx="76">
                  <c:v>874</c:v>
                </c:pt>
                <c:pt idx="77">
                  <c:v>884</c:v>
                </c:pt>
                <c:pt idx="78">
                  <c:v>884</c:v>
                </c:pt>
                <c:pt idx="79">
                  <c:v>1149</c:v>
                </c:pt>
                <c:pt idx="80">
                  <c:v>1718</c:v>
                </c:pt>
                <c:pt idx="81">
                  <c:v>1983</c:v>
                </c:pt>
                <c:pt idx="82">
                  <c:v>1993</c:v>
                </c:pt>
                <c:pt idx="83">
                  <c:v>1993</c:v>
                </c:pt>
                <c:pt idx="84">
                  <c:v>1993</c:v>
                </c:pt>
                <c:pt idx="85">
                  <c:v>1993</c:v>
                </c:pt>
                <c:pt idx="86">
                  <c:v>1993</c:v>
                </c:pt>
                <c:pt idx="87">
                  <c:v>1993</c:v>
                </c:pt>
                <c:pt idx="88">
                  <c:v>1993</c:v>
                </c:pt>
                <c:pt idx="89">
                  <c:v>1996</c:v>
                </c:pt>
                <c:pt idx="90">
                  <c:v>1996</c:v>
                </c:pt>
                <c:pt idx="91">
                  <c:v>1996</c:v>
                </c:pt>
                <c:pt idx="92">
                  <c:v>2019</c:v>
                </c:pt>
                <c:pt idx="93">
                  <c:v>2022</c:v>
                </c:pt>
                <c:pt idx="94">
                  <c:v>2035</c:v>
                </c:pt>
                <c:pt idx="95">
                  <c:v>2048</c:v>
                </c:pt>
                <c:pt idx="96">
                  <c:v>2310</c:v>
                </c:pt>
                <c:pt idx="97">
                  <c:v>2339</c:v>
                </c:pt>
                <c:pt idx="98">
                  <c:v>2559</c:v>
                </c:pt>
                <c:pt idx="99">
                  <c:v>2559</c:v>
                </c:pt>
                <c:pt idx="100">
                  <c:v>2562</c:v>
                </c:pt>
                <c:pt idx="101">
                  <c:v>2879</c:v>
                </c:pt>
                <c:pt idx="102">
                  <c:v>2895</c:v>
                </c:pt>
                <c:pt idx="103">
                  <c:v>3043</c:v>
                </c:pt>
                <c:pt idx="104">
                  <c:v>3118</c:v>
                </c:pt>
                <c:pt idx="105">
                  <c:v>3160</c:v>
                </c:pt>
                <c:pt idx="106">
                  <c:v>3308</c:v>
                </c:pt>
                <c:pt idx="107">
                  <c:v>3311</c:v>
                </c:pt>
                <c:pt idx="108">
                  <c:v>3347</c:v>
                </c:pt>
                <c:pt idx="109">
                  <c:v>3370</c:v>
                </c:pt>
                <c:pt idx="110">
                  <c:v>3383</c:v>
                </c:pt>
                <c:pt idx="111">
                  <c:v>3396</c:v>
                </c:pt>
                <c:pt idx="112">
                  <c:v>3412</c:v>
                </c:pt>
                <c:pt idx="113">
                  <c:v>3435</c:v>
                </c:pt>
                <c:pt idx="114">
                  <c:v>3612</c:v>
                </c:pt>
                <c:pt idx="115">
                  <c:v>3674</c:v>
                </c:pt>
                <c:pt idx="116">
                  <c:v>3687</c:v>
                </c:pt>
                <c:pt idx="117">
                  <c:v>3713</c:v>
                </c:pt>
                <c:pt idx="118">
                  <c:v>3926</c:v>
                </c:pt>
                <c:pt idx="119">
                  <c:v>3939</c:v>
                </c:pt>
                <c:pt idx="120">
                  <c:v>3965</c:v>
                </c:pt>
                <c:pt idx="121">
                  <c:v>4191</c:v>
                </c:pt>
                <c:pt idx="122">
                  <c:v>4760</c:v>
                </c:pt>
                <c:pt idx="123">
                  <c:v>4760</c:v>
                </c:pt>
                <c:pt idx="124">
                  <c:v>4770</c:v>
                </c:pt>
                <c:pt idx="125">
                  <c:v>4773</c:v>
                </c:pt>
                <c:pt idx="126">
                  <c:v>4773</c:v>
                </c:pt>
                <c:pt idx="127">
                  <c:v>4773</c:v>
                </c:pt>
                <c:pt idx="128">
                  <c:v>4773</c:v>
                </c:pt>
                <c:pt idx="129">
                  <c:v>4773</c:v>
                </c:pt>
                <c:pt idx="130">
                  <c:v>4838</c:v>
                </c:pt>
                <c:pt idx="131">
                  <c:v>5015</c:v>
                </c:pt>
                <c:pt idx="132">
                  <c:v>5077</c:v>
                </c:pt>
                <c:pt idx="133">
                  <c:v>5090</c:v>
                </c:pt>
                <c:pt idx="134">
                  <c:v>5316</c:v>
                </c:pt>
                <c:pt idx="135">
                  <c:v>5365</c:v>
                </c:pt>
                <c:pt idx="136">
                  <c:v>5381</c:v>
                </c:pt>
                <c:pt idx="137">
                  <c:v>6059</c:v>
                </c:pt>
                <c:pt idx="138">
                  <c:v>6101</c:v>
                </c:pt>
                <c:pt idx="139">
                  <c:v>6117</c:v>
                </c:pt>
                <c:pt idx="140">
                  <c:v>6173</c:v>
                </c:pt>
                <c:pt idx="141">
                  <c:v>6173</c:v>
                </c:pt>
                <c:pt idx="142">
                  <c:v>6173</c:v>
                </c:pt>
                <c:pt idx="143">
                  <c:v>6173</c:v>
                </c:pt>
                <c:pt idx="144">
                  <c:v>6173</c:v>
                </c:pt>
                <c:pt idx="145">
                  <c:v>6173</c:v>
                </c:pt>
                <c:pt idx="146">
                  <c:v>6389</c:v>
                </c:pt>
                <c:pt idx="147">
                  <c:v>6656</c:v>
                </c:pt>
                <c:pt idx="148">
                  <c:v>6948</c:v>
                </c:pt>
                <c:pt idx="149">
                  <c:v>7059</c:v>
                </c:pt>
                <c:pt idx="150">
                  <c:v>7324</c:v>
                </c:pt>
                <c:pt idx="151">
                  <c:v>7327</c:v>
                </c:pt>
                <c:pt idx="152">
                  <c:v>7436</c:v>
                </c:pt>
                <c:pt idx="153">
                  <c:v>7605</c:v>
                </c:pt>
                <c:pt idx="154">
                  <c:v>7922</c:v>
                </c:pt>
                <c:pt idx="155">
                  <c:v>8004</c:v>
                </c:pt>
                <c:pt idx="156">
                  <c:v>8083</c:v>
                </c:pt>
                <c:pt idx="157">
                  <c:v>8109</c:v>
                </c:pt>
                <c:pt idx="158">
                  <c:v>8122</c:v>
                </c:pt>
                <c:pt idx="159">
                  <c:v>8348</c:v>
                </c:pt>
                <c:pt idx="160">
                  <c:v>8362.5</c:v>
                </c:pt>
                <c:pt idx="161">
                  <c:v>8413</c:v>
                </c:pt>
                <c:pt idx="162">
                  <c:v>8436</c:v>
                </c:pt>
                <c:pt idx="163">
                  <c:v>8465</c:v>
                </c:pt>
                <c:pt idx="164">
                  <c:v>8613</c:v>
                </c:pt>
                <c:pt idx="165">
                  <c:v>8616</c:v>
                </c:pt>
                <c:pt idx="166">
                  <c:v>8626</c:v>
                </c:pt>
                <c:pt idx="167">
                  <c:v>8691</c:v>
                </c:pt>
                <c:pt idx="168">
                  <c:v>8956</c:v>
                </c:pt>
                <c:pt idx="169">
                  <c:v>8992</c:v>
                </c:pt>
                <c:pt idx="170">
                  <c:v>9219</c:v>
                </c:pt>
                <c:pt idx="171">
                  <c:v>9484</c:v>
                </c:pt>
                <c:pt idx="172">
                  <c:v>9499</c:v>
                </c:pt>
                <c:pt idx="173">
                  <c:v>9798.5</c:v>
                </c:pt>
                <c:pt idx="174">
                  <c:v>9800</c:v>
                </c:pt>
                <c:pt idx="175">
                  <c:v>9840.5</c:v>
                </c:pt>
                <c:pt idx="176">
                  <c:v>10026</c:v>
                </c:pt>
                <c:pt idx="177">
                  <c:v>10039</c:v>
                </c:pt>
                <c:pt idx="178">
                  <c:v>10294</c:v>
                </c:pt>
                <c:pt idx="179">
                  <c:v>10322</c:v>
                </c:pt>
                <c:pt idx="180">
                  <c:v>10324</c:v>
                </c:pt>
                <c:pt idx="181">
                  <c:v>10588</c:v>
                </c:pt>
                <c:pt idx="182">
                  <c:v>10866</c:v>
                </c:pt>
                <c:pt idx="183">
                  <c:v>11140</c:v>
                </c:pt>
                <c:pt idx="184">
                  <c:v>12004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87">
                  <c:v>-0.17606207763362525</c:v>
                </c:pt>
                <c:pt idx="88">
                  <c:v>-0.17606207763362525</c:v>
                </c:pt>
                <c:pt idx="89">
                  <c:v>-0.17613893273799222</c:v>
                </c:pt>
                <c:pt idx="90">
                  <c:v>-0.17613893273799222</c:v>
                </c:pt>
                <c:pt idx="91">
                  <c:v>-0.17613893273799222</c:v>
                </c:pt>
                <c:pt idx="92">
                  <c:v>-0.17672815520480573</c:v>
                </c:pt>
                <c:pt idx="93">
                  <c:v>-0.1768050103091727</c:v>
                </c:pt>
                <c:pt idx="94">
                  <c:v>-0.17713804909476294</c:v>
                </c:pt>
                <c:pt idx="95">
                  <c:v>-0.17747108788035315</c:v>
                </c:pt>
                <c:pt idx="96">
                  <c:v>-0.18418310032840252</c:v>
                </c:pt>
                <c:pt idx="97">
                  <c:v>-0.18492603300394997</c:v>
                </c:pt>
                <c:pt idx="98">
                  <c:v>-0.19056207399086167</c:v>
                </c:pt>
                <c:pt idx="99">
                  <c:v>-0.19056207399086167</c:v>
                </c:pt>
                <c:pt idx="100">
                  <c:v>-0.19063892909522862</c:v>
                </c:pt>
                <c:pt idx="101">
                  <c:v>-0.19875995179000591</c:v>
                </c:pt>
                <c:pt idx="102">
                  <c:v>-0.19916984567996313</c:v>
                </c:pt>
                <c:pt idx="103">
                  <c:v>-0.20296136416206734</c:v>
                </c:pt>
                <c:pt idx="104">
                  <c:v>-0.20488274177124177</c:v>
                </c:pt>
                <c:pt idx="105">
                  <c:v>-0.20595871323237946</c:v>
                </c:pt>
                <c:pt idx="106">
                  <c:v>-0.2097502317144837</c:v>
                </c:pt>
                <c:pt idx="107">
                  <c:v>-0.20982708681885065</c:v>
                </c:pt>
                <c:pt idx="108">
                  <c:v>-0.21074934807125439</c:v>
                </c:pt>
                <c:pt idx="109">
                  <c:v>-0.21133857053806787</c:v>
                </c:pt>
                <c:pt idx="110">
                  <c:v>-0.21167160932365814</c:v>
                </c:pt>
                <c:pt idx="111">
                  <c:v>-0.21200464810924835</c:v>
                </c:pt>
                <c:pt idx="112">
                  <c:v>-0.21241454199920556</c:v>
                </c:pt>
                <c:pt idx="113">
                  <c:v>-0.21300376446601907</c:v>
                </c:pt>
                <c:pt idx="114">
                  <c:v>-0.21753821562367073</c:v>
                </c:pt>
                <c:pt idx="115">
                  <c:v>-0.21912655444725493</c:v>
                </c:pt>
                <c:pt idx="116">
                  <c:v>-0.21945959323284517</c:v>
                </c:pt>
                <c:pt idx="117">
                  <c:v>-0.22012567080402565</c:v>
                </c:pt>
                <c:pt idx="118">
                  <c:v>-0.22558238321408103</c:v>
                </c:pt>
                <c:pt idx="119">
                  <c:v>-0.2259154219996713</c:v>
                </c:pt>
                <c:pt idx="120">
                  <c:v>-0.22658149957085175</c:v>
                </c:pt>
                <c:pt idx="121">
                  <c:v>-0.23237125076649739</c:v>
                </c:pt>
                <c:pt idx="122">
                  <c:v>-0.24694810222810076</c:v>
                </c:pt>
                <c:pt idx="123">
                  <c:v>-0.24694810222810076</c:v>
                </c:pt>
                <c:pt idx="124">
                  <c:v>-0.24720428590932403</c:v>
                </c:pt>
                <c:pt idx="125">
                  <c:v>-0.247281141013691</c:v>
                </c:pt>
                <c:pt idx="126">
                  <c:v>-0.247281141013691</c:v>
                </c:pt>
                <c:pt idx="127">
                  <c:v>-0.247281141013691</c:v>
                </c:pt>
                <c:pt idx="128">
                  <c:v>-0.247281141013691</c:v>
                </c:pt>
                <c:pt idx="129">
                  <c:v>-0.247281141013691</c:v>
                </c:pt>
                <c:pt idx="130">
                  <c:v>-0.2489463349416422</c:v>
                </c:pt>
                <c:pt idx="131">
                  <c:v>-0.25348078609929386</c:v>
                </c:pt>
                <c:pt idx="132">
                  <c:v>-0.25506912492287803</c:v>
                </c:pt>
                <c:pt idx="133">
                  <c:v>-0.2554021637084683</c:v>
                </c:pt>
                <c:pt idx="134">
                  <c:v>-0.26119191490411392</c:v>
                </c:pt>
                <c:pt idx="135">
                  <c:v>-0.26244721494210788</c:v>
                </c:pt>
                <c:pt idx="136">
                  <c:v>-0.26285710883206509</c:v>
                </c:pt>
                <c:pt idx="137">
                  <c:v>-0.28022636241900201</c:v>
                </c:pt>
                <c:pt idx="138">
                  <c:v>-0.2813023338801397</c:v>
                </c:pt>
                <c:pt idx="139">
                  <c:v>-0.28171222777009686</c:v>
                </c:pt>
                <c:pt idx="140">
                  <c:v>-0.28314685638494713</c:v>
                </c:pt>
                <c:pt idx="141">
                  <c:v>-0.28314685638494713</c:v>
                </c:pt>
                <c:pt idx="142">
                  <c:v>-0.28314685638494713</c:v>
                </c:pt>
                <c:pt idx="143">
                  <c:v>-0.28314685638494713</c:v>
                </c:pt>
                <c:pt idx="144">
                  <c:v>-0.28314685638494713</c:v>
                </c:pt>
                <c:pt idx="145">
                  <c:v>-0.28314685638494713</c:v>
                </c:pt>
                <c:pt idx="146">
                  <c:v>-0.28868042389936954</c:v>
                </c:pt>
                <c:pt idx="147">
                  <c:v>-0.29552052818803054</c:v>
                </c:pt>
                <c:pt idx="148">
                  <c:v>-0.30300109167974965</c:v>
                </c:pt>
                <c:pt idx="149">
                  <c:v>-0.30584473054132782</c:v>
                </c:pt>
                <c:pt idx="150">
                  <c:v>-0.31263359809374414</c:v>
                </c:pt>
                <c:pt idx="151">
                  <c:v>-0.31271045319811114</c:v>
                </c:pt>
                <c:pt idx="152">
                  <c:v>-0.31550285532344463</c:v>
                </c:pt>
                <c:pt idx="153">
                  <c:v>-0.31983235953611772</c:v>
                </c:pt>
                <c:pt idx="154">
                  <c:v>-0.32795338223089499</c:v>
                </c:pt>
                <c:pt idx="155">
                  <c:v>-0.33005408841692574</c:v>
                </c:pt>
                <c:pt idx="156">
                  <c:v>-0.33207793949858944</c:v>
                </c:pt>
                <c:pt idx="157">
                  <c:v>-0.33274401706976992</c:v>
                </c:pt>
                <c:pt idx="158">
                  <c:v>-0.33307705585536018</c:v>
                </c:pt>
                <c:pt idx="159">
                  <c:v>-0.3388668070510058</c:v>
                </c:pt>
                <c:pt idx="160">
                  <c:v>-0.33923827338877954</c:v>
                </c:pt>
                <c:pt idx="161">
                  <c:v>-0.34053200097895697</c:v>
                </c:pt>
                <c:pt idx="162">
                  <c:v>-0.34112122344577045</c:v>
                </c:pt>
                <c:pt idx="163">
                  <c:v>-0.34186415612131793</c:v>
                </c:pt>
                <c:pt idx="164">
                  <c:v>-0.34565567460342211</c:v>
                </c:pt>
                <c:pt idx="165">
                  <c:v>-0.34573252970778912</c:v>
                </c:pt>
                <c:pt idx="166">
                  <c:v>-0.34598871338901238</c:v>
                </c:pt>
                <c:pt idx="167">
                  <c:v>-0.34765390731696355</c:v>
                </c:pt>
                <c:pt idx="168">
                  <c:v>-0.35444277486937992</c:v>
                </c:pt>
                <c:pt idx="169">
                  <c:v>-0.35536503612178361</c:v>
                </c:pt>
                <c:pt idx="170">
                  <c:v>-0.36118040568555154</c:v>
                </c:pt>
                <c:pt idx="171">
                  <c:v>-0.36796927323796791</c:v>
                </c:pt>
                <c:pt idx="172">
                  <c:v>-0.36835354875980281</c:v>
                </c:pt>
                <c:pt idx="173">
                  <c:v>-0.37602625001243939</c:v>
                </c:pt>
                <c:pt idx="174">
                  <c:v>-0.37606467756462292</c:v>
                </c:pt>
                <c:pt idx="175">
                  <c:v>-0.37710222147357708</c:v>
                </c:pt>
                <c:pt idx="176">
                  <c:v>-0.38185442876026854</c:v>
                </c:pt>
                <c:pt idx="177">
                  <c:v>-0.38218746754585875</c:v>
                </c:pt>
                <c:pt idx="178">
                  <c:v>-0.38872015141705185</c:v>
                </c:pt>
                <c:pt idx="179">
                  <c:v>-0.38943746572447691</c:v>
                </c:pt>
                <c:pt idx="180">
                  <c:v>-0.38948870246072154</c:v>
                </c:pt>
                <c:pt idx="181">
                  <c:v>-0.39625195164501559</c:v>
                </c:pt>
                <c:pt idx="182">
                  <c:v>-0.40337385798302217</c:v>
                </c:pt>
                <c:pt idx="183">
                  <c:v>-0.41039329084853948</c:v>
                </c:pt>
                <c:pt idx="184">
                  <c:v>-0.4325275609062289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24-4351-AFEA-9E10EE11393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-7597</c:v>
                </c:pt>
                <c:pt idx="1">
                  <c:v>-7535</c:v>
                </c:pt>
                <c:pt idx="2">
                  <c:v>-7522</c:v>
                </c:pt>
                <c:pt idx="3">
                  <c:v>-7512</c:v>
                </c:pt>
                <c:pt idx="4">
                  <c:v>-7509</c:v>
                </c:pt>
                <c:pt idx="5">
                  <c:v>-7502</c:v>
                </c:pt>
                <c:pt idx="6">
                  <c:v>-7484.5</c:v>
                </c:pt>
                <c:pt idx="7">
                  <c:v>-7483</c:v>
                </c:pt>
                <c:pt idx="8">
                  <c:v>-7296</c:v>
                </c:pt>
                <c:pt idx="9">
                  <c:v>-7234</c:v>
                </c:pt>
                <c:pt idx="10">
                  <c:v>-6943</c:v>
                </c:pt>
                <c:pt idx="11">
                  <c:v>-6901</c:v>
                </c:pt>
                <c:pt idx="12">
                  <c:v>-6504</c:v>
                </c:pt>
                <c:pt idx="13">
                  <c:v>-6488</c:v>
                </c:pt>
                <c:pt idx="14">
                  <c:v>-6485</c:v>
                </c:pt>
                <c:pt idx="15">
                  <c:v>-6190</c:v>
                </c:pt>
                <c:pt idx="16">
                  <c:v>-6160</c:v>
                </c:pt>
                <c:pt idx="17">
                  <c:v>-6157</c:v>
                </c:pt>
                <c:pt idx="18">
                  <c:v>-6121</c:v>
                </c:pt>
                <c:pt idx="19">
                  <c:v>-6083</c:v>
                </c:pt>
                <c:pt idx="20">
                  <c:v>-5918</c:v>
                </c:pt>
                <c:pt idx="21">
                  <c:v>-5885</c:v>
                </c:pt>
                <c:pt idx="22">
                  <c:v>-5866</c:v>
                </c:pt>
                <c:pt idx="23">
                  <c:v>-5654</c:v>
                </c:pt>
                <c:pt idx="24">
                  <c:v>-4761</c:v>
                </c:pt>
                <c:pt idx="25">
                  <c:v>-4761</c:v>
                </c:pt>
                <c:pt idx="26">
                  <c:v>-4761</c:v>
                </c:pt>
                <c:pt idx="27">
                  <c:v>-4761</c:v>
                </c:pt>
                <c:pt idx="28">
                  <c:v>-4761</c:v>
                </c:pt>
                <c:pt idx="29">
                  <c:v>-4751</c:v>
                </c:pt>
                <c:pt idx="30">
                  <c:v>-3940</c:v>
                </c:pt>
                <c:pt idx="31">
                  <c:v>-3096</c:v>
                </c:pt>
                <c:pt idx="32">
                  <c:v>-2282</c:v>
                </c:pt>
                <c:pt idx="33">
                  <c:v>-2275</c:v>
                </c:pt>
                <c:pt idx="34">
                  <c:v>-2275</c:v>
                </c:pt>
                <c:pt idx="35">
                  <c:v>-2007</c:v>
                </c:pt>
                <c:pt idx="36">
                  <c:v>-1981</c:v>
                </c:pt>
                <c:pt idx="37">
                  <c:v>-1932</c:v>
                </c:pt>
                <c:pt idx="38">
                  <c:v>-1932</c:v>
                </c:pt>
                <c:pt idx="39">
                  <c:v>-1932</c:v>
                </c:pt>
                <c:pt idx="40">
                  <c:v>-1906</c:v>
                </c:pt>
                <c:pt idx="41">
                  <c:v>-1906</c:v>
                </c:pt>
                <c:pt idx="42">
                  <c:v>-1867</c:v>
                </c:pt>
                <c:pt idx="43">
                  <c:v>-1867</c:v>
                </c:pt>
                <c:pt idx="44">
                  <c:v>-1742</c:v>
                </c:pt>
                <c:pt idx="45">
                  <c:v>-1654</c:v>
                </c:pt>
                <c:pt idx="46">
                  <c:v>-1644</c:v>
                </c:pt>
                <c:pt idx="47">
                  <c:v>-1644</c:v>
                </c:pt>
                <c:pt idx="48">
                  <c:v>-1631</c:v>
                </c:pt>
                <c:pt idx="49">
                  <c:v>-1628</c:v>
                </c:pt>
                <c:pt idx="50">
                  <c:v>-1615</c:v>
                </c:pt>
                <c:pt idx="51">
                  <c:v>-1602</c:v>
                </c:pt>
                <c:pt idx="52">
                  <c:v>-1589</c:v>
                </c:pt>
                <c:pt idx="53">
                  <c:v>-1589</c:v>
                </c:pt>
                <c:pt idx="54">
                  <c:v>-1389</c:v>
                </c:pt>
                <c:pt idx="55">
                  <c:v>-1366</c:v>
                </c:pt>
                <c:pt idx="56">
                  <c:v>-1363</c:v>
                </c:pt>
                <c:pt idx="57">
                  <c:v>-1337</c:v>
                </c:pt>
                <c:pt idx="58">
                  <c:v>-1192</c:v>
                </c:pt>
                <c:pt idx="59">
                  <c:v>-1147</c:v>
                </c:pt>
                <c:pt idx="60">
                  <c:v>-1124</c:v>
                </c:pt>
                <c:pt idx="61">
                  <c:v>-768</c:v>
                </c:pt>
                <c:pt idx="62">
                  <c:v>-578</c:v>
                </c:pt>
                <c:pt idx="63">
                  <c:v>-519</c:v>
                </c:pt>
                <c:pt idx="64">
                  <c:v>-516</c:v>
                </c:pt>
                <c:pt idx="65">
                  <c:v>0</c:v>
                </c:pt>
                <c:pt idx="66">
                  <c:v>14</c:v>
                </c:pt>
                <c:pt idx="67">
                  <c:v>37</c:v>
                </c:pt>
                <c:pt idx="68">
                  <c:v>76</c:v>
                </c:pt>
                <c:pt idx="69">
                  <c:v>256</c:v>
                </c:pt>
                <c:pt idx="70">
                  <c:v>331</c:v>
                </c:pt>
                <c:pt idx="71">
                  <c:v>331</c:v>
                </c:pt>
                <c:pt idx="72">
                  <c:v>619</c:v>
                </c:pt>
                <c:pt idx="73">
                  <c:v>645</c:v>
                </c:pt>
                <c:pt idx="74">
                  <c:v>671</c:v>
                </c:pt>
                <c:pt idx="75">
                  <c:v>861</c:v>
                </c:pt>
                <c:pt idx="76">
                  <c:v>874</c:v>
                </c:pt>
                <c:pt idx="77">
                  <c:v>884</c:v>
                </c:pt>
                <c:pt idx="78">
                  <c:v>884</c:v>
                </c:pt>
                <c:pt idx="79">
                  <c:v>1149</c:v>
                </c:pt>
                <c:pt idx="80">
                  <c:v>1718</c:v>
                </c:pt>
                <c:pt idx="81">
                  <c:v>1983</c:v>
                </c:pt>
                <c:pt idx="82">
                  <c:v>1993</c:v>
                </c:pt>
                <c:pt idx="83">
                  <c:v>1993</c:v>
                </c:pt>
                <c:pt idx="84">
                  <c:v>1993</c:v>
                </c:pt>
                <c:pt idx="85">
                  <c:v>1993</c:v>
                </c:pt>
                <c:pt idx="86">
                  <c:v>1993</c:v>
                </c:pt>
                <c:pt idx="87">
                  <c:v>1993</c:v>
                </c:pt>
                <c:pt idx="88">
                  <c:v>1993</c:v>
                </c:pt>
                <c:pt idx="89">
                  <c:v>1996</c:v>
                </c:pt>
                <c:pt idx="90">
                  <c:v>1996</c:v>
                </c:pt>
                <c:pt idx="91">
                  <c:v>1996</c:v>
                </c:pt>
                <c:pt idx="92">
                  <c:v>2019</c:v>
                </c:pt>
                <c:pt idx="93">
                  <c:v>2022</c:v>
                </c:pt>
                <c:pt idx="94">
                  <c:v>2035</c:v>
                </c:pt>
                <c:pt idx="95">
                  <c:v>2048</c:v>
                </c:pt>
                <c:pt idx="96">
                  <c:v>2310</c:v>
                </c:pt>
                <c:pt idx="97">
                  <c:v>2339</c:v>
                </c:pt>
                <c:pt idx="98">
                  <c:v>2559</c:v>
                </c:pt>
                <c:pt idx="99">
                  <c:v>2559</c:v>
                </c:pt>
                <c:pt idx="100">
                  <c:v>2562</c:v>
                </c:pt>
                <c:pt idx="101">
                  <c:v>2879</c:v>
                </c:pt>
                <c:pt idx="102">
                  <c:v>2895</c:v>
                </c:pt>
                <c:pt idx="103">
                  <c:v>3043</c:v>
                </c:pt>
                <c:pt idx="104">
                  <c:v>3118</c:v>
                </c:pt>
                <c:pt idx="105">
                  <c:v>3160</c:v>
                </c:pt>
                <c:pt idx="106">
                  <c:v>3308</c:v>
                </c:pt>
                <c:pt idx="107">
                  <c:v>3311</c:v>
                </c:pt>
                <c:pt idx="108">
                  <c:v>3347</c:v>
                </c:pt>
                <c:pt idx="109">
                  <c:v>3370</c:v>
                </c:pt>
                <c:pt idx="110">
                  <c:v>3383</c:v>
                </c:pt>
                <c:pt idx="111">
                  <c:v>3396</c:v>
                </c:pt>
                <c:pt idx="112">
                  <c:v>3412</c:v>
                </c:pt>
                <c:pt idx="113">
                  <c:v>3435</c:v>
                </c:pt>
                <c:pt idx="114">
                  <c:v>3612</c:v>
                </c:pt>
                <c:pt idx="115">
                  <c:v>3674</c:v>
                </c:pt>
                <c:pt idx="116">
                  <c:v>3687</c:v>
                </c:pt>
                <c:pt idx="117">
                  <c:v>3713</c:v>
                </c:pt>
                <c:pt idx="118">
                  <c:v>3926</c:v>
                </c:pt>
                <c:pt idx="119">
                  <c:v>3939</c:v>
                </c:pt>
                <c:pt idx="120">
                  <c:v>3965</c:v>
                </c:pt>
                <c:pt idx="121">
                  <c:v>4191</c:v>
                </c:pt>
                <c:pt idx="122">
                  <c:v>4760</c:v>
                </c:pt>
                <c:pt idx="123">
                  <c:v>4760</c:v>
                </c:pt>
                <c:pt idx="124">
                  <c:v>4770</c:v>
                </c:pt>
                <c:pt idx="125">
                  <c:v>4773</c:v>
                </c:pt>
                <c:pt idx="126">
                  <c:v>4773</c:v>
                </c:pt>
                <c:pt idx="127">
                  <c:v>4773</c:v>
                </c:pt>
                <c:pt idx="128">
                  <c:v>4773</c:v>
                </c:pt>
                <c:pt idx="129">
                  <c:v>4773</c:v>
                </c:pt>
                <c:pt idx="130">
                  <c:v>4838</c:v>
                </c:pt>
                <c:pt idx="131">
                  <c:v>5015</c:v>
                </c:pt>
                <c:pt idx="132">
                  <c:v>5077</c:v>
                </c:pt>
                <c:pt idx="133">
                  <c:v>5090</c:v>
                </c:pt>
                <c:pt idx="134">
                  <c:v>5316</c:v>
                </c:pt>
                <c:pt idx="135">
                  <c:v>5365</c:v>
                </c:pt>
                <c:pt idx="136">
                  <c:v>5381</c:v>
                </c:pt>
                <c:pt idx="137">
                  <c:v>6059</c:v>
                </c:pt>
                <c:pt idx="138">
                  <c:v>6101</c:v>
                </c:pt>
                <c:pt idx="139">
                  <c:v>6117</c:v>
                </c:pt>
                <c:pt idx="140">
                  <c:v>6173</c:v>
                </c:pt>
                <c:pt idx="141">
                  <c:v>6173</c:v>
                </c:pt>
                <c:pt idx="142">
                  <c:v>6173</c:v>
                </c:pt>
                <c:pt idx="143">
                  <c:v>6173</c:v>
                </c:pt>
                <c:pt idx="144">
                  <c:v>6173</c:v>
                </c:pt>
                <c:pt idx="145">
                  <c:v>6173</c:v>
                </c:pt>
                <c:pt idx="146">
                  <c:v>6389</c:v>
                </c:pt>
                <c:pt idx="147">
                  <c:v>6656</c:v>
                </c:pt>
                <c:pt idx="148">
                  <c:v>6948</c:v>
                </c:pt>
                <c:pt idx="149">
                  <c:v>7059</c:v>
                </c:pt>
                <c:pt idx="150">
                  <c:v>7324</c:v>
                </c:pt>
                <c:pt idx="151">
                  <c:v>7327</c:v>
                </c:pt>
                <c:pt idx="152">
                  <c:v>7436</c:v>
                </c:pt>
                <c:pt idx="153">
                  <c:v>7605</c:v>
                </c:pt>
                <c:pt idx="154">
                  <c:v>7922</c:v>
                </c:pt>
                <c:pt idx="155">
                  <c:v>8004</c:v>
                </c:pt>
                <c:pt idx="156">
                  <c:v>8083</c:v>
                </c:pt>
                <c:pt idx="157">
                  <c:v>8109</c:v>
                </c:pt>
                <c:pt idx="158">
                  <c:v>8122</c:v>
                </c:pt>
                <c:pt idx="159">
                  <c:v>8348</c:v>
                </c:pt>
                <c:pt idx="160">
                  <c:v>8362.5</c:v>
                </c:pt>
                <c:pt idx="161">
                  <c:v>8413</c:v>
                </c:pt>
                <c:pt idx="162">
                  <c:v>8436</c:v>
                </c:pt>
                <c:pt idx="163">
                  <c:v>8465</c:v>
                </c:pt>
                <c:pt idx="164">
                  <c:v>8613</c:v>
                </c:pt>
                <c:pt idx="165">
                  <c:v>8616</c:v>
                </c:pt>
                <c:pt idx="166">
                  <c:v>8626</c:v>
                </c:pt>
                <c:pt idx="167">
                  <c:v>8691</c:v>
                </c:pt>
                <c:pt idx="168">
                  <c:v>8956</c:v>
                </c:pt>
                <c:pt idx="169">
                  <c:v>8992</c:v>
                </c:pt>
                <c:pt idx="170">
                  <c:v>9219</c:v>
                </c:pt>
                <c:pt idx="171">
                  <c:v>9484</c:v>
                </c:pt>
                <c:pt idx="172">
                  <c:v>9499</c:v>
                </c:pt>
                <c:pt idx="173">
                  <c:v>9798.5</c:v>
                </c:pt>
                <c:pt idx="174">
                  <c:v>9800</c:v>
                </c:pt>
                <c:pt idx="175">
                  <c:v>9840.5</c:v>
                </c:pt>
                <c:pt idx="176">
                  <c:v>10026</c:v>
                </c:pt>
                <c:pt idx="177">
                  <c:v>10039</c:v>
                </c:pt>
                <c:pt idx="178">
                  <c:v>10294</c:v>
                </c:pt>
                <c:pt idx="179">
                  <c:v>10322</c:v>
                </c:pt>
                <c:pt idx="180">
                  <c:v>10324</c:v>
                </c:pt>
                <c:pt idx="181">
                  <c:v>10588</c:v>
                </c:pt>
                <c:pt idx="182">
                  <c:v>10866</c:v>
                </c:pt>
                <c:pt idx="183">
                  <c:v>11140</c:v>
                </c:pt>
                <c:pt idx="184">
                  <c:v>12004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61">
                  <c:v>-0.35922089999803575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24-4351-AFEA-9E10EE113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0341168"/>
        <c:axId val="1"/>
      </c:scatterChart>
      <c:valAx>
        <c:axId val="470341168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32552344569494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5602094240837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0341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69302790030826"/>
          <c:y val="0.92024539877300615"/>
          <c:w val="0.8638758113351013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19050</xdr:rowOff>
    </xdr:from>
    <xdr:to>
      <xdr:col>14</xdr:col>
      <xdr:colOff>133350</xdr:colOff>
      <xdr:row>18</xdr:row>
      <xdr:rowOff>95250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6186D3ED-F317-CCAB-F5A8-6095AD29A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247650</xdr:colOff>
      <xdr:row>0</xdr:row>
      <xdr:rowOff>19050</xdr:rowOff>
    </xdr:from>
    <xdr:to>
      <xdr:col>21</xdr:col>
      <xdr:colOff>219075</xdr:colOff>
      <xdr:row>18</xdr:row>
      <xdr:rowOff>104775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F1A53BBE-F5E9-390A-0BCF-6AFDD526F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s://www.aavso.org/ejaavso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konkoly.hu/cgi-bin/IBVS?6007" TargetMode="External"/><Relationship Id="rId26" Type="http://schemas.openxmlformats.org/officeDocument/2006/relationships/hyperlink" Target="http://www.bav-astro.de/sfs/BAVM_link.php?BAVMnr=209" TargetMode="External"/><Relationship Id="rId39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konkoly.hu/cgi-bin/IBVS?937" TargetMode="External"/><Relationship Id="rId21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www.bav-astro.de/sfs/BAVM_link.php?BAVMnr=228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bav-astro.de/sfs/BAVM_link.php?BAVMnr=158" TargetMode="External"/><Relationship Id="rId17" Type="http://schemas.openxmlformats.org/officeDocument/2006/relationships/hyperlink" Target="http://www.bav-astro.de/sfs/BAVM_link.php?BAVMnr=178" TargetMode="External"/><Relationship Id="rId25" Type="http://schemas.openxmlformats.org/officeDocument/2006/relationships/hyperlink" Target="http://www.bav-astro.de/sfs/BAVM_link.php?BAVMnr=209" TargetMode="External"/><Relationship Id="rId33" Type="http://schemas.openxmlformats.org/officeDocument/2006/relationships/hyperlink" Target="http://www.konkoly.hu/cgi-bin/IBVS?6029" TargetMode="External"/><Relationship Id="rId38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konkoly.hu/cgi-bin/IBVS?740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www.bav-astro.de/sfs/BAVM_link.php?BAVMnr=186" TargetMode="External"/><Relationship Id="rId29" Type="http://schemas.openxmlformats.org/officeDocument/2006/relationships/hyperlink" Target="http://www.bav-astro.de/sfs/BAVM_link.php?BAVMnr=209" TargetMode="External"/><Relationship Id="rId1" Type="http://schemas.openxmlformats.org/officeDocument/2006/relationships/hyperlink" Target="http://www.konkoly.hu/cgi-bin/IBVS?740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vsolj.cetus-net.org/no40.pdf" TargetMode="External"/><Relationship Id="rId24" Type="http://schemas.openxmlformats.org/officeDocument/2006/relationships/hyperlink" Target="http://var.astro.cz/oejv/issues/oejv0094.pdf" TargetMode="External"/><Relationship Id="rId32" Type="http://schemas.openxmlformats.org/officeDocument/2006/relationships/hyperlink" Target="http://www.konkoly.hu/cgi-bin/IBVS?5992" TargetMode="External"/><Relationship Id="rId37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konkoly.hu/cgi-bin/IBVS?5645" TargetMode="External"/><Relationship Id="rId23" Type="http://schemas.openxmlformats.org/officeDocument/2006/relationships/hyperlink" Target="http://www.bav-astro.de/sfs/BAVM_link.php?BAVMnr=209" TargetMode="External"/><Relationship Id="rId28" Type="http://schemas.openxmlformats.org/officeDocument/2006/relationships/hyperlink" Target="http://www.konkoly.hu/cgi-bin/IBVS?5893" TargetMode="External"/><Relationship Id="rId36" Type="http://schemas.openxmlformats.org/officeDocument/2006/relationships/hyperlink" Target="http://www.bav-astro.de/sfs/BAVM_link.php?BAVMnr=232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vsolj.cetus-net.org/no46.pdf" TargetMode="External"/><Relationship Id="rId31" Type="http://schemas.openxmlformats.org/officeDocument/2006/relationships/hyperlink" Target="http://www.konkoly.hu/cgi-bin/IBVS?5988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bav-astro.de/sfs/BAVM_link.php?BAVMnr=173" TargetMode="External"/><Relationship Id="rId22" Type="http://schemas.openxmlformats.org/officeDocument/2006/relationships/hyperlink" Target="http://www.bav-astro.de/sfs/BAVM_link.php?BAVMnr=186" TargetMode="External"/><Relationship Id="rId27" Type="http://schemas.openxmlformats.org/officeDocument/2006/relationships/hyperlink" Target="http://www.konkoly.hu/cgi-bin/IBVS?5893" TargetMode="External"/><Relationship Id="rId30" Type="http://schemas.openxmlformats.org/officeDocument/2006/relationships/hyperlink" Target="http://www.bav-astro.de/sfs/BAVM_link.php?BAVMnr=214" TargetMode="External"/><Relationship Id="rId35" Type="http://schemas.openxmlformats.org/officeDocument/2006/relationships/hyperlink" Target="http://www.bav-astro.de/sfs/BAVM_link.php?BAVMnr=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5"/>
  <sheetViews>
    <sheetView tabSelected="1" workbookViewId="0">
      <pane xSplit="11" ySplit="22" topLeftCell="L190" activePane="bottomRight" state="frozen"/>
      <selection pane="topRight" activeCell="L1" sqref="L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2.7109375" customWidth="1"/>
    <col min="2" max="2" width="6.5703125" customWidth="1"/>
    <col min="3" max="3" width="12.7109375" customWidth="1"/>
    <col min="4" max="4" width="10" customWidth="1"/>
    <col min="5" max="5" width="12.7109375" customWidth="1"/>
    <col min="6" max="6" width="16.140625" customWidth="1"/>
    <col min="7" max="7" width="12.7109375" style="47" customWidth="1"/>
    <col min="8" max="256" width="12.7109375" customWidth="1"/>
  </cols>
  <sheetData>
    <row r="1" spans="1:6" ht="20.25" x14ac:dyDescent="0.3">
      <c r="A1" s="1" t="s">
        <v>121</v>
      </c>
    </row>
    <row r="2" spans="1:6" x14ac:dyDescent="0.2">
      <c r="A2" t="s">
        <v>27</v>
      </c>
      <c r="B2" s="8" t="s">
        <v>90</v>
      </c>
      <c r="D2" s="27"/>
    </row>
    <row r="4" spans="1:6" ht="14.25" thickTop="1" thickBot="1" x14ac:dyDescent="0.25">
      <c r="A4" s="5" t="s">
        <v>3</v>
      </c>
      <c r="C4" s="2">
        <v>43691.123</v>
      </c>
      <c r="D4" s="3">
        <v>1.3057893</v>
      </c>
    </row>
    <row r="5" spans="1:6" ht="13.5" thickTop="1" x14ac:dyDescent="0.2">
      <c r="A5" s="10" t="s">
        <v>96</v>
      </c>
      <c r="B5" s="9"/>
      <c r="C5" s="11">
        <v>-9.5</v>
      </c>
      <c r="D5" s="9" t="s">
        <v>97</v>
      </c>
    </row>
    <row r="6" spans="1:6" x14ac:dyDescent="0.2">
      <c r="A6" s="5" t="s">
        <v>4</v>
      </c>
    </row>
    <row r="7" spans="1:6" x14ac:dyDescent="0.2">
      <c r="A7" t="s">
        <v>5</v>
      </c>
      <c r="C7">
        <f>+C4</f>
        <v>43691.123</v>
      </c>
    </row>
    <row r="8" spans="1:6" x14ac:dyDescent="0.2">
      <c r="A8" t="s">
        <v>6</v>
      </c>
      <c r="C8">
        <f>+D4</f>
        <v>1.3057893</v>
      </c>
    </row>
    <row r="9" spans="1:6" x14ac:dyDescent="0.2">
      <c r="A9" s="25" t="s">
        <v>101</v>
      </c>
      <c r="B9" s="26">
        <v>180</v>
      </c>
      <c r="C9" s="14" t="str">
        <f>"F"&amp;B9</f>
        <v>F180</v>
      </c>
      <c r="D9" s="63" t="str">
        <f>"G"&amp;B9</f>
        <v>G180</v>
      </c>
    </row>
    <row r="10" spans="1:6" ht="13.5" thickBot="1" x14ac:dyDescent="0.25">
      <c r="A10" s="9"/>
      <c r="B10" s="9"/>
      <c r="C10" s="4" t="s">
        <v>23</v>
      </c>
      <c r="D10" s="4" t="s">
        <v>24</v>
      </c>
      <c r="E10" s="9"/>
    </row>
    <row r="11" spans="1:6" x14ac:dyDescent="0.2">
      <c r="A11" s="9" t="s">
        <v>19</v>
      </c>
      <c r="B11" s="9"/>
      <c r="C11" s="12">
        <f ca="1">INTERCEPT(INDIRECT($D$9):G986,INDIRECT($C$9):F986)</f>
        <v>-0.1250046699658299</v>
      </c>
      <c r="D11" s="13"/>
      <c r="E11" s="9"/>
    </row>
    <row r="12" spans="1:6" x14ac:dyDescent="0.2">
      <c r="A12" s="9" t="s">
        <v>20</v>
      </c>
      <c r="B12" s="9"/>
      <c r="C12" s="12">
        <f ca="1">SLOPE(INDIRECT($D$9):G986,INDIRECT($C$9):F986)</f>
        <v>-2.5618368122325812E-5</v>
      </c>
      <c r="D12" s="13"/>
      <c r="E12" s="9"/>
    </row>
    <row r="13" spans="1:6" x14ac:dyDescent="0.2">
      <c r="A13" s="9" t="s">
        <v>22</v>
      </c>
      <c r="B13" s="9"/>
      <c r="C13" s="13" t="s">
        <v>17</v>
      </c>
    </row>
    <row r="14" spans="1:6" x14ac:dyDescent="0.2">
      <c r="A14" s="9"/>
      <c r="B14" s="9"/>
      <c r="C14" s="9"/>
    </row>
    <row r="15" spans="1:6" x14ac:dyDescent="0.2">
      <c r="A15" s="16" t="s">
        <v>21</v>
      </c>
      <c r="B15" s="9"/>
      <c r="C15" s="17">
        <f ca="1">(C7+C11)+(C8+C12)*INT(MAX(F21:F3527))</f>
        <v>59365.385229639098</v>
      </c>
      <c r="E15" s="18" t="s">
        <v>109</v>
      </c>
      <c r="F15" s="11">
        <v>1</v>
      </c>
    </row>
    <row r="16" spans="1:6" x14ac:dyDescent="0.2">
      <c r="A16" s="20" t="s">
        <v>7</v>
      </c>
      <c r="B16" s="9"/>
      <c r="C16" s="21">
        <f ca="1">+C8+C12</f>
        <v>1.3057636816318776</v>
      </c>
      <c r="E16" s="18" t="s">
        <v>98</v>
      </c>
      <c r="F16" s="19">
        <f ca="1">NOW()+15018.5+$C$5/24</f>
        <v>60352.812367361112</v>
      </c>
    </row>
    <row r="17" spans="1:21" ht="13.5" thickBot="1" x14ac:dyDescent="0.25">
      <c r="A17" s="18" t="s">
        <v>94</v>
      </c>
      <c r="B17" s="9"/>
      <c r="C17" s="9">
        <f>COUNT(C21:C2185)</f>
        <v>185</v>
      </c>
      <c r="E17" s="18" t="s">
        <v>110</v>
      </c>
      <c r="F17" s="19">
        <f ca="1">ROUND(2*(F16-$C$7)/$C$8,0)/2+F15</f>
        <v>12761</v>
      </c>
    </row>
    <row r="18" spans="1:21" ht="14.25" thickTop="1" thickBot="1" x14ac:dyDescent="0.25">
      <c r="A18" s="20" t="s">
        <v>8</v>
      </c>
      <c r="B18" s="9"/>
      <c r="C18" s="23">
        <f ca="1">+C15</f>
        <v>59365.385229639098</v>
      </c>
      <c r="D18" s="24">
        <f ca="1">+C16</f>
        <v>1.3057636816318776</v>
      </c>
      <c r="E18" s="18" t="s">
        <v>99</v>
      </c>
      <c r="F18" s="15">
        <f ca="1">ROUND(2*(F16-$C$15)/$C$16,0)/2+F15</f>
        <v>757</v>
      </c>
    </row>
    <row r="19" spans="1:21" ht="13.5" thickTop="1" x14ac:dyDescent="0.2">
      <c r="E19" s="18" t="s">
        <v>100</v>
      </c>
      <c r="F19" s="22">
        <f ca="1">+$C$15+$C$16*F18-15018.5-$C$5/24</f>
        <v>45335.744169967766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64" t="s">
        <v>14</v>
      </c>
      <c r="H20" s="7" t="s">
        <v>130</v>
      </c>
      <c r="I20" s="7" t="s">
        <v>105</v>
      </c>
      <c r="J20" s="7" t="s">
        <v>127</v>
      </c>
      <c r="K20" s="7" t="s">
        <v>106</v>
      </c>
      <c r="L20" s="7" t="s">
        <v>108</v>
      </c>
      <c r="M20" s="7" t="s">
        <v>28</v>
      </c>
      <c r="N20" s="7" t="s">
        <v>29</v>
      </c>
      <c r="O20" s="7" t="s">
        <v>26</v>
      </c>
      <c r="P20" s="6" t="s">
        <v>25</v>
      </c>
      <c r="Q20" s="4" t="s">
        <v>18</v>
      </c>
      <c r="U20" s="65" t="s">
        <v>743</v>
      </c>
    </row>
    <row r="21" spans="1:21" s="28" customFormat="1" ht="12.75" customHeight="1" x14ac:dyDescent="0.2">
      <c r="A21" s="60" t="s">
        <v>140</v>
      </c>
      <c r="B21" s="61" t="s">
        <v>91</v>
      </c>
      <c r="C21" s="60">
        <v>33771.379999999997</v>
      </c>
      <c r="D21" s="60" t="s">
        <v>105</v>
      </c>
      <c r="E21" s="37">
        <f t="shared" ref="E21:E52" si="0">+(C21-C$7)/C$8</f>
        <v>-7596.7409137140285</v>
      </c>
      <c r="F21" s="62">
        <f>ROUND(2*E21,0)/2-0.5</f>
        <v>-7597</v>
      </c>
      <c r="G21" s="32">
        <f t="shared" ref="G21:G52" si="1">+C21-(C$7+F21*C$8)</f>
        <v>0.33831210000062129</v>
      </c>
      <c r="I21" s="28">
        <f>G21</f>
        <v>0.33831210000062129</v>
      </c>
      <c r="Q21" s="29">
        <f t="shared" ref="Q21:Q52" si="2">+C21-15018.5</f>
        <v>18752.879999999997</v>
      </c>
    </row>
    <row r="22" spans="1:21" s="28" customFormat="1" ht="12.75" customHeight="1" x14ac:dyDescent="0.2">
      <c r="A22" s="60" t="s">
        <v>140</v>
      </c>
      <c r="B22" s="61" t="s">
        <v>91</v>
      </c>
      <c r="C22" s="60">
        <v>33852.339999999997</v>
      </c>
      <c r="D22" s="60" t="s">
        <v>105</v>
      </c>
      <c r="E22" s="37">
        <f t="shared" si="0"/>
        <v>-7534.7400993406845</v>
      </c>
      <c r="F22" s="62">
        <f>ROUND(2*E22,0)/2-0.5</f>
        <v>-7535</v>
      </c>
      <c r="G22" s="32">
        <f t="shared" si="1"/>
        <v>0.33937549999973271</v>
      </c>
      <c r="I22" s="28">
        <f>G22</f>
        <v>0.33937549999973271</v>
      </c>
      <c r="Q22" s="29">
        <f t="shared" si="2"/>
        <v>18833.839999999997</v>
      </c>
    </row>
    <row r="23" spans="1:21" s="28" customFormat="1" ht="12.75" customHeight="1" x14ac:dyDescent="0.2">
      <c r="A23" s="60" t="s">
        <v>147</v>
      </c>
      <c r="B23" s="61" t="s">
        <v>91</v>
      </c>
      <c r="C23" s="60">
        <v>33869.35</v>
      </c>
      <c r="D23" s="60" t="s">
        <v>105</v>
      </c>
      <c r="E23" s="37">
        <f t="shared" si="0"/>
        <v>-7521.7134954314606</v>
      </c>
      <c r="F23" s="62">
        <f>ROUND(2*E23,0)/2-0.5</f>
        <v>-7522</v>
      </c>
      <c r="G23" s="32">
        <f t="shared" si="1"/>
        <v>0.37411460000294028</v>
      </c>
      <c r="I23" s="28">
        <f>G23</f>
        <v>0.37411460000294028</v>
      </c>
      <c r="Q23" s="29">
        <f t="shared" si="2"/>
        <v>18850.849999999999</v>
      </c>
    </row>
    <row r="24" spans="1:21" s="28" customFormat="1" ht="12.75" customHeight="1" x14ac:dyDescent="0.2">
      <c r="A24" s="60" t="s">
        <v>140</v>
      </c>
      <c r="B24" s="61" t="s">
        <v>91</v>
      </c>
      <c r="C24" s="60">
        <v>33882.31</v>
      </c>
      <c r="D24" s="60" t="s">
        <v>105</v>
      </c>
      <c r="E24" s="37">
        <f t="shared" si="0"/>
        <v>-7511.7884638815785</v>
      </c>
      <c r="F24" s="28">
        <f>ROUND(2*E24,0)/2</f>
        <v>-7512</v>
      </c>
      <c r="G24" s="32">
        <f t="shared" si="1"/>
        <v>0.2762215999973705</v>
      </c>
      <c r="I24" s="28">
        <f>G24</f>
        <v>0.2762215999973705</v>
      </c>
      <c r="Q24" s="29">
        <f t="shared" si="2"/>
        <v>18863.809999999998</v>
      </c>
    </row>
    <row r="25" spans="1:21" s="28" customFormat="1" ht="12.75" customHeight="1" x14ac:dyDescent="0.2">
      <c r="A25" s="60" t="s">
        <v>140</v>
      </c>
      <c r="B25" s="61" t="s">
        <v>91</v>
      </c>
      <c r="C25" s="60">
        <v>33886.29</v>
      </c>
      <c r="D25" s="60" t="s">
        <v>105</v>
      </c>
      <c r="E25" s="37">
        <f t="shared" si="0"/>
        <v>-7508.7404989457318</v>
      </c>
      <c r="F25" s="62">
        <f>ROUND(2*E25,0)/2-0.5</f>
        <v>-7509</v>
      </c>
      <c r="G25" s="32">
        <f t="shared" si="1"/>
        <v>0.33885369999916293</v>
      </c>
      <c r="I25" s="28">
        <f>G25</f>
        <v>0.33885369999916293</v>
      </c>
      <c r="Q25" s="29">
        <f t="shared" si="2"/>
        <v>18867.79</v>
      </c>
    </row>
    <row r="26" spans="1:21" s="28" customFormat="1" ht="12.75" customHeight="1" x14ac:dyDescent="0.2">
      <c r="A26" s="60" t="s">
        <v>140</v>
      </c>
      <c r="B26" s="61" t="s">
        <v>91</v>
      </c>
      <c r="C26" s="60">
        <v>33895.42</v>
      </c>
      <c r="D26" s="60" t="s">
        <v>105</v>
      </c>
      <c r="E26" s="37">
        <f t="shared" si="0"/>
        <v>-7501.7485592813491</v>
      </c>
      <c r="F26" s="62">
        <f>ROUND(2*E26,0)/2-0.5</f>
        <v>-7502</v>
      </c>
      <c r="G26" s="32">
        <f t="shared" si="1"/>
        <v>0.32832860000053188</v>
      </c>
      <c r="I26" s="28">
        <f>G26</f>
        <v>0.32832860000053188</v>
      </c>
      <c r="Q26" s="29">
        <f t="shared" si="2"/>
        <v>18876.919999999998</v>
      </c>
    </row>
    <row r="27" spans="1:21" s="28" customFormat="1" ht="12.75" customHeight="1" x14ac:dyDescent="0.2">
      <c r="A27" s="60" t="s">
        <v>140</v>
      </c>
      <c r="B27" s="61" t="s">
        <v>113</v>
      </c>
      <c r="C27" s="60">
        <v>33918.25</v>
      </c>
      <c r="D27" s="60" t="s">
        <v>105</v>
      </c>
      <c r="E27" s="37">
        <f t="shared" si="0"/>
        <v>-7484.2648810187056</v>
      </c>
      <c r="F27" s="28">
        <f>ROUND(2*E27,0)/2</f>
        <v>-7484.5</v>
      </c>
      <c r="G27" s="32">
        <f t="shared" si="1"/>
        <v>0.30701585000497289</v>
      </c>
      <c r="I27" s="28">
        <f>G27</f>
        <v>0.30701585000497289</v>
      </c>
      <c r="Q27" s="29">
        <f t="shared" si="2"/>
        <v>18899.75</v>
      </c>
    </row>
    <row r="28" spans="1:21" s="28" customFormat="1" ht="12.75" customHeight="1" x14ac:dyDescent="0.2">
      <c r="A28" s="60" t="s">
        <v>147</v>
      </c>
      <c r="B28" s="61" t="s">
        <v>91</v>
      </c>
      <c r="C28" s="60">
        <v>33920.25</v>
      </c>
      <c r="D28" s="60" t="s">
        <v>105</v>
      </c>
      <c r="E28" s="37">
        <f t="shared" si="0"/>
        <v>-7482.7332403474275</v>
      </c>
      <c r="F28" s="62">
        <f>ROUND(2*E28,0)/2-0.5</f>
        <v>-7483</v>
      </c>
      <c r="G28" s="32">
        <f t="shared" si="1"/>
        <v>0.34833190000063041</v>
      </c>
      <c r="I28" s="28">
        <f>G28</f>
        <v>0.34833190000063041</v>
      </c>
      <c r="Q28" s="29">
        <f t="shared" si="2"/>
        <v>18901.75</v>
      </c>
    </row>
    <row r="29" spans="1:21" s="28" customFormat="1" ht="12.75" customHeight="1" x14ac:dyDescent="0.2">
      <c r="A29" s="60" t="s">
        <v>147</v>
      </c>
      <c r="B29" s="61" t="s">
        <v>91</v>
      </c>
      <c r="C29" s="60">
        <v>34164.49</v>
      </c>
      <c r="D29" s="60" t="s">
        <v>105</v>
      </c>
      <c r="E29" s="37">
        <f t="shared" si="0"/>
        <v>-7295.6892815709252</v>
      </c>
      <c r="F29" s="62">
        <f>ROUND(2*E29,0)/2-0.5</f>
        <v>-7296</v>
      </c>
      <c r="G29" s="32">
        <f t="shared" si="1"/>
        <v>0.4057327999980771</v>
      </c>
      <c r="I29" s="28">
        <f>G29</f>
        <v>0.4057327999980771</v>
      </c>
      <c r="Q29" s="29">
        <f t="shared" si="2"/>
        <v>19145.989999999998</v>
      </c>
    </row>
    <row r="30" spans="1:21" s="28" customFormat="1" ht="12.75" customHeight="1" x14ac:dyDescent="0.2">
      <c r="A30" s="60" t="s">
        <v>147</v>
      </c>
      <c r="B30" s="61" t="s">
        <v>91</v>
      </c>
      <c r="C30" s="60">
        <v>34245.32</v>
      </c>
      <c r="D30" s="60" t="s">
        <v>105</v>
      </c>
      <c r="E30" s="37">
        <f t="shared" si="0"/>
        <v>-7233.7880238412117</v>
      </c>
      <c r="F30" s="28">
        <f t="shared" ref="F30:F61" si="3">ROUND(2*E30,0)/2</f>
        <v>-7234</v>
      </c>
      <c r="G30" s="32">
        <f t="shared" si="1"/>
        <v>0.27679619999980787</v>
      </c>
      <c r="I30" s="28">
        <f>G30</f>
        <v>0.27679619999980787</v>
      </c>
      <c r="Q30" s="29">
        <f t="shared" si="2"/>
        <v>19226.82</v>
      </c>
    </row>
    <row r="31" spans="1:21" s="28" customFormat="1" ht="12.75" customHeight="1" x14ac:dyDescent="0.2">
      <c r="A31" s="60" t="s">
        <v>147</v>
      </c>
      <c r="B31" s="61" t="s">
        <v>91</v>
      </c>
      <c r="C31" s="60">
        <v>34625.32</v>
      </c>
      <c r="D31" s="60" t="s">
        <v>105</v>
      </c>
      <c r="E31" s="37">
        <f t="shared" si="0"/>
        <v>-6942.7762962983379</v>
      </c>
      <c r="F31" s="28">
        <f t="shared" si="3"/>
        <v>-6943</v>
      </c>
      <c r="G31" s="32">
        <f t="shared" si="1"/>
        <v>0.29210990000137826</v>
      </c>
      <c r="I31" s="28">
        <f>G31</f>
        <v>0.29210990000137826</v>
      </c>
      <c r="Q31" s="29">
        <f t="shared" si="2"/>
        <v>19606.82</v>
      </c>
    </row>
    <row r="32" spans="1:21" s="28" customFormat="1" ht="12.75" customHeight="1" x14ac:dyDescent="0.2">
      <c r="A32" s="60" t="s">
        <v>147</v>
      </c>
      <c r="B32" s="61" t="s">
        <v>91</v>
      </c>
      <c r="C32" s="60">
        <v>34680.19</v>
      </c>
      <c r="D32" s="60" t="s">
        <v>105</v>
      </c>
      <c r="E32" s="37">
        <f t="shared" si="0"/>
        <v>-6900.755734481816</v>
      </c>
      <c r="F32" s="28">
        <f t="shared" si="3"/>
        <v>-6901</v>
      </c>
      <c r="G32" s="32">
        <f t="shared" si="1"/>
        <v>0.31895929999882355</v>
      </c>
      <c r="I32" s="28">
        <f>G32</f>
        <v>0.31895929999882355</v>
      </c>
      <c r="Q32" s="29">
        <f t="shared" si="2"/>
        <v>19661.690000000002</v>
      </c>
    </row>
    <row r="33" spans="1:17" s="28" customFormat="1" ht="12.75" customHeight="1" x14ac:dyDescent="0.2">
      <c r="A33" s="60" t="s">
        <v>177</v>
      </c>
      <c r="B33" s="61" t="s">
        <v>91</v>
      </c>
      <c r="C33" s="60">
        <v>35198.540999999997</v>
      </c>
      <c r="D33" s="60" t="s">
        <v>105</v>
      </c>
      <c r="E33" s="37">
        <f t="shared" si="0"/>
        <v>-6503.7919976829353</v>
      </c>
      <c r="F33" s="28">
        <f t="shared" si="3"/>
        <v>-6504</v>
      </c>
      <c r="G33" s="32">
        <f t="shared" si="1"/>
        <v>0.27160719999665162</v>
      </c>
      <c r="I33" s="28">
        <f>G33</f>
        <v>0.27160719999665162</v>
      </c>
      <c r="Q33" s="29">
        <f t="shared" si="2"/>
        <v>20180.040999999997</v>
      </c>
    </row>
    <row r="34" spans="1:17" s="28" customFormat="1" ht="12.75" customHeight="1" x14ac:dyDescent="0.2">
      <c r="A34" s="60" t="s">
        <v>177</v>
      </c>
      <c r="B34" s="61" t="s">
        <v>91</v>
      </c>
      <c r="C34" s="60">
        <v>35219.43</v>
      </c>
      <c r="D34" s="60" t="s">
        <v>105</v>
      </c>
      <c r="E34" s="37">
        <f t="shared" si="0"/>
        <v>-6487.7947766917669</v>
      </c>
      <c r="F34" s="28">
        <f t="shared" si="3"/>
        <v>-6488</v>
      </c>
      <c r="G34" s="32">
        <f t="shared" si="1"/>
        <v>0.26797839999926509</v>
      </c>
      <c r="I34" s="28">
        <f>G34</f>
        <v>0.26797839999926509</v>
      </c>
      <c r="Q34" s="29">
        <f t="shared" si="2"/>
        <v>20200.93</v>
      </c>
    </row>
    <row r="35" spans="1:17" s="28" customFormat="1" ht="12.75" customHeight="1" x14ac:dyDescent="0.2">
      <c r="A35" s="60" t="s">
        <v>177</v>
      </c>
      <c r="B35" s="61" t="s">
        <v>91</v>
      </c>
      <c r="C35" s="60">
        <v>35223.362000000001</v>
      </c>
      <c r="D35" s="60" t="s">
        <v>105</v>
      </c>
      <c r="E35" s="37">
        <f t="shared" si="0"/>
        <v>-6484.783571132034</v>
      </c>
      <c r="F35" s="28">
        <f t="shared" si="3"/>
        <v>-6485</v>
      </c>
      <c r="G35" s="32">
        <f t="shared" si="1"/>
        <v>0.28261050000583054</v>
      </c>
      <c r="I35" s="28">
        <f>G35</f>
        <v>0.28261050000583054</v>
      </c>
      <c r="Q35" s="29">
        <f t="shared" si="2"/>
        <v>20204.862000000001</v>
      </c>
    </row>
    <row r="36" spans="1:17" s="28" customFormat="1" ht="12.75" customHeight="1" x14ac:dyDescent="0.2">
      <c r="A36" s="60" t="s">
        <v>147</v>
      </c>
      <c r="B36" s="61" t="s">
        <v>91</v>
      </c>
      <c r="C36" s="60">
        <v>35608.53</v>
      </c>
      <c r="D36" s="60" t="s">
        <v>105</v>
      </c>
      <c r="E36" s="37">
        <f t="shared" si="0"/>
        <v>-6189.814084094578</v>
      </c>
      <c r="F36" s="28">
        <f t="shared" si="3"/>
        <v>-6190</v>
      </c>
      <c r="G36" s="32">
        <f t="shared" si="1"/>
        <v>0.24276700000336859</v>
      </c>
      <c r="I36" s="28">
        <f>G36</f>
        <v>0.24276700000336859</v>
      </c>
      <c r="Q36" s="29">
        <f t="shared" si="2"/>
        <v>20590.03</v>
      </c>
    </row>
    <row r="37" spans="1:17" s="28" customFormat="1" ht="12.75" customHeight="1" x14ac:dyDescent="0.2">
      <c r="A37" s="60" t="s">
        <v>190</v>
      </c>
      <c r="B37" s="61" t="s">
        <v>91</v>
      </c>
      <c r="C37" s="60">
        <v>35647.711000000003</v>
      </c>
      <c r="D37" s="60" t="s">
        <v>105</v>
      </c>
      <c r="E37" s="37">
        <f t="shared" si="0"/>
        <v>-6159.8084775238976</v>
      </c>
      <c r="F37" s="28">
        <f t="shared" si="3"/>
        <v>-6160</v>
      </c>
      <c r="G37" s="32">
        <f t="shared" si="1"/>
        <v>0.25008800000068732</v>
      </c>
      <c r="I37" s="28">
        <f>G37</f>
        <v>0.25008800000068732</v>
      </c>
      <c r="Q37" s="29">
        <f t="shared" si="2"/>
        <v>20629.211000000003</v>
      </c>
    </row>
    <row r="38" spans="1:17" s="28" customFormat="1" ht="12.75" customHeight="1" x14ac:dyDescent="0.2">
      <c r="A38" s="60" t="s">
        <v>190</v>
      </c>
      <c r="B38" s="61" t="s">
        <v>91</v>
      </c>
      <c r="C38" s="60">
        <v>35651.644</v>
      </c>
      <c r="D38" s="60" t="s">
        <v>105</v>
      </c>
      <c r="E38" s="37">
        <f t="shared" si="0"/>
        <v>-6156.7965061438308</v>
      </c>
      <c r="F38" s="28">
        <f t="shared" si="3"/>
        <v>-6157</v>
      </c>
      <c r="G38" s="32">
        <f t="shared" si="1"/>
        <v>0.26572010000381852</v>
      </c>
      <c r="I38" s="28">
        <f>G38</f>
        <v>0.26572010000381852</v>
      </c>
      <c r="Q38" s="29">
        <f t="shared" si="2"/>
        <v>20633.144</v>
      </c>
    </row>
    <row r="39" spans="1:17" s="28" customFormat="1" ht="12.75" customHeight="1" x14ac:dyDescent="0.2">
      <c r="A39" s="60" t="s">
        <v>190</v>
      </c>
      <c r="B39" s="61" t="s">
        <v>91</v>
      </c>
      <c r="C39" s="60">
        <v>35698.642999999996</v>
      </c>
      <c r="D39" s="60" t="s">
        <v>105</v>
      </c>
      <c r="E39" s="37">
        <f t="shared" si="0"/>
        <v>-6120.8037161891298</v>
      </c>
      <c r="F39" s="28">
        <f t="shared" si="3"/>
        <v>-6121</v>
      </c>
      <c r="G39" s="32">
        <f t="shared" si="1"/>
        <v>0.25630529999762075</v>
      </c>
      <c r="I39" s="28">
        <f>G39</f>
        <v>0.25630529999762075</v>
      </c>
      <c r="Q39" s="29">
        <f t="shared" si="2"/>
        <v>20680.142999999996</v>
      </c>
    </row>
    <row r="40" spans="1:17" s="28" customFormat="1" ht="12.75" customHeight="1" x14ac:dyDescent="0.2">
      <c r="A40" s="60" t="s">
        <v>177</v>
      </c>
      <c r="B40" s="61" t="s">
        <v>91</v>
      </c>
      <c r="C40" s="60">
        <v>35748.275000000001</v>
      </c>
      <c r="D40" s="60" t="s">
        <v>105</v>
      </c>
      <c r="E40" s="37">
        <f t="shared" si="0"/>
        <v>-6082.7945212906843</v>
      </c>
      <c r="F40" s="28">
        <f t="shared" si="3"/>
        <v>-6083</v>
      </c>
      <c r="G40" s="32">
        <f t="shared" si="1"/>
        <v>0.26831189999938942</v>
      </c>
      <c r="I40" s="28">
        <f>G40</f>
        <v>0.26831189999938942</v>
      </c>
      <c r="Q40" s="29">
        <f t="shared" si="2"/>
        <v>20729.775000000001</v>
      </c>
    </row>
    <row r="41" spans="1:17" s="28" customFormat="1" ht="12.75" customHeight="1" x14ac:dyDescent="0.2">
      <c r="A41" s="60" t="s">
        <v>190</v>
      </c>
      <c r="B41" s="61" t="s">
        <v>91</v>
      </c>
      <c r="C41" s="60">
        <v>35963.707999999999</v>
      </c>
      <c r="D41" s="60" t="s">
        <v>105</v>
      </c>
      <c r="E41" s="37">
        <f t="shared" si="0"/>
        <v>-5917.8115489229394</v>
      </c>
      <c r="F41" s="28">
        <f t="shared" si="3"/>
        <v>-5918</v>
      </c>
      <c r="G41" s="32">
        <f t="shared" si="1"/>
        <v>0.24607739999919431</v>
      </c>
      <c r="I41" s="28">
        <f>G41</f>
        <v>0.24607739999919431</v>
      </c>
      <c r="Q41" s="29">
        <f t="shared" si="2"/>
        <v>20945.207999999999</v>
      </c>
    </row>
    <row r="42" spans="1:17" s="28" customFormat="1" ht="12.75" customHeight="1" x14ac:dyDescent="0.2">
      <c r="A42" s="60" t="s">
        <v>190</v>
      </c>
      <c r="B42" s="61" t="s">
        <v>91</v>
      </c>
      <c r="C42" s="60">
        <v>36006.792999999998</v>
      </c>
      <c r="D42" s="60" t="s">
        <v>105</v>
      </c>
      <c r="E42" s="37">
        <f t="shared" si="0"/>
        <v>-5884.8161797619277</v>
      </c>
      <c r="F42" s="28">
        <f t="shared" si="3"/>
        <v>-5885</v>
      </c>
      <c r="G42" s="32">
        <f t="shared" si="1"/>
        <v>0.24003049999737414</v>
      </c>
      <c r="I42" s="28">
        <f>G42</f>
        <v>0.24003049999737414</v>
      </c>
      <c r="Q42" s="29">
        <f t="shared" si="2"/>
        <v>20988.292999999998</v>
      </c>
    </row>
    <row r="43" spans="1:17" s="28" customFormat="1" ht="12.75" customHeight="1" x14ac:dyDescent="0.2">
      <c r="A43" s="60" t="s">
        <v>190</v>
      </c>
      <c r="B43" s="61" t="s">
        <v>91</v>
      </c>
      <c r="C43" s="60">
        <v>36031.595000000001</v>
      </c>
      <c r="D43" s="60" t="s">
        <v>105</v>
      </c>
      <c r="E43" s="37">
        <f t="shared" si="0"/>
        <v>-5865.822303797403</v>
      </c>
      <c r="F43" s="28">
        <f t="shared" si="3"/>
        <v>-5866</v>
      </c>
      <c r="G43" s="32">
        <f t="shared" si="1"/>
        <v>0.23203379999904428</v>
      </c>
      <c r="I43" s="28">
        <f>G43</f>
        <v>0.23203379999904428</v>
      </c>
      <c r="Q43" s="29">
        <f t="shared" si="2"/>
        <v>21013.095000000001</v>
      </c>
    </row>
    <row r="44" spans="1:17" s="28" customFormat="1" ht="12.75" customHeight="1" x14ac:dyDescent="0.2">
      <c r="A44" s="60" t="s">
        <v>177</v>
      </c>
      <c r="B44" s="61" t="s">
        <v>91</v>
      </c>
      <c r="C44" s="60">
        <v>36308.413999999997</v>
      </c>
      <c r="D44" s="60" t="s">
        <v>105</v>
      </c>
      <c r="E44" s="37">
        <f t="shared" si="0"/>
        <v>-5653.8286843061142</v>
      </c>
      <c r="F44" s="28">
        <f t="shared" si="3"/>
        <v>-5654</v>
      </c>
      <c r="G44" s="32">
        <f t="shared" si="1"/>
        <v>0.22370219999720575</v>
      </c>
      <c r="I44" s="28">
        <f>G44</f>
        <v>0.22370219999720575</v>
      </c>
      <c r="Q44" s="29">
        <f t="shared" si="2"/>
        <v>21289.913999999997</v>
      </c>
    </row>
    <row r="45" spans="1:17" s="28" customFormat="1" ht="12.75" customHeight="1" x14ac:dyDescent="0.2">
      <c r="A45" s="60" t="s">
        <v>213</v>
      </c>
      <c r="B45" s="61" t="s">
        <v>91</v>
      </c>
      <c r="C45" s="60">
        <v>37474.440999999999</v>
      </c>
      <c r="D45" s="60" t="s">
        <v>105</v>
      </c>
      <c r="E45" s="37">
        <f t="shared" si="0"/>
        <v>-4760.8614958018115</v>
      </c>
      <c r="F45" s="28">
        <f t="shared" si="3"/>
        <v>-4761</v>
      </c>
      <c r="G45" s="32">
        <f t="shared" si="1"/>
        <v>0.18085730000166222</v>
      </c>
      <c r="I45" s="28">
        <f>G45</f>
        <v>0.18085730000166222</v>
      </c>
      <c r="Q45" s="29">
        <f t="shared" si="2"/>
        <v>22455.940999999999</v>
      </c>
    </row>
    <row r="46" spans="1:17" s="28" customFormat="1" ht="12.75" customHeight="1" x14ac:dyDescent="0.2">
      <c r="A46" s="60" t="s">
        <v>213</v>
      </c>
      <c r="B46" s="61" t="s">
        <v>91</v>
      </c>
      <c r="C46" s="60">
        <v>37474.440999999999</v>
      </c>
      <c r="D46" s="60" t="s">
        <v>105</v>
      </c>
      <c r="E46" s="37">
        <f t="shared" si="0"/>
        <v>-4760.8614958018115</v>
      </c>
      <c r="F46" s="28">
        <f t="shared" si="3"/>
        <v>-4761</v>
      </c>
      <c r="G46" s="32">
        <f t="shared" si="1"/>
        <v>0.18085730000166222</v>
      </c>
      <c r="I46" s="28">
        <f>G46</f>
        <v>0.18085730000166222</v>
      </c>
      <c r="Q46" s="29">
        <f t="shared" si="2"/>
        <v>22455.940999999999</v>
      </c>
    </row>
    <row r="47" spans="1:17" s="28" customFormat="1" ht="12.75" customHeight="1" x14ac:dyDescent="0.2">
      <c r="A47" s="60" t="s">
        <v>213</v>
      </c>
      <c r="B47" s="61" t="s">
        <v>91</v>
      </c>
      <c r="C47" s="60">
        <v>37474.442000000003</v>
      </c>
      <c r="D47" s="60" t="s">
        <v>105</v>
      </c>
      <c r="E47" s="37">
        <f t="shared" si="0"/>
        <v>-4760.860729981473</v>
      </c>
      <c r="F47" s="28">
        <f t="shared" si="3"/>
        <v>-4761</v>
      </c>
      <c r="G47" s="32">
        <f t="shared" si="1"/>
        <v>0.18185730000550393</v>
      </c>
      <c r="I47" s="28">
        <f>G47</f>
        <v>0.18185730000550393</v>
      </c>
      <c r="Q47" s="29">
        <f t="shared" si="2"/>
        <v>22455.942000000003</v>
      </c>
    </row>
    <row r="48" spans="1:17" s="28" customFormat="1" ht="12.75" customHeight="1" x14ac:dyDescent="0.2">
      <c r="A48" s="60" t="s">
        <v>213</v>
      </c>
      <c r="B48" s="61" t="s">
        <v>91</v>
      </c>
      <c r="C48" s="60">
        <v>37474.442999999999</v>
      </c>
      <c r="D48" s="60" t="s">
        <v>105</v>
      </c>
      <c r="E48" s="37">
        <f t="shared" si="0"/>
        <v>-4760.8599641611399</v>
      </c>
      <c r="F48" s="28">
        <f t="shared" si="3"/>
        <v>-4761</v>
      </c>
      <c r="G48" s="32">
        <f t="shared" si="1"/>
        <v>0.18285730000206968</v>
      </c>
      <c r="I48" s="28">
        <f>G48</f>
        <v>0.18285730000206968</v>
      </c>
      <c r="Q48" s="29">
        <f t="shared" si="2"/>
        <v>22455.942999999999</v>
      </c>
    </row>
    <row r="49" spans="1:32" s="28" customFormat="1" ht="12.75" customHeight="1" x14ac:dyDescent="0.2">
      <c r="A49" s="60" t="s">
        <v>213</v>
      </c>
      <c r="B49" s="61" t="s">
        <v>91</v>
      </c>
      <c r="C49" s="60">
        <v>37474.442999999999</v>
      </c>
      <c r="D49" s="60" t="s">
        <v>105</v>
      </c>
      <c r="E49" s="37">
        <f t="shared" si="0"/>
        <v>-4760.8599641611399</v>
      </c>
      <c r="F49" s="28">
        <f t="shared" si="3"/>
        <v>-4761</v>
      </c>
      <c r="G49" s="32">
        <f t="shared" si="1"/>
        <v>0.18285730000206968</v>
      </c>
      <c r="I49" s="28">
        <f>G49</f>
        <v>0.18285730000206968</v>
      </c>
      <c r="Q49" s="29">
        <f t="shared" si="2"/>
        <v>22455.942999999999</v>
      </c>
    </row>
    <row r="50" spans="1:32" s="28" customFormat="1" ht="12.75" customHeight="1" x14ac:dyDescent="0.2">
      <c r="A50" s="60" t="s">
        <v>213</v>
      </c>
      <c r="B50" s="61" t="s">
        <v>91</v>
      </c>
      <c r="C50" s="60">
        <v>37487.487000000001</v>
      </c>
      <c r="D50" s="60" t="s">
        <v>105</v>
      </c>
      <c r="E50" s="37">
        <f t="shared" si="0"/>
        <v>-4750.8706037030615</v>
      </c>
      <c r="F50" s="28">
        <f t="shared" si="3"/>
        <v>-4751</v>
      </c>
      <c r="G50" s="32">
        <f t="shared" si="1"/>
        <v>0.16896429999906104</v>
      </c>
      <c r="I50" s="28">
        <f>G50</f>
        <v>0.16896429999906104</v>
      </c>
      <c r="Q50" s="29">
        <f t="shared" si="2"/>
        <v>22468.987000000001</v>
      </c>
    </row>
    <row r="51" spans="1:32" s="28" customFormat="1" ht="12.75" customHeight="1" x14ac:dyDescent="0.2">
      <c r="A51" s="60" t="s">
        <v>232</v>
      </c>
      <c r="B51" s="61" t="s">
        <v>91</v>
      </c>
      <c r="C51" s="60">
        <v>38546.458700000003</v>
      </c>
      <c r="D51" s="60" t="s">
        <v>105</v>
      </c>
      <c r="E51" s="37">
        <f t="shared" si="0"/>
        <v>-3939.8885409767076</v>
      </c>
      <c r="F51" s="28">
        <f t="shared" si="3"/>
        <v>-3940</v>
      </c>
      <c r="G51" s="32">
        <f t="shared" si="1"/>
        <v>0.14554200000566198</v>
      </c>
      <c r="I51" s="28">
        <f>G51</f>
        <v>0.14554200000566198</v>
      </c>
      <c r="Q51" s="29">
        <f t="shared" si="2"/>
        <v>23527.958700000003</v>
      </c>
    </row>
    <row r="52" spans="1:32" s="28" customFormat="1" ht="12.75" customHeight="1" x14ac:dyDescent="0.2">
      <c r="A52" s="60" t="s">
        <v>237</v>
      </c>
      <c r="B52" s="61" t="s">
        <v>91</v>
      </c>
      <c r="C52" s="60">
        <v>39648.518300000003</v>
      </c>
      <c r="D52" s="60" t="s">
        <v>105</v>
      </c>
      <c r="E52" s="37">
        <f t="shared" si="0"/>
        <v>-3095.9088882103692</v>
      </c>
      <c r="F52" s="28">
        <f t="shared" si="3"/>
        <v>-3096</v>
      </c>
      <c r="G52" s="32">
        <f t="shared" si="1"/>
        <v>0.11897280000266619</v>
      </c>
      <c r="I52" s="28">
        <f>G52</f>
        <v>0.11897280000266619</v>
      </c>
      <c r="Q52" s="29">
        <f t="shared" si="2"/>
        <v>24630.018300000003</v>
      </c>
    </row>
    <row r="53" spans="1:32" s="28" customFormat="1" ht="12.75" customHeight="1" x14ac:dyDescent="0.2">
      <c r="A53" s="28" t="s">
        <v>31</v>
      </c>
      <c r="B53" s="30"/>
      <c r="C53" s="32">
        <v>40711.402000000002</v>
      </c>
      <c r="D53" s="32"/>
      <c r="E53" s="28">
        <f t="shared" ref="E53:E84" si="4">+(C53-C$7)/C$8</f>
        <v>-2281.9309363309972</v>
      </c>
      <c r="F53" s="28">
        <f t="shared" si="3"/>
        <v>-2282</v>
      </c>
      <c r="G53" s="32">
        <f t="shared" ref="G53:G84" si="5">+C53-(C$7+F53*C$8)</f>
        <v>9.0182600004482083E-2</v>
      </c>
      <c r="I53" s="28">
        <f t="shared" ref="I53:I77" si="6">G53</f>
        <v>9.0182600004482083E-2</v>
      </c>
      <c r="Q53" s="29">
        <f t="shared" ref="Q53:Q84" si="7">+C53-15018.5</f>
        <v>25692.902000000002</v>
      </c>
      <c r="AB53" s="28">
        <v>12</v>
      </c>
      <c r="AD53" s="28" t="s">
        <v>30</v>
      </c>
      <c r="AF53" s="28" t="s">
        <v>32</v>
      </c>
    </row>
    <row r="54" spans="1:32" s="28" customFormat="1" ht="12.75" customHeight="1" x14ac:dyDescent="0.2">
      <c r="A54" s="28" t="s">
        <v>31</v>
      </c>
      <c r="B54" s="30"/>
      <c r="C54" s="32">
        <v>40720.534</v>
      </c>
      <c r="D54" s="32"/>
      <c r="E54" s="28">
        <f t="shared" si="4"/>
        <v>-2274.9374650259424</v>
      </c>
      <c r="F54" s="28">
        <f t="shared" si="3"/>
        <v>-2275</v>
      </c>
      <c r="G54" s="32">
        <f t="shared" si="5"/>
        <v>8.165749999898253E-2</v>
      </c>
      <c r="I54" s="28">
        <f t="shared" si="6"/>
        <v>8.165749999898253E-2</v>
      </c>
      <c r="Q54" s="29">
        <f t="shared" si="7"/>
        <v>25702.034</v>
      </c>
      <c r="AB54" s="28">
        <v>11</v>
      </c>
      <c r="AD54" s="28" t="s">
        <v>30</v>
      </c>
      <c r="AF54" s="28" t="s">
        <v>32</v>
      </c>
    </row>
    <row r="55" spans="1:32" s="28" customFormat="1" ht="12.75" customHeight="1" x14ac:dyDescent="0.2">
      <c r="A55" s="28" t="s">
        <v>34</v>
      </c>
      <c r="B55" s="30"/>
      <c r="C55" s="32">
        <v>40720.534</v>
      </c>
      <c r="D55" s="32"/>
      <c r="E55" s="28">
        <f t="shared" si="4"/>
        <v>-2274.9374650259424</v>
      </c>
      <c r="F55" s="28">
        <f t="shared" si="3"/>
        <v>-2275</v>
      </c>
      <c r="G55" s="32">
        <f t="shared" si="5"/>
        <v>8.165749999898253E-2</v>
      </c>
      <c r="I55" s="28">
        <f t="shared" si="6"/>
        <v>8.165749999898253E-2</v>
      </c>
      <c r="Q55" s="29">
        <f t="shared" si="7"/>
        <v>25702.034</v>
      </c>
      <c r="AA55" s="28" t="s">
        <v>33</v>
      </c>
      <c r="AF55" s="28" t="s">
        <v>35</v>
      </c>
    </row>
    <row r="56" spans="1:32" s="28" customFormat="1" ht="12.75" customHeight="1" x14ac:dyDescent="0.2">
      <c r="A56" s="28" t="s">
        <v>36</v>
      </c>
      <c r="B56" s="30"/>
      <c r="C56" s="32">
        <v>41070.474999999999</v>
      </c>
      <c r="D56" s="32"/>
      <c r="E56" s="28">
        <f t="shared" si="4"/>
        <v>-2006.9455309520463</v>
      </c>
      <c r="F56" s="28">
        <f t="shared" si="3"/>
        <v>-2007</v>
      </c>
      <c r="G56" s="32">
        <f t="shared" si="5"/>
        <v>7.1125099995697383E-2</v>
      </c>
      <c r="I56" s="28">
        <f t="shared" si="6"/>
        <v>7.1125099995697383E-2</v>
      </c>
      <c r="Q56" s="29">
        <f t="shared" si="7"/>
        <v>26051.974999999999</v>
      </c>
      <c r="AB56" s="28">
        <v>8</v>
      </c>
      <c r="AD56" s="28" t="s">
        <v>30</v>
      </c>
      <c r="AF56" s="28" t="s">
        <v>32</v>
      </c>
    </row>
    <row r="57" spans="1:32" s="28" customFormat="1" ht="12.75" customHeight="1" x14ac:dyDescent="0.2">
      <c r="A57" s="28" t="s">
        <v>36</v>
      </c>
      <c r="B57" s="30"/>
      <c r="C57" s="32">
        <v>41104.43</v>
      </c>
      <c r="D57" s="32"/>
      <c r="E57" s="28">
        <f t="shared" si="4"/>
        <v>-1980.942101455418</v>
      </c>
      <c r="F57" s="28">
        <f t="shared" si="3"/>
        <v>-1981</v>
      </c>
      <c r="G57" s="32">
        <f t="shared" si="5"/>
        <v>7.5603299999784213E-2</v>
      </c>
      <c r="I57" s="28">
        <f t="shared" si="6"/>
        <v>7.5603299999784213E-2</v>
      </c>
      <c r="Q57" s="29">
        <f t="shared" si="7"/>
        <v>26085.93</v>
      </c>
      <c r="AB57" s="28">
        <v>10</v>
      </c>
      <c r="AD57" s="28" t="s">
        <v>30</v>
      </c>
      <c r="AF57" s="28" t="s">
        <v>32</v>
      </c>
    </row>
    <row r="58" spans="1:32" s="28" customFormat="1" ht="12.75" customHeight="1" x14ac:dyDescent="0.2">
      <c r="A58" s="28" t="s">
        <v>37</v>
      </c>
      <c r="B58" s="30"/>
      <c r="C58" s="32">
        <v>41168.373</v>
      </c>
      <c r="D58" s="32"/>
      <c r="E58" s="28">
        <f t="shared" si="4"/>
        <v>-1931.9732517336449</v>
      </c>
      <c r="F58" s="28">
        <f t="shared" si="3"/>
        <v>-1932</v>
      </c>
      <c r="G58" s="32">
        <f t="shared" si="5"/>
        <v>3.4927599997899961E-2</v>
      </c>
      <c r="I58" s="28">
        <f t="shared" si="6"/>
        <v>3.4927599997899961E-2</v>
      </c>
      <c r="Q58" s="29">
        <f t="shared" si="7"/>
        <v>26149.873</v>
      </c>
      <c r="AB58" s="28">
        <v>8</v>
      </c>
      <c r="AD58" s="28" t="s">
        <v>30</v>
      </c>
      <c r="AF58" s="28" t="s">
        <v>32</v>
      </c>
    </row>
    <row r="59" spans="1:32" s="28" customFormat="1" ht="12.75" customHeight="1" x14ac:dyDescent="0.2">
      <c r="A59" s="28" t="s">
        <v>40</v>
      </c>
      <c r="B59" s="30"/>
      <c r="C59" s="32">
        <v>41168.428999999996</v>
      </c>
      <c r="D59" s="32"/>
      <c r="E59" s="28">
        <f t="shared" si="4"/>
        <v>-1931.9303657948515</v>
      </c>
      <c r="F59" s="28">
        <f t="shared" si="3"/>
        <v>-1932</v>
      </c>
      <c r="G59" s="32">
        <f t="shared" si="5"/>
        <v>9.0927599994756747E-2</v>
      </c>
      <c r="I59" s="28">
        <f t="shared" si="6"/>
        <v>9.0927599994756747E-2</v>
      </c>
      <c r="Q59" s="29">
        <f t="shared" si="7"/>
        <v>26149.928999999996</v>
      </c>
      <c r="AB59" s="28">
        <v>13</v>
      </c>
      <c r="AD59" s="28" t="s">
        <v>39</v>
      </c>
      <c r="AF59" s="28" t="s">
        <v>32</v>
      </c>
    </row>
    <row r="60" spans="1:32" s="28" customFormat="1" ht="12.75" customHeight="1" x14ac:dyDescent="0.2">
      <c r="A60" s="28" t="s">
        <v>38</v>
      </c>
      <c r="B60" s="30"/>
      <c r="C60" s="32">
        <v>41168.428999999996</v>
      </c>
      <c r="D60" s="32"/>
      <c r="E60" s="28">
        <f t="shared" si="4"/>
        <v>-1931.9303657948515</v>
      </c>
      <c r="F60" s="28">
        <f t="shared" si="3"/>
        <v>-1932</v>
      </c>
      <c r="G60" s="32">
        <f t="shared" si="5"/>
        <v>9.0927599994756747E-2</v>
      </c>
      <c r="I60" s="28">
        <f t="shared" si="6"/>
        <v>9.0927599994756747E-2</v>
      </c>
      <c r="Q60" s="29">
        <f t="shared" si="7"/>
        <v>26149.928999999996</v>
      </c>
      <c r="AA60" s="28" t="s">
        <v>33</v>
      </c>
      <c r="AF60" s="28" t="s">
        <v>35</v>
      </c>
    </row>
    <row r="61" spans="1:32" s="28" customFormat="1" ht="12.75" customHeight="1" x14ac:dyDescent="0.2">
      <c r="A61" s="28" t="s">
        <v>42</v>
      </c>
      <c r="B61" s="30"/>
      <c r="C61" s="32">
        <v>41202.368999999999</v>
      </c>
      <c r="D61" s="32"/>
      <c r="E61" s="28">
        <f t="shared" si="4"/>
        <v>-1905.9384236032572</v>
      </c>
      <c r="F61" s="28">
        <f t="shared" si="3"/>
        <v>-1906</v>
      </c>
      <c r="G61" s="32">
        <f t="shared" si="5"/>
        <v>8.0405799999425653E-2</v>
      </c>
      <c r="I61" s="28">
        <f t="shared" si="6"/>
        <v>8.0405799999425653E-2</v>
      </c>
      <c r="Q61" s="29">
        <f t="shared" si="7"/>
        <v>26183.868999999999</v>
      </c>
      <c r="AB61" s="28">
        <v>14</v>
      </c>
      <c r="AD61" s="28" t="s">
        <v>39</v>
      </c>
      <c r="AF61" s="28" t="s">
        <v>32</v>
      </c>
    </row>
    <row r="62" spans="1:32" s="28" customFormat="1" ht="12.75" customHeight="1" x14ac:dyDescent="0.2">
      <c r="A62" s="28" t="s">
        <v>41</v>
      </c>
      <c r="B62" s="30"/>
      <c r="C62" s="32">
        <v>41202.368999999999</v>
      </c>
      <c r="D62" s="32"/>
      <c r="E62" s="28">
        <f t="shared" si="4"/>
        <v>-1905.9384236032572</v>
      </c>
      <c r="F62" s="28">
        <f t="shared" ref="F62:F93" si="8">ROUND(2*E62,0)/2</f>
        <v>-1906</v>
      </c>
      <c r="G62" s="32">
        <f t="shared" si="5"/>
        <v>8.0405799999425653E-2</v>
      </c>
      <c r="I62" s="28">
        <f t="shared" si="6"/>
        <v>8.0405799999425653E-2</v>
      </c>
      <c r="Q62" s="29">
        <f t="shared" si="7"/>
        <v>26183.868999999999</v>
      </c>
      <c r="AA62" s="28" t="s">
        <v>33</v>
      </c>
      <c r="AF62" s="28" t="s">
        <v>35</v>
      </c>
    </row>
    <row r="63" spans="1:32" s="28" customFormat="1" ht="12.75" customHeight="1" x14ac:dyDescent="0.2">
      <c r="A63" s="28" t="s">
        <v>42</v>
      </c>
      <c r="B63" s="30"/>
      <c r="C63" s="32">
        <v>41253.294000000002</v>
      </c>
      <c r="D63" s="32"/>
      <c r="E63" s="28">
        <f t="shared" si="4"/>
        <v>-1866.9390230108318</v>
      </c>
      <c r="F63" s="28">
        <f t="shared" si="8"/>
        <v>-1867</v>
      </c>
      <c r="G63" s="32">
        <f t="shared" si="5"/>
        <v>7.9623100005846936E-2</v>
      </c>
      <c r="I63" s="28">
        <f t="shared" si="6"/>
        <v>7.9623100005846936E-2</v>
      </c>
      <c r="Q63" s="29">
        <f t="shared" si="7"/>
        <v>26234.794000000002</v>
      </c>
      <c r="AB63" s="28">
        <v>10</v>
      </c>
      <c r="AD63" s="28" t="s">
        <v>39</v>
      </c>
      <c r="AF63" s="28" t="s">
        <v>32</v>
      </c>
    </row>
    <row r="64" spans="1:32" s="28" customFormat="1" ht="12.75" customHeight="1" x14ac:dyDescent="0.2">
      <c r="A64" s="28" t="s">
        <v>41</v>
      </c>
      <c r="B64" s="30"/>
      <c r="C64" s="32">
        <v>41253.294000000002</v>
      </c>
      <c r="D64" s="32"/>
      <c r="E64" s="28">
        <f t="shared" si="4"/>
        <v>-1866.9390230108318</v>
      </c>
      <c r="F64" s="28">
        <f t="shared" si="8"/>
        <v>-1867</v>
      </c>
      <c r="G64" s="32">
        <f t="shared" si="5"/>
        <v>7.9623100005846936E-2</v>
      </c>
      <c r="I64" s="28">
        <f t="shared" si="6"/>
        <v>7.9623100005846936E-2</v>
      </c>
      <c r="Q64" s="29">
        <f t="shared" si="7"/>
        <v>26234.794000000002</v>
      </c>
      <c r="AA64" s="28" t="s">
        <v>33</v>
      </c>
      <c r="AF64" s="28" t="s">
        <v>35</v>
      </c>
    </row>
    <row r="65" spans="1:32" s="28" customFormat="1" ht="12.75" customHeight="1" x14ac:dyDescent="0.2">
      <c r="A65" s="28" t="s">
        <v>43</v>
      </c>
      <c r="B65" s="30"/>
      <c r="C65" s="32">
        <v>41416.51</v>
      </c>
      <c r="D65" s="32"/>
      <c r="E65" s="28">
        <f t="shared" si="4"/>
        <v>-1741.9448911091533</v>
      </c>
      <c r="F65" s="28">
        <f t="shared" si="8"/>
        <v>-1742</v>
      </c>
      <c r="G65" s="32">
        <f t="shared" si="5"/>
        <v>7.1960600005695596E-2</v>
      </c>
      <c r="I65" s="28">
        <f t="shared" si="6"/>
        <v>7.1960600005695596E-2</v>
      </c>
      <c r="Q65" s="29">
        <f t="shared" si="7"/>
        <v>26398.010000000002</v>
      </c>
      <c r="AA65" s="28" t="s">
        <v>33</v>
      </c>
      <c r="AB65" s="28">
        <v>16</v>
      </c>
      <c r="AD65" s="28" t="s">
        <v>39</v>
      </c>
      <c r="AF65" s="28" t="s">
        <v>32</v>
      </c>
    </row>
    <row r="66" spans="1:32" s="28" customFormat="1" ht="12.75" customHeight="1" x14ac:dyDescent="0.2">
      <c r="A66" s="28" t="s">
        <v>45</v>
      </c>
      <c r="B66" s="30"/>
      <c r="C66" s="32">
        <v>41531.406000000003</v>
      </c>
      <c r="D66" s="32"/>
      <c r="E66" s="28">
        <f t="shared" si="4"/>
        <v>-1653.9551978255579</v>
      </c>
      <c r="F66" s="28">
        <f t="shared" si="8"/>
        <v>-1654</v>
      </c>
      <c r="G66" s="32">
        <f t="shared" si="5"/>
        <v>5.8502200001385063E-2</v>
      </c>
      <c r="I66" s="28">
        <f t="shared" si="6"/>
        <v>5.8502200001385063E-2</v>
      </c>
      <c r="Q66" s="29">
        <f t="shared" si="7"/>
        <v>26512.906000000003</v>
      </c>
      <c r="AA66" s="28" t="s">
        <v>33</v>
      </c>
      <c r="AB66" s="28">
        <v>8</v>
      </c>
      <c r="AD66" s="28" t="s">
        <v>44</v>
      </c>
      <c r="AF66" s="28" t="s">
        <v>32</v>
      </c>
    </row>
    <row r="67" spans="1:32" s="28" customFormat="1" ht="12.75" customHeight="1" x14ac:dyDescent="0.2">
      <c r="A67" s="28" t="s">
        <v>89</v>
      </c>
      <c r="B67" s="30"/>
      <c r="C67" s="32">
        <v>41544.474999999999</v>
      </c>
      <c r="D67" s="32">
        <v>6.0000000000000001E-3</v>
      </c>
      <c r="E67" s="28">
        <f t="shared" si="4"/>
        <v>-1643.9466918590931</v>
      </c>
      <c r="F67" s="28">
        <f t="shared" si="8"/>
        <v>-1644</v>
      </c>
      <c r="G67" s="32">
        <f t="shared" si="5"/>
        <v>6.9609199999831617E-2</v>
      </c>
      <c r="I67" s="28">
        <f t="shared" si="6"/>
        <v>6.9609199999831617E-2</v>
      </c>
      <c r="Q67" s="29">
        <f t="shared" si="7"/>
        <v>26525.974999999999</v>
      </c>
      <c r="AA67" s="28" t="s">
        <v>33</v>
      </c>
      <c r="AF67" s="28" t="s">
        <v>35</v>
      </c>
    </row>
    <row r="68" spans="1:32" s="28" customFormat="1" ht="12.75" customHeight="1" x14ac:dyDescent="0.2">
      <c r="A68" s="28" t="s">
        <v>89</v>
      </c>
      <c r="B68" s="30"/>
      <c r="C68" s="32">
        <v>41544.476000000002</v>
      </c>
      <c r="D68" s="32">
        <v>4.0000000000000001E-3</v>
      </c>
      <c r="E68" s="28">
        <f t="shared" si="4"/>
        <v>-1643.9459260387546</v>
      </c>
      <c r="F68" s="28">
        <f t="shared" si="8"/>
        <v>-1644</v>
      </c>
      <c r="G68" s="32">
        <f t="shared" si="5"/>
        <v>7.0609200003673322E-2</v>
      </c>
      <c r="I68" s="28">
        <f t="shared" si="6"/>
        <v>7.0609200003673322E-2</v>
      </c>
      <c r="Q68" s="29">
        <f t="shared" si="7"/>
        <v>26525.976000000002</v>
      </c>
      <c r="AA68" s="28" t="s">
        <v>33</v>
      </c>
      <c r="AF68" s="28" t="s">
        <v>35</v>
      </c>
    </row>
    <row r="69" spans="1:32" s="28" customFormat="1" ht="12.75" customHeight="1" x14ac:dyDescent="0.2">
      <c r="A69" s="28" t="s">
        <v>45</v>
      </c>
      <c r="B69" s="30"/>
      <c r="C69" s="32">
        <v>41561.442000000003</v>
      </c>
      <c r="D69" s="32"/>
      <c r="E69" s="28">
        <f t="shared" si="4"/>
        <v>-1630.9530182243006</v>
      </c>
      <c r="F69" s="28">
        <f t="shared" si="8"/>
        <v>-1631</v>
      </c>
      <c r="G69" s="32">
        <f t="shared" si="5"/>
        <v>6.1348300005192868E-2</v>
      </c>
      <c r="I69" s="28">
        <f t="shared" si="6"/>
        <v>6.1348300005192868E-2</v>
      </c>
      <c r="Q69" s="29">
        <f t="shared" si="7"/>
        <v>26542.942000000003</v>
      </c>
      <c r="AA69" s="28" t="s">
        <v>33</v>
      </c>
      <c r="AB69" s="28">
        <v>10</v>
      </c>
      <c r="AD69" s="28" t="s">
        <v>39</v>
      </c>
      <c r="AF69" s="28" t="s">
        <v>32</v>
      </c>
    </row>
    <row r="70" spans="1:32" s="28" customFormat="1" ht="12.75" customHeight="1" x14ac:dyDescent="0.2">
      <c r="A70" s="28" t="s">
        <v>45</v>
      </c>
      <c r="B70" s="30"/>
      <c r="C70" s="32">
        <v>41565.368999999999</v>
      </c>
      <c r="D70" s="32"/>
      <c r="E70" s="28">
        <f t="shared" si="4"/>
        <v>-1627.9456417662489</v>
      </c>
      <c r="F70" s="28">
        <f t="shared" si="8"/>
        <v>-1628</v>
      </c>
      <c r="G70" s="32">
        <f t="shared" si="5"/>
        <v>7.098039999982575E-2</v>
      </c>
      <c r="I70" s="28">
        <f t="shared" si="6"/>
        <v>7.098039999982575E-2</v>
      </c>
      <c r="Q70" s="29">
        <f t="shared" si="7"/>
        <v>26546.868999999999</v>
      </c>
      <c r="AA70" s="28" t="s">
        <v>33</v>
      </c>
      <c r="AB70" s="28">
        <v>11</v>
      </c>
      <c r="AD70" s="28" t="s">
        <v>39</v>
      </c>
      <c r="AF70" s="28" t="s">
        <v>32</v>
      </c>
    </row>
    <row r="71" spans="1:32" s="28" customFormat="1" ht="12.75" customHeight="1" x14ac:dyDescent="0.2">
      <c r="A71" s="28" t="s">
        <v>45</v>
      </c>
      <c r="B71" s="30"/>
      <c r="C71" s="32">
        <v>41582.339</v>
      </c>
      <c r="D71" s="32"/>
      <c r="E71" s="28">
        <f t="shared" si="4"/>
        <v>-1614.9496706704517</v>
      </c>
      <c r="F71" s="28">
        <f t="shared" si="8"/>
        <v>-1615</v>
      </c>
      <c r="G71" s="32">
        <f t="shared" si="5"/>
        <v>6.5719500002160203E-2</v>
      </c>
      <c r="I71" s="28">
        <f t="shared" si="6"/>
        <v>6.5719500002160203E-2</v>
      </c>
      <c r="Q71" s="29">
        <f t="shared" si="7"/>
        <v>26563.839</v>
      </c>
      <c r="AA71" s="28" t="s">
        <v>33</v>
      </c>
      <c r="AB71" s="28">
        <v>13</v>
      </c>
      <c r="AD71" s="28" t="s">
        <v>39</v>
      </c>
      <c r="AF71" s="28" t="s">
        <v>32</v>
      </c>
    </row>
    <row r="72" spans="1:32" s="28" customFormat="1" ht="12.75" customHeight="1" x14ac:dyDescent="0.2">
      <c r="A72" s="28" t="s">
        <v>46</v>
      </c>
      <c r="B72" s="30"/>
      <c r="C72" s="32">
        <v>41599.305999999997</v>
      </c>
      <c r="D72" s="32"/>
      <c r="E72" s="28">
        <f t="shared" si="4"/>
        <v>-1601.9559970356647</v>
      </c>
      <c r="F72" s="28">
        <f t="shared" si="8"/>
        <v>-1602</v>
      </c>
      <c r="G72" s="32">
        <f t="shared" si="5"/>
        <v>5.7458600000245497E-2</v>
      </c>
      <c r="I72" s="28">
        <f t="shared" si="6"/>
        <v>5.7458600000245497E-2</v>
      </c>
      <c r="Q72" s="29">
        <f t="shared" si="7"/>
        <v>26580.805999999997</v>
      </c>
      <c r="AA72" s="28" t="s">
        <v>33</v>
      </c>
      <c r="AB72" s="28">
        <v>13</v>
      </c>
      <c r="AD72" s="28" t="s">
        <v>39</v>
      </c>
      <c r="AF72" s="28" t="s">
        <v>32</v>
      </c>
    </row>
    <row r="73" spans="1:32" s="28" customFormat="1" ht="12.75" customHeight="1" x14ac:dyDescent="0.2">
      <c r="A73" s="28" t="s">
        <v>46</v>
      </c>
      <c r="B73" s="30"/>
      <c r="C73" s="32">
        <v>41616.288999999997</v>
      </c>
      <c r="D73" s="32"/>
      <c r="E73" s="28">
        <f t="shared" si="4"/>
        <v>-1588.9500702755049</v>
      </c>
      <c r="F73" s="28">
        <f t="shared" si="8"/>
        <v>-1589</v>
      </c>
      <c r="G73" s="32">
        <f t="shared" si="5"/>
        <v>6.5197699994314462E-2</v>
      </c>
      <c r="I73" s="28">
        <f t="shared" si="6"/>
        <v>6.5197699994314462E-2</v>
      </c>
      <c r="Q73" s="29">
        <f t="shared" si="7"/>
        <v>26597.788999999997</v>
      </c>
      <c r="AA73" s="28" t="s">
        <v>33</v>
      </c>
      <c r="AB73" s="28">
        <v>7</v>
      </c>
      <c r="AD73" s="28" t="s">
        <v>44</v>
      </c>
      <c r="AF73" s="28" t="s">
        <v>32</v>
      </c>
    </row>
    <row r="74" spans="1:32" s="28" customFormat="1" ht="12.75" customHeight="1" x14ac:dyDescent="0.2">
      <c r="A74" s="28" t="s">
        <v>46</v>
      </c>
      <c r="B74" s="30"/>
      <c r="C74" s="32">
        <v>41616.290999999997</v>
      </c>
      <c r="D74" s="32"/>
      <c r="E74" s="28">
        <f t="shared" si="4"/>
        <v>-1588.9485386348333</v>
      </c>
      <c r="F74" s="28">
        <f t="shared" si="8"/>
        <v>-1589</v>
      </c>
      <c r="G74" s="32">
        <f t="shared" si="5"/>
        <v>6.7197699994721916E-2</v>
      </c>
      <c r="I74" s="28">
        <f t="shared" si="6"/>
        <v>6.7197699994721916E-2</v>
      </c>
      <c r="Q74" s="29">
        <f t="shared" si="7"/>
        <v>26597.790999999997</v>
      </c>
      <c r="AA74" s="28" t="s">
        <v>33</v>
      </c>
      <c r="AB74" s="28">
        <v>11</v>
      </c>
      <c r="AD74" s="28" t="s">
        <v>39</v>
      </c>
      <c r="AF74" s="28" t="s">
        <v>32</v>
      </c>
    </row>
    <row r="75" spans="1:32" s="28" customFormat="1" ht="12.75" customHeight="1" x14ac:dyDescent="0.2">
      <c r="A75" s="28" t="s">
        <v>47</v>
      </c>
      <c r="B75" s="30"/>
      <c r="C75" s="32">
        <v>41877.436999999998</v>
      </c>
      <c r="D75" s="32"/>
      <c r="E75" s="28">
        <f t="shared" si="4"/>
        <v>-1388.9576212640136</v>
      </c>
      <c r="F75" s="28">
        <f t="shared" si="8"/>
        <v>-1389</v>
      </c>
      <c r="G75" s="32">
        <f t="shared" si="5"/>
        <v>5.5337699996016454E-2</v>
      </c>
      <c r="I75" s="28">
        <f t="shared" si="6"/>
        <v>5.5337699996016454E-2</v>
      </c>
      <c r="Q75" s="29">
        <f t="shared" si="7"/>
        <v>26858.936999999998</v>
      </c>
      <c r="AA75" s="28" t="s">
        <v>33</v>
      </c>
      <c r="AB75" s="28">
        <v>9</v>
      </c>
      <c r="AD75" s="28" t="s">
        <v>39</v>
      </c>
      <c r="AF75" s="28" t="s">
        <v>32</v>
      </c>
    </row>
    <row r="76" spans="1:32" s="28" customFormat="1" ht="12.75" customHeight="1" x14ac:dyDescent="0.2">
      <c r="A76" s="28" t="s">
        <v>48</v>
      </c>
      <c r="B76" s="30"/>
      <c r="C76" s="32">
        <v>41907.470999999998</v>
      </c>
      <c r="D76" s="32"/>
      <c r="E76" s="28">
        <f t="shared" si="4"/>
        <v>-1365.956973303428</v>
      </c>
      <c r="F76" s="28">
        <f t="shared" si="8"/>
        <v>-1366</v>
      </c>
      <c r="G76" s="32">
        <f t="shared" si="5"/>
        <v>5.6183799999416806E-2</v>
      </c>
      <c r="I76" s="28">
        <f t="shared" si="6"/>
        <v>5.6183799999416806E-2</v>
      </c>
      <c r="Q76" s="29">
        <f t="shared" si="7"/>
        <v>26888.970999999998</v>
      </c>
      <c r="AA76" s="28" t="s">
        <v>33</v>
      </c>
      <c r="AB76" s="28">
        <v>13</v>
      </c>
      <c r="AD76" s="28" t="s">
        <v>39</v>
      </c>
      <c r="AF76" s="28" t="s">
        <v>32</v>
      </c>
    </row>
    <row r="77" spans="1:32" s="28" customFormat="1" ht="12.75" customHeight="1" x14ac:dyDescent="0.2">
      <c r="A77" s="28" t="s">
        <v>48</v>
      </c>
      <c r="B77" s="30"/>
      <c r="C77" s="32">
        <v>41911.392</v>
      </c>
      <c r="D77" s="32"/>
      <c r="E77" s="28">
        <f t="shared" si="4"/>
        <v>-1362.9541917673853</v>
      </c>
      <c r="F77" s="28">
        <f t="shared" si="8"/>
        <v>-1363</v>
      </c>
      <c r="G77" s="32">
        <f t="shared" si="5"/>
        <v>5.9815900000103284E-2</v>
      </c>
      <c r="I77" s="28">
        <f t="shared" si="6"/>
        <v>5.9815900000103284E-2</v>
      </c>
      <c r="Q77" s="29">
        <f t="shared" si="7"/>
        <v>26892.892</v>
      </c>
      <c r="AA77" s="28" t="s">
        <v>33</v>
      </c>
      <c r="AB77" s="28">
        <v>12</v>
      </c>
      <c r="AD77" s="28" t="s">
        <v>39</v>
      </c>
      <c r="AF77" s="28" t="s">
        <v>32</v>
      </c>
    </row>
    <row r="78" spans="1:32" s="28" customFormat="1" ht="12.75" customHeight="1" x14ac:dyDescent="0.2">
      <c r="A78" s="28" t="s">
        <v>742</v>
      </c>
      <c r="B78" s="30"/>
      <c r="C78" s="32">
        <v>41945.335899999998</v>
      </c>
      <c r="D78" s="32"/>
      <c r="E78" s="28">
        <f t="shared" si="4"/>
        <v>-1336.9592628764849</v>
      </c>
      <c r="F78" s="28">
        <f t="shared" si="8"/>
        <v>-1337</v>
      </c>
      <c r="G78" s="32">
        <f t="shared" si="5"/>
        <v>5.3194100000837352E-2</v>
      </c>
      <c r="K78" s="28">
        <f>G78</f>
        <v>5.3194100000837352E-2</v>
      </c>
      <c r="Q78" s="29">
        <f t="shared" si="7"/>
        <v>26926.835899999998</v>
      </c>
      <c r="AA78" s="28" t="s">
        <v>49</v>
      </c>
      <c r="AF78" s="28" t="s">
        <v>35</v>
      </c>
    </row>
    <row r="79" spans="1:32" s="28" customFormat="1" ht="12.75" customHeight="1" x14ac:dyDescent="0.2">
      <c r="A79" s="28" t="s">
        <v>50</v>
      </c>
      <c r="B79" s="30"/>
      <c r="C79" s="32">
        <v>42134.665999999997</v>
      </c>
      <c r="D79" s="32"/>
      <c r="E79" s="28">
        <f t="shared" si="4"/>
        <v>-1191.9664221478934</v>
      </c>
      <c r="F79" s="28">
        <f t="shared" si="8"/>
        <v>-1192</v>
      </c>
      <c r="G79" s="32">
        <f t="shared" si="5"/>
        <v>4.3845599997439422E-2</v>
      </c>
      <c r="I79" s="28">
        <f t="shared" ref="I79:I110" si="9">G79</f>
        <v>4.3845599997439422E-2</v>
      </c>
      <c r="Q79" s="29">
        <f t="shared" si="7"/>
        <v>27116.165999999997</v>
      </c>
      <c r="AA79" s="28" t="s">
        <v>33</v>
      </c>
      <c r="AB79" s="28">
        <v>6</v>
      </c>
      <c r="AD79" s="28" t="s">
        <v>44</v>
      </c>
      <c r="AF79" s="28" t="s">
        <v>32</v>
      </c>
    </row>
    <row r="80" spans="1:32" s="28" customFormat="1" ht="12.75" customHeight="1" x14ac:dyDescent="0.2">
      <c r="A80" s="28" t="s">
        <v>51</v>
      </c>
      <c r="B80" s="30"/>
      <c r="C80" s="32">
        <v>42193.428999999996</v>
      </c>
      <c r="D80" s="32"/>
      <c r="E80" s="28">
        <f t="shared" si="4"/>
        <v>-1146.9645217647312</v>
      </c>
      <c r="F80" s="28">
        <f t="shared" si="8"/>
        <v>-1147</v>
      </c>
      <c r="G80" s="32">
        <f t="shared" si="5"/>
        <v>4.6327099997142795E-2</v>
      </c>
      <c r="I80" s="28">
        <f t="shared" si="9"/>
        <v>4.6327099997142795E-2</v>
      </c>
      <c r="Q80" s="29">
        <f t="shared" si="7"/>
        <v>27174.928999999996</v>
      </c>
      <c r="AA80" s="28" t="s">
        <v>33</v>
      </c>
      <c r="AB80" s="28">
        <v>13</v>
      </c>
      <c r="AD80" s="28" t="s">
        <v>39</v>
      </c>
      <c r="AF80" s="28" t="s">
        <v>32</v>
      </c>
    </row>
    <row r="81" spans="1:32" s="28" customFormat="1" ht="12.75" customHeight="1" x14ac:dyDescent="0.2">
      <c r="A81" s="28" t="s">
        <v>52</v>
      </c>
      <c r="B81" s="30"/>
      <c r="C81" s="32">
        <v>42223.453999999998</v>
      </c>
      <c r="D81" s="32"/>
      <c r="E81" s="28">
        <f t="shared" si="4"/>
        <v>-1123.9707661871648</v>
      </c>
      <c r="F81" s="28">
        <f t="shared" si="8"/>
        <v>-1124</v>
      </c>
      <c r="G81" s="32">
        <f t="shared" si="5"/>
        <v>3.8173199995071627E-2</v>
      </c>
      <c r="I81" s="28">
        <f t="shared" si="9"/>
        <v>3.8173199995071627E-2</v>
      </c>
      <c r="Q81" s="29">
        <f t="shared" si="7"/>
        <v>27204.953999999998</v>
      </c>
      <c r="AA81" s="28" t="s">
        <v>33</v>
      </c>
      <c r="AB81" s="28">
        <v>8</v>
      </c>
      <c r="AD81" s="28" t="s">
        <v>30</v>
      </c>
      <c r="AF81" s="28" t="s">
        <v>32</v>
      </c>
    </row>
    <row r="82" spans="1:32" s="28" customFormat="1" ht="12.75" customHeight="1" x14ac:dyDescent="0.2">
      <c r="A82" s="28" t="s">
        <v>53</v>
      </c>
      <c r="B82" s="30"/>
      <c r="C82" s="32">
        <v>42688.322</v>
      </c>
      <c r="D82" s="32"/>
      <c r="E82" s="28">
        <f t="shared" si="4"/>
        <v>-767.96539839926663</v>
      </c>
      <c r="F82" s="28">
        <f t="shared" si="8"/>
        <v>-768</v>
      </c>
      <c r="G82" s="32">
        <f t="shared" si="5"/>
        <v>4.5182399997429457E-2</v>
      </c>
      <c r="I82" s="28">
        <f t="shared" si="9"/>
        <v>4.5182399997429457E-2</v>
      </c>
      <c r="Q82" s="29">
        <f t="shared" si="7"/>
        <v>27669.822</v>
      </c>
      <c r="AA82" s="28" t="s">
        <v>33</v>
      </c>
      <c r="AB82" s="28">
        <v>10</v>
      </c>
      <c r="AD82" s="28" t="s">
        <v>39</v>
      </c>
      <c r="AF82" s="28" t="s">
        <v>32</v>
      </c>
    </row>
    <row r="83" spans="1:32" s="28" customFormat="1" ht="12.75" customHeight="1" x14ac:dyDescent="0.2">
      <c r="A83" s="28" t="s">
        <v>54</v>
      </c>
      <c r="B83" s="30"/>
      <c r="C83" s="32">
        <v>42936.413</v>
      </c>
      <c r="D83" s="32"/>
      <c r="E83" s="28">
        <f t="shared" si="4"/>
        <v>-577.97226551021606</v>
      </c>
      <c r="F83" s="28">
        <f t="shared" si="8"/>
        <v>-578</v>
      </c>
      <c r="G83" s="32">
        <f t="shared" si="5"/>
        <v>3.6215400003129616E-2</v>
      </c>
      <c r="I83" s="28">
        <f t="shared" si="9"/>
        <v>3.6215400003129616E-2</v>
      </c>
      <c r="Q83" s="29">
        <f t="shared" si="7"/>
        <v>27917.913</v>
      </c>
      <c r="AA83" s="28" t="s">
        <v>33</v>
      </c>
      <c r="AB83" s="28">
        <v>9</v>
      </c>
      <c r="AD83" s="28" t="s">
        <v>39</v>
      </c>
      <c r="AF83" s="28" t="s">
        <v>32</v>
      </c>
    </row>
    <row r="84" spans="1:32" s="28" customFormat="1" ht="12.75" customHeight="1" x14ac:dyDescent="0.2">
      <c r="A84" s="28" t="s">
        <v>55</v>
      </c>
      <c r="B84" s="30"/>
      <c r="C84" s="32">
        <v>43013.440999999999</v>
      </c>
      <c r="D84" s="32"/>
      <c r="E84" s="28">
        <f t="shared" si="4"/>
        <v>-518.98265669660543</v>
      </c>
      <c r="F84" s="28">
        <f t="shared" si="8"/>
        <v>-519</v>
      </c>
      <c r="G84" s="32">
        <f t="shared" si="5"/>
        <v>2.264669999567559E-2</v>
      </c>
      <c r="I84" s="28">
        <f t="shared" si="9"/>
        <v>2.264669999567559E-2</v>
      </c>
      <c r="Q84" s="29">
        <f t="shared" si="7"/>
        <v>27994.940999999999</v>
      </c>
      <c r="AA84" s="28" t="s">
        <v>33</v>
      </c>
      <c r="AB84" s="28">
        <v>8</v>
      </c>
      <c r="AD84" s="28" t="s">
        <v>39</v>
      </c>
      <c r="AF84" s="28" t="s">
        <v>32</v>
      </c>
    </row>
    <row r="85" spans="1:32" s="28" customFormat="1" ht="12.75" customHeight="1" x14ac:dyDescent="0.2">
      <c r="A85" s="28" t="s">
        <v>55</v>
      </c>
      <c r="B85" s="30"/>
      <c r="C85" s="32">
        <v>43017.358</v>
      </c>
      <c r="D85" s="32"/>
      <c r="E85" s="28">
        <f t="shared" ref="E85:E116" si="10">+(C85-C$7)/C$8</f>
        <v>-515.98293844190584</v>
      </c>
      <c r="F85" s="28">
        <f t="shared" si="8"/>
        <v>-516</v>
      </c>
      <c r="G85" s="32">
        <f t="shared" ref="G85:G116" si="11">+C85-(C$7+F85*C$8)</f>
        <v>2.2278800002823118E-2</v>
      </c>
      <c r="I85" s="28">
        <f t="shared" si="9"/>
        <v>2.2278800002823118E-2</v>
      </c>
      <c r="Q85" s="29">
        <f t="shared" ref="Q85:Q116" si="12">+C85-15018.5</f>
        <v>27998.858</v>
      </c>
      <c r="AA85" s="28" t="s">
        <v>33</v>
      </c>
      <c r="AB85" s="28">
        <v>10</v>
      </c>
      <c r="AD85" s="28" t="s">
        <v>39</v>
      </c>
      <c r="AF85" s="28" t="s">
        <v>32</v>
      </c>
    </row>
    <row r="86" spans="1:32" s="28" customFormat="1" ht="12.75" customHeight="1" x14ac:dyDescent="0.2">
      <c r="A86" s="28" t="s">
        <v>15</v>
      </c>
      <c r="B86" s="30"/>
      <c r="C86" s="32">
        <v>43691.123</v>
      </c>
      <c r="D86" s="32" t="s">
        <v>17</v>
      </c>
      <c r="E86" s="28">
        <f t="shared" si="10"/>
        <v>0</v>
      </c>
      <c r="F86" s="28">
        <f t="shared" si="8"/>
        <v>0</v>
      </c>
      <c r="G86" s="32">
        <f t="shared" si="11"/>
        <v>0</v>
      </c>
      <c r="H86" s="28">
        <f>+G86</f>
        <v>0</v>
      </c>
      <c r="I86" s="28">
        <f t="shared" si="9"/>
        <v>0</v>
      </c>
      <c r="Q86" s="29">
        <f t="shared" si="12"/>
        <v>28672.623</v>
      </c>
    </row>
    <row r="87" spans="1:32" s="28" customFormat="1" ht="12.75" customHeight="1" x14ac:dyDescent="0.2">
      <c r="A87" s="28" t="s">
        <v>56</v>
      </c>
      <c r="B87" s="30"/>
      <c r="C87" s="32">
        <v>43709.409</v>
      </c>
      <c r="D87" s="32"/>
      <c r="E87" s="28">
        <f t="shared" si="10"/>
        <v>14.00379065749739</v>
      </c>
      <c r="F87" s="28">
        <f t="shared" si="8"/>
        <v>14</v>
      </c>
      <c r="G87" s="32">
        <f t="shared" si="11"/>
        <v>4.9498000007588416E-3</v>
      </c>
      <c r="I87" s="28">
        <f t="shared" si="9"/>
        <v>4.9498000007588416E-3</v>
      </c>
      <c r="Q87" s="29">
        <f t="shared" si="12"/>
        <v>28690.909</v>
      </c>
      <c r="AA87" s="28" t="s">
        <v>33</v>
      </c>
      <c r="AB87" s="28">
        <v>8</v>
      </c>
      <c r="AD87" s="28" t="s">
        <v>39</v>
      </c>
      <c r="AF87" s="28" t="s">
        <v>32</v>
      </c>
    </row>
    <row r="88" spans="1:32" s="28" customFormat="1" ht="12.75" customHeight="1" x14ac:dyDescent="0.2">
      <c r="A88" s="28" t="s">
        <v>56</v>
      </c>
      <c r="B88" s="30"/>
      <c r="C88" s="32">
        <v>43739.432000000001</v>
      </c>
      <c r="D88" s="32"/>
      <c r="E88" s="28">
        <f t="shared" si="10"/>
        <v>36.996014594392143</v>
      </c>
      <c r="F88" s="28">
        <f t="shared" si="8"/>
        <v>37</v>
      </c>
      <c r="G88" s="32">
        <f t="shared" si="11"/>
        <v>-5.2041000017197803E-3</v>
      </c>
      <c r="I88" s="28">
        <f t="shared" si="9"/>
        <v>-5.2041000017197803E-3</v>
      </c>
      <c r="Q88" s="29">
        <f t="shared" si="12"/>
        <v>28720.932000000001</v>
      </c>
      <c r="AA88" s="28" t="s">
        <v>33</v>
      </c>
      <c r="AB88" s="28">
        <v>12</v>
      </c>
      <c r="AD88" s="28" t="s">
        <v>39</v>
      </c>
      <c r="AF88" s="28" t="s">
        <v>32</v>
      </c>
    </row>
    <row r="89" spans="1:32" s="28" customFormat="1" ht="12.75" customHeight="1" x14ac:dyDescent="0.2">
      <c r="A89" s="28" t="s">
        <v>57</v>
      </c>
      <c r="B89" s="30"/>
      <c r="C89" s="32">
        <v>43790.362000000001</v>
      </c>
      <c r="D89" s="32"/>
      <c r="E89" s="28">
        <f t="shared" si="10"/>
        <v>75.999244288493855</v>
      </c>
      <c r="F89" s="28">
        <f t="shared" si="8"/>
        <v>76</v>
      </c>
      <c r="G89" s="32">
        <f t="shared" si="11"/>
        <v>-9.8679999791784212E-4</v>
      </c>
      <c r="I89" s="28">
        <f t="shared" si="9"/>
        <v>-9.8679999791784212E-4</v>
      </c>
      <c r="Q89" s="29">
        <f t="shared" si="12"/>
        <v>28771.862000000001</v>
      </c>
      <c r="AA89" s="28" t="s">
        <v>33</v>
      </c>
      <c r="AB89" s="28">
        <v>8</v>
      </c>
      <c r="AD89" s="28" t="s">
        <v>39</v>
      </c>
      <c r="AF89" s="28" t="s">
        <v>32</v>
      </c>
    </row>
    <row r="90" spans="1:32" s="28" customFormat="1" ht="12.75" customHeight="1" x14ac:dyDescent="0.2">
      <c r="A90" s="28" t="s">
        <v>58</v>
      </c>
      <c r="B90" s="30"/>
      <c r="C90" s="32">
        <v>44025.387000000002</v>
      </c>
      <c r="D90" s="32"/>
      <c r="E90" s="28">
        <f t="shared" si="10"/>
        <v>255.98616867208426</v>
      </c>
      <c r="F90" s="28">
        <f t="shared" si="8"/>
        <v>256</v>
      </c>
      <c r="G90" s="32">
        <f t="shared" si="11"/>
        <v>-1.8060799993691035E-2</v>
      </c>
      <c r="I90" s="28">
        <f t="shared" si="9"/>
        <v>-1.8060799993691035E-2</v>
      </c>
      <c r="Q90" s="29">
        <f t="shared" si="12"/>
        <v>29006.887000000002</v>
      </c>
      <c r="AA90" s="28" t="s">
        <v>33</v>
      </c>
      <c r="AB90" s="28">
        <v>8</v>
      </c>
      <c r="AD90" s="28" t="s">
        <v>39</v>
      </c>
      <c r="AF90" s="28" t="s">
        <v>32</v>
      </c>
    </row>
    <row r="91" spans="1:32" s="28" customFormat="1" ht="12.75" customHeight="1" x14ac:dyDescent="0.2">
      <c r="A91" s="28" t="s">
        <v>59</v>
      </c>
      <c r="B91" s="30"/>
      <c r="C91" s="32">
        <v>44123.31</v>
      </c>
      <c r="D91" s="32"/>
      <c r="E91" s="28">
        <f t="shared" si="10"/>
        <v>330.97759339887227</v>
      </c>
      <c r="F91" s="28">
        <f t="shared" si="8"/>
        <v>331</v>
      </c>
      <c r="G91" s="32">
        <f t="shared" si="11"/>
        <v>-2.925830000458518E-2</v>
      </c>
      <c r="I91" s="28">
        <f t="shared" si="9"/>
        <v>-2.925830000458518E-2</v>
      </c>
      <c r="Q91" s="29">
        <f t="shared" si="12"/>
        <v>29104.809999999998</v>
      </c>
      <c r="AB91" s="28">
        <v>7</v>
      </c>
      <c r="AD91" s="28" t="s">
        <v>39</v>
      </c>
      <c r="AF91" s="28" t="s">
        <v>32</v>
      </c>
    </row>
    <row r="92" spans="1:32" s="28" customFormat="1" ht="12.75" customHeight="1" x14ac:dyDescent="0.2">
      <c r="A92" s="28" t="s">
        <v>60</v>
      </c>
      <c r="B92" s="30"/>
      <c r="C92" s="32">
        <v>44123.317999999999</v>
      </c>
      <c r="D92" s="32"/>
      <c r="E92" s="28">
        <f t="shared" si="10"/>
        <v>330.98371996155868</v>
      </c>
      <c r="F92" s="28">
        <f t="shared" si="8"/>
        <v>331</v>
      </c>
      <c r="G92" s="32">
        <f t="shared" si="11"/>
        <v>-2.1258300002955366E-2</v>
      </c>
      <c r="I92" s="28">
        <f t="shared" si="9"/>
        <v>-2.1258300002955366E-2</v>
      </c>
      <c r="Q92" s="29">
        <f t="shared" si="12"/>
        <v>29104.817999999999</v>
      </c>
      <c r="AA92" s="28" t="s">
        <v>33</v>
      </c>
      <c r="AF92" s="28" t="s">
        <v>35</v>
      </c>
    </row>
    <row r="93" spans="1:32" s="28" customFormat="1" ht="12.75" customHeight="1" x14ac:dyDescent="0.2">
      <c r="A93" s="28" t="s">
        <v>61</v>
      </c>
      <c r="B93" s="30"/>
      <c r="C93" s="32">
        <v>44499.375999999997</v>
      </c>
      <c r="D93" s="32"/>
      <c r="E93" s="28">
        <f t="shared" si="10"/>
        <v>618.97658374134096</v>
      </c>
      <c r="F93" s="28">
        <f t="shared" si="8"/>
        <v>619</v>
      </c>
      <c r="G93" s="32">
        <f t="shared" si="11"/>
        <v>-3.0576700002711732E-2</v>
      </c>
      <c r="I93" s="28">
        <f t="shared" si="9"/>
        <v>-3.0576700002711732E-2</v>
      </c>
      <c r="Q93" s="29">
        <f t="shared" si="12"/>
        <v>29480.875999999997</v>
      </c>
      <c r="AA93" s="28" t="s">
        <v>33</v>
      </c>
      <c r="AB93" s="28">
        <v>9</v>
      </c>
      <c r="AD93" s="28" t="s">
        <v>39</v>
      </c>
      <c r="AF93" s="28" t="s">
        <v>32</v>
      </c>
    </row>
    <row r="94" spans="1:32" s="28" customFormat="1" ht="12.75" customHeight="1" x14ac:dyDescent="0.2">
      <c r="A94" s="28" t="s">
        <v>62</v>
      </c>
      <c r="B94" s="30"/>
      <c r="C94" s="32">
        <v>44533.328999999998</v>
      </c>
      <c r="D94" s="32"/>
      <c r="E94" s="28">
        <f t="shared" si="10"/>
        <v>644.97848159729779</v>
      </c>
      <c r="F94" s="28">
        <f t="shared" ref="F94:F125" si="13">ROUND(2*E94,0)/2</f>
        <v>645</v>
      </c>
      <c r="G94" s="32">
        <f t="shared" si="11"/>
        <v>-2.8098499999032356E-2</v>
      </c>
      <c r="I94" s="28">
        <f t="shared" si="9"/>
        <v>-2.8098499999032356E-2</v>
      </c>
      <c r="Q94" s="29">
        <f t="shared" si="12"/>
        <v>29514.828999999998</v>
      </c>
      <c r="AA94" s="28" t="s">
        <v>33</v>
      </c>
      <c r="AB94" s="28">
        <v>10</v>
      </c>
      <c r="AD94" s="28" t="s">
        <v>39</v>
      </c>
      <c r="AF94" s="28" t="s">
        <v>32</v>
      </c>
    </row>
    <row r="95" spans="1:32" s="28" customFormat="1" ht="12.75" customHeight="1" x14ac:dyDescent="0.2">
      <c r="A95" s="28" t="s">
        <v>62</v>
      </c>
      <c r="B95" s="30"/>
      <c r="C95" s="32">
        <v>44567.269</v>
      </c>
      <c r="D95" s="32"/>
      <c r="E95" s="28">
        <f t="shared" si="10"/>
        <v>670.97042378889194</v>
      </c>
      <c r="F95" s="28">
        <f t="shared" si="13"/>
        <v>671</v>
      </c>
      <c r="G95" s="32">
        <f t="shared" si="11"/>
        <v>-3.8620300001639407E-2</v>
      </c>
      <c r="I95" s="28">
        <f t="shared" si="9"/>
        <v>-3.8620300001639407E-2</v>
      </c>
      <c r="Q95" s="29">
        <f t="shared" si="12"/>
        <v>29548.769</v>
      </c>
      <c r="AA95" s="28" t="s">
        <v>33</v>
      </c>
      <c r="AB95" s="28">
        <v>12</v>
      </c>
      <c r="AD95" s="28" t="s">
        <v>39</v>
      </c>
      <c r="AF95" s="28" t="s">
        <v>32</v>
      </c>
    </row>
    <row r="96" spans="1:32" s="28" customFormat="1" ht="12.75" customHeight="1" x14ac:dyDescent="0.2">
      <c r="A96" s="28" t="s">
        <v>64</v>
      </c>
      <c r="B96" s="30"/>
      <c r="C96" s="32">
        <v>44815.368000000002</v>
      </c>
      <c r="D96" s="32"/>
      <c r="E96" s="28">
        <f t="shared" si="10"/>
        <v>860.96968324062891</v>
      </c>
      <c r="F96" s="28">
        <f t="shared" si="13"/>
        <v>861</v>
      </c>
      <c r="G96" s="32">
        <f t="shared" si="11"/>
        <v>-3.9587299994309433E-2</v>
      </c>
      <c r="I96" s="28">
        <f t="shared" si="9"/>
        <v>-3.9587299994309433E-2</v>
      </c>
      <c r="Q96" s="29">
        <f t="shared" si="12"/>
        <v>29796.868000000002</v>
      </c>
      <c r="AA96" s="28" t="s">
        <v>33</v>
      </c>
      <c r="AB96" s="28">
        <v>7</v>
      </c>
      <c r="AD96" s="28" t="s">
        <v>63</v>
      </c>
      <c r="AF96" s="28" t="s">
        <v>32</v>
      </c>
    </row>
    <row r="97" spans="1:32" s="28" customFormat="1" ht="12.75" customHeight="1" x14ac:dyDescent="0.2">
      <c r="A97" s="28" t="s">
        <v>64</v>
      </c>
      <c r="B97" s="30"/>
      <c r="C97" s="32">
        <v>44832.334999999999</v>
      </c>
      <c r="D97" s="32"/>
      <c r="E97" s="28">
        <f t="shared" si="10"/>
        <v>873.96335687541591</v>
      </c>
      <c r="F97" s="28">
        <f t="shared" si="13"/>
        <v>874</v>
      </c>
      <c r="G97" s="32">
        <f t="shared" si="11"/>
        <v>-4.7848200003500096E-2</v>
      </c>
      <c r="I97" s="28">
        <f t="shared" si="9"/>
        <v>-4.7848200003500096E-2</v>
      </c>
      <c r="Q97" s="29">
        <f t="shared" si="12"/>
        <v>29813.834999999999</v>
      </c>
      <c r="AA97" s="28" t="s">
        <v>33</v>
      </c>
      <c r="AB97" s="28">
        <v>7</v>
      </c>
      <c r="AD97" s="28" t="s">
        <v>63</v>
      </c>
      <c r="AF97" s="28" t="s">
        <v>32</v>
      </c>
    </row>
    <row r="98" spans="1:32" s="28" customFormat="1" ht="12.75" customHeight="1" x14ac:dyDescent="0.2">
      <c r="A98" s="28" t="s">
        <v>64</v>
      </c>
      <c r="B98" s="30"/>
      <c r="C98" s="32">
        <v>44845.394</v>
      </c>
      <c r="D98" s="32"/>
      <c r="E98" s="28">
        <f t="shared" si="10"/>
        <v>883.96420463852826</v>
      </c>
      <c r="F98" s="28">
        <f t="shared" si="13"/>
        <v>884</v>
      </c>
      <c r="G98" s="32">
        <f t="shared" si="11"/>
        <v>-4.6741199999814853E-2</v>
      </c>
      <c r="I98" s="28">
        <f t="shared" si="9"/>
        <v>-4.6741199999814853E-2</v>
      </c>
      <c r="Q98" s="29">
        <f t="shared" si="12"/>
        <v>29826.894</v>
      </c>
      <c r="AA98" s="28" t="s">
        <v>33</v>
      </c>
      <c r="AB98" s="28">
        <v>8</v>
      </c>
      <c r="AD98" s="28" t="s">
        <v>63</v>
      </c>
      <c r="AF98" s="28" t="s">
        <v>32</v>
      </c>
    </row>
    <row r="99" spans="1:32" s="28" customFormat="1" ht="12.75" customHeight="1" x14ac:dyDescent="0.2">
      <c r="A99" s="28" t="s">
        <v>64</v>
      </c>
      <c r="B99" s="30"/>
      <c r="C99" s="32">
        <v>44845.398999999998</v>
      </c>
      <c r="D99" s="32"/>
      <c r="E99" s="28">
        <f t="shared" si="10"/>
        <v>883.96803374020453</v>
      </c>
      <c r="F99" s="28">
        <f t="shared" si="13"/>
        <v>884</v>
      </c>
      <c r="G99" s="32">
        <f t="shared" si="11"/>
        <v>-4.1741200002434198E-2</v>
      </c>
      <c r="I99" s="28">
        <f t="shared" si="9"/>
        <v>-4.1741200002434198E-2</v>
      </c>
      <c r="Q99" s="29">
        <f t="shared" si="12"/>
        <v>29826.898999999998</v>
      </c>
      <c r="AA99" s="28" t="s">
        <v>33</v>
      </c>
      <c r="AB99" s="28">
        <v>11</v>
      </c>
      <c r="AD99" s="28" t="s">
        <v>39</v>
      </c>
      <c r="AF99" s="28" t="s">
        <v>32</v>
      </c>
    </row>
    <row r="100" spans="1:32" s="28" customFormat="1" ht="12.75" customHeight="1" x14ac:dyDescent="0.2">
      <c r="A100" s="28" t="s">
        <v>65</v>
      </c>
      <c r="B100" s="30"/>
      <c r="C100" s="32">
        <v>45191.423999999999</v>
      </c>
      <c r="D100" s="32"/>
      <c r="E100" s="28">
        <f t="shared" si="10"/>
        <v>1148.9610153797396</v>
      </c>
      <c r="F100" s="28">
        <f t="shared" si="13"/>
        <v>1149</v>
      </c>
      <c r="G100" s="32">
        <f t="shared" si="11"/>
        <v>-5.090570000174921E-2</v>
      </c>
      <c r="I100" s="28">
        <f t="shared" si="9"/>
        <v>-5.090570000174921E-2</v>
      </c>
      <c r="Q100" s="29">
        <f t="shared" si="12"/>
        <v>30172.923999999999</v>
      </c>
      <c r="AA100" s="28" t="s">
        <v>33</v>
      </c>
      <c r="AB100" s="28">
        <v>8</v>
      </c>
      <c r="AD100" s="28" t="s">
        <v>39</v>
      </c>
      <c r="AF100" s="28" t="s">
        <v>32</v>
      </c>
    </row>
    <row r="101" spans="1:32" s="28" customFormat="1" ht="12.75" customHeight="1" x14ac:dyDescent="0.2">
      <c r="A101" s="28" t="s">
        <v>66</v>
      </c>
      <c r="B101" s="30"/>
      <c r="C101" s="32">
        <v>45934.387000000002</v>
      </c>
      <c r="D101" s="32"/>
      <c r="E101" s="28">
        <f t="shared" si="10"/>
        <v>1717.9371894072058</v>
      </c>
      <c r="F101" s="28">
        <f t="shared" si="13"/>
        <v>1718</v>
      </c>
      <c r="G101" s="32">
        <f t="shared" si="11"/>
        <v>-8.2017399996402673E-2</v>
      </c>
      <c r="I101" s="28">
        <f t="shared" si="9"/>
        <v>-8.2017399996402673E-2</v>
      </c>
      <c r="Q101" s="29">
        <f t="shared" si="12"/>
        <v>30915.887000000002</v>
      </c>
      <c r="AA101" s="28" t="s">
        <v>33</v>
      </c>
      <c r="AB101" s="28">
        <v>7</v>
      </c>
      <c r="AD101" s="28" t="s">
        <v>63</v>
      </c>
      <c r="AF101" s="28" t="s">
        <v>32</v>
      </c>
    </row>
    <row r="102" spans="1:32" s="28" customFormat="1" ht="12.75" customHeight="1" x14ac:dyDescent="0.2">
      <c r="A102" s="28" t="s">
        <v>67</v>
      </c>
      <c r="B102" s="30"/>
      <c r="C102" s="32">
        <v>46280.413999999997</v>
      </c>
      <c r="D102" s="32"/>
      <c r="E102" s="28">
        <f t="shared" si="10"/>
        <v>1982.9317026874071</v>
      </c>
      <c r="F102" s="28">
        <f t="shared" si="13"/>
        <v>1983</v>
      </c>
      <c r="G102" s="32">
        <f t="shared" si="11"/>
        <v>-8.918190000258619E-2</v>
      </c>
      <c r="I102" s="28">
        <f t="shared" si="9"/>
        <v>-8.918190000258619E-2</v>
      </c>
      <c r="Q102" s="29">
        <f t="shared" si="12"/>
        <v>31261.913999999997</v>
      </c>
      <c r="AA102" s="28" t="s">
        <v>33</v>
      </c>
      <c r="AB102" s="28">
        <v>7</v>
      </c>
      <c r="AD102" s="28" t="s">
        <v>63</v>
      </c>
      <c r="AF102" s="28" t="s">
        <v>32</v>
      </c>
    </row>
    <row r="103" spans="1:32" s="28" customFormat="1" ht="12.75" customHeight="1" x14ac:dyDescent="0.2">
      <c r="A103" s="28" t="s">
        <v>68</v>
      </c>
      <c r="B103" s="30"/>
      <c r="C103" s="32">
        <v>46293.449000000001</v>
      </c>
      <c r="D103" s="32"/>
      <c r="E103" s="28">
        <f t="shared" si="10"/>
        <v>1992.914170762466</v>
      </c>
      <c r="F103" s="28">
        <f t="shared" si="13"/>
        <v>1993</v>
      </c>
      <c r="G103" s="32">
        <f t="shared" si="11"/>
        <v>-0.11207489999651443</v>
      </c>
      <c r="I103" s="28">
        <f t="shared" si="9"/>
        <v>-0.11207489999651443</v>
      </c>
      <c r="Q103" s="29">
        <f t="shared" si="12"/>
        <v>31274.949000000001</v>
      </c>
      <c r="AA103" s="28" t="s">
        <v>33</v>
      </c>
      <c r="AF103" s="28" t="s">
        <v>35</v>
      </c>
    </row>
    <row r="104" spans="1:32" s="28" customFormat="1" ht="12.75" customHeight="1" x14ac:dyDescent="0.2">
      <c r="A104" s="28" t="s">
        <v>68</v>
      </c>
      <c r="B104" s="30"/>
      <c r="C104" s="32">
        <v>46293.453000000001</v>
      </c>
      <c r="D104" s="32"/>
      <c r="E104" s="28">
        <f t="shared" si="10"/>
        <v>1992.917234043809</v>
      </c>
      <c r="F104" s="28">
        <f t="shared" si="13"/>
        <v>1993</v>
      </c>
      <c r="G104" s="32">
        <f t="shared" si="11"/>
        <v>-0.10807489999569952</v>
      </c>
      <c r="I104" s="28">
        <f t="shared" si="9"/>
        <v>-0.10807489999569952</v>
      </c>
      <c r="Q104" s="29">
        <f t="shared" si="12"/>
        <v>31274.953000000001</v>
      </c>
      <c r="AA104" s="28" t="s">
        <v>33</v>
      </c>
      <c r="AF104" s="28" t="s">
        <v>35</v>
      </c>
    </row>
    <row r="105" spans="1:32" s="28" customFormat="1" ht="12.75" customHeight="1" x14ac:dyDescent="0.2">
      <c r="A105" s="28" t="s">
        <v>68</v>
      </c>
      <c r="B105" s="30"/>
      <c r="C105" s="32">
        <v>46293.453999999998</v>
      </c>
      <c r="D105" s="32"/>
      <c r="E105" s="28">
        <f t="shared" si="10"/>
        <v>1992.9179998641421</v>
      </c>
      <c r="F105" s="28">
        <f t="shared" si="13"/>
        <v>1993</v>
      </c>
      <c r="G105" s="32">
        <f t="shared" si="11"/>
        <v>-0.10707489999913378</v>
      </c>
      <c r="I105" s="28">
        <f t="shared" si="9"/>
        <v>-0.10707489999913378</v>
      </c>
      <c r="Q105" s="29">
        <f t="shared" si="12"/>
        <v>31274.953999999998</v>
      </c>
      <c r="AA105" s="28" t="s">
        <v>33</v>
      </c>
      <c r="AF105" s="28" t="s">
        <v>35</v>
      </c>
    </row>
    <row r="106" spans="1:32" s="28" customFormat="1" ht="12.75" customHeight="1" x14ac:dyDescent="0.2">
      <c r="A106" s="28" t="s">
        <v>68</v>
      </c>
      <c r="B106" s="30"/>
      <c r="C106" s="32">
        <v>46293.455000000002</v>
      </c>
      <c r="D106" s="32"/>
      <c r="E106" s="28">
        <f t="shared" si="10"/>
        <v>1992.9187656844806</v>
      </c>
      <c r="F106" s="28">
        <f t="shared" si="13"/>
        <v>1993</v>
      </c>
      <c r="G106" s="32">
        <f t="shared" si="11"/>
        <v>-0.10607489999529207</v>
      </c>
      <c r="I106" s="28">
        <f t="shared" si="9"/>
        <v>-0.10607489999529207</v>
      </c>
      <c r="Q106" s="29">
        <f t="shared" si="12"/>
        <v>31274.955000000002</v>
      </c>
      <c r="AA106" s="28" t="s">
        <v>33</v>
      </c>
      <c r="AF106" s="28" t="s">
        <v>35</v>
      </c>
    </row>
    <row r="107" spans="1:32" s="28" customFormat="1" ht="12.75" customHeight="1" x14ac:dyDescent="0.2">
      <c r="A107" s="28" t="s">
        <v>68</v>
      </c>
      <c r="B107" s="30"/>
      <c r="C107" s="32">
        <v>46293.455000000002</v>
      </c>
      <c r="D107" s="32"/>
      <c r="E107" s="28">
        <f t="shared" si="10"/>
        <v>1992.9187656844806</v>
      </c>
      <c r="F107" s="28">
        <f t="shared" si="13"/>
        <v>1993</v>
      </c>
      <c r="G107" s="32">
        <f t="shared" si="11"/>
        <v>-0.10607489999529207</v>
      </c>
      <c r="I107" s="28">
        <f t="shared" si="9"/>
        <v>-0.10607489999529207</v>
      </c>
      <c r="Q107" s="29">
        <f t="shared" si="12"/>
        <v>31274.955000000002</v>
      </c>
      <c r="AA107" s="28" t="s">
        <v>33</v>
      </c>
      <c r="AF107" s="28" t="s">
        <v>35</v>
      </c>
    </row>
    <row r="108" spans="1:32" s="28" customFormat="1" ht="12.75" customHeight="1" x14ac:dyDescent="0.2">
      <c r="A108" s="28" t="s">
        <v>68</v>
      </c>
      <c r="B108" s="30"/>
      <c r="C108" s="32">
        <v>46293.455000000002</v>
      </c>
      <c r="D108" s="32"/>
      <c r="E108" s="28">
        <f t="shared" si="10"/>
        <v>1992.9187656844806</v>
      </c>
      <c r="F108" s="28">
        <f t="shared" si="13"/>
        <v>1993</v>
      </c>
      <c r="G108" s="32">
        <f t="shared" si="11"/>
        <v>-0.10607489999529207</v>
      </c>
      <c r="I108" s="28">
        <f t="shared" si="9"/>
        <v>-0.10607489999529207</v>
      </c>
      <c r="O108" s="28">
        <f t="shared" ref="O108:O142" ca="1" si="14">+C$11+C$12*F108</f>
        <v>-0.17606207763362525</v>
      </c>
      <c r="Q108" s="29">
        <f t="shared" si="12"/>
        <v>31274.955000000002</v>
      </c>
      <c r="AA108" s="28" t="s">
        <v>33</v>
      </c>
      <c r="AF108" s="28" t="s">
        <v>35</v>
      </c>
    </row>
    <row r="109" spans="1:32" s="28" customFormat="1" ht="12.75" customHeight="1" x14ac:dyDescent="0.2">
      <c r="A109" s="28" t="s">
        <v>68</v>
      </c>
      <c r="B109" s="30"/>
      <c r="C109" s="32">
        <v>46293.457000000002</v>
      </c>
      <c r="D109" s="32"/>
      <c r="E109" s="28">
        <f t="shared" si="10"/>
        <v>1992.9202973251522</v>
      </c>
      <c r="F109" s="28">
        <f t="shared" si="13"/>
        <v>1993</v>
      </c>
      <c r="G109" s="32">
        <f t="shared" si="11"/>
        <v>-0.10407489999488462</v>
      </c>
      <c r="I109" s="28">
        <f t="shared" si="9"/>
        <v>-0.10407489999488462</v>
      </c>
      <c r="O109" s="28">
        <f t="shared" ca="1" si="14"/>
        <v>-0.17606207763362525</v>
      </c>
      <c r="Q109" s="29">
        <f t="shared" si="12"/>
        <v>31274.957000000002</v>
      </c>
      <c r="AA109" s="28" t="s">
        <v>33</v>
      </c>
      <c r="AF109" s="28" t="s">
        <v>35</v>
      </c>
    </row>
    <row r="110" spans="1:32" s="28" customFormat="1" ht="12.75" customHeight="1" x14ac:dyDescent="0.2">
      <c r="A110" s="60" t="s">
        <v>390</v>
      </c>
      <c r="B110" s="61" t="s">
        <v>91</v>
      </c>
      <c r="C110" s="60">
        <v>46297.368000000002</v>
      </c>
      <c r="D110" s="60" t="s">
        <v>105</v>
      </c>
      <c r="E110" s="37">
        <f t="shared" si="10"/>
        <v>1995.9154206578371</v>
      </c>
      <c r="F110" s="28">
        <f t="shared" si="13"/>
        <v>1996</v>
      </c>
      <c r="G110" s="32">
        <f t="shared" si="11"/>
        <v>-0.11044279999623541</v>
      </c>
      <c r="I110" s="28">
        <f t="shared" si="9"/>
        <v>-0.11044279999623541</v>
      </c>
      <c r="O110" s="28">
        <f t="shared" ca="1" si="14"/>
        <v>-0.17613893273799222</v>
      </c>
      <c r="Q110" s="29">
        <f t="shared" si="12"/>
        <v>31278.868000000002</v>
      </c>
    </row>
    <row r="111" spans="1:32" s="28" customFormat="1" ht="12.75" customHeight="1" x14ac:dyDescent="0.2">
      <c r="A111" s="28" t="s">
        <v>68</v>
      </c>
      <c r="B111" s="30"/>
      <c r="C111" s="32">
        <v>46297.373</v>
      </c>
      <c r="D111" s="32"/>
      <c r="E111" s="28">
        <f t="shared" si="10"/>
        <v>1995.9192497595131</v>
      </c>
      <c r="F111" s="28">
        <f t="shared" si="13"/>
        <v>1996</v>
      </c>
      <c r="G111" s="32">
        <f t="shared" si="11"/>
        <v>-0.10544279999885475</v>
      </c>
      <c r="I111" s="28">
        <f t="shared" ref="I111:I144" si="15">G111</f>
        <v>-0.10544279999885475</v>
      </c>
      <c r="O111" s="28">
        <f t="shared" ca="1" si="14"/>
        <v>-0.17613893273799222</v>
      </c>
      <c r="Q111" s="29">
        <f t="shared" si="12"/>
        <v>31278.873</v>
      </c>
      <c r="AA111" s="28" t="s">
        <v>33</v>
      </c>
      <c r="AF111" s="28" t="s">
        <v>35</v>
      </c>
    </row>
    <row r="112" spans="1:32" s="28" customFormat="1" ht="12.75" customHeight="1" x14ac:dyDescent="0.2">
      <c r="A112" s="28" t="s">
        <v>68</v>
      </c>
      <c r="B112" s="30"/>
      <c r="C112" s="32">
        <v>46297.375</v>
      </c>
      <c r="D112" s="32"/>
      <c r="E112" s="28">
        <f t="shared" si="10"/>
        <v>1995.9207814001848</v>
      </c>
      <c r="F112" s="28">
        <f t="shared" si="13"/>
        <v>1996</v>
      </c>
      <c r="G112" s="32">
        <f t="shared" si="11"/>
        <v>-0.1034427999984473</v>
      </c>
      <c r="I112" s="28">
        <f t="shared" si="15"/>
        <v>-0.1034427999984473</v>
      </c>
      <c r="O112" s="28">
        <f t="shared" ca="1" si="14"/>
        <v>-0.17613893273799222</v>
      </c>
      <c r="Q112" s="29">
        <f t="shared" si="12"/>
        <v>31278.875</v>
      </c>
      <c r="AA112" s="28" t="s">
        <v>33</v>
      </c>
      <c r="AF112" s="28" t="s">
        <v>35</v>
      </c>
    </row>
    <row r="113" spans="1:32" s="28" customFormat="1" ht="12.75" customHeight="1" x14ac:dyDescent="0.2">
      <c r="A113" s="28" t="s">
        <v>67</v>
      </c>
      <c r="B113" s="30"/>
      <c r="C113" s="32">
        <v>46327.404999999999</v>
      </c>
      <c r="D113" s="32"/>
      <c r="E113" s="28">
        <f t="shared" si="10"/>
        <v>2018.9183660794274</v>
      </c>
      <c r="F113" s="28">
        <f t="shared" si="13"/>
        <v>2019</v>
      </c>
      <c r="G113" s="32">
        <f t="shared" si="11"/>
        <v>-0.10659670000313781</v>
      </c>
      <c r="I113" s="28">
        <f t="shared" si="15"/>
        <v>-0.10659670000313781</v>
      </c>
      <c r="O113" s="28">
        <f t="shared" ca="1" si="14"/>
        <v>-0.17672815520480573</v>
      </c>
      <c r="Q113" s="29">
        <f t="shared" si="12"/>
        <v>31308.904999999999</v>
      </c>
      <c r="AA113" s="28" t="s">
        <v>33</v>
      </c>
      <c r="AB113" s="28">
        <v>7</v>
      </c>
      <c r="AD113" s="28" t="s">
        <v>39</v>
      </c>
      <c r="AF113" s="28" t="s">
        <v>32</v>
      </c>
    </row>
    <row r="114" spans="1:32" s="28" customFormat="1" ht="12.75" customHeight="1" x14ac:dyDescent="0.2">
      <c r="A114" s="28" t="s">
        <v>67</v>
      </c>
      <c r="B114" s="30"/>
      <c r="C114" s="32">
        <v>46331.315999999999</v>
      </c>
      <c r="D114" s="32"/>
      <c r="E114" s="28">
        <f t="shared" si="10"/>
        <v>2021.9134894121121</v>
      </c>
      <c r="F114" s="28">
        <f t="shared" si="13"/>
        <v>2022</v>
      </c>
      <c r="G114" s="32">
        <f t="shared" si="11"/>
        <v>-0.11296459999721264</v>
      </c>
      <c r="I114" s="28">
        <f t="shared" si="15"/>
        <v>-0.11296459999721264</v>
      </c>
      <c r="O114" s="28">
        <f t="shared" ca="1" si="14"/>
        <v>-0.1768050103091727</v>
      </c>
      <c r="Q114" s="29">
        <f t="shared" si="12"/>
        <v>31312.815999999999</v>
      </c>
      <c r="AA114" s="28" t="s">
        <v>33</v>
      </c>
      <c r="AB114" s="28">
        <v>8</v>
      </c>
      <c r="AD114" s="28" t="s">
        <v>39</v>
      </c>
      <c r="AF114" s="28" t="s">
        <v>32</v>
      </c>
    </row>
    <row r="115" spans="1:32" s="28" customFormat="1" ht="12.75" customHeight="1" x14ac:dyDescent="0.2">
      <c r="A115" s="28" t="s">
        <v>67</v>
      </c>
      <c r="B115" s="30"/>
      <c r="C115" s="32">
        <v>46348.3</v>
      </c>
      <c r="D115" s="32"/>
      <c r="E115" s="28">
        <f t="shared" si="10"/>
        <v>2034.9201819926104</v>
      </c>
      <c r="F115" s="28">
        <f t="shared" si="13"/>
        <v>2035</v>
      </c>
      <c r="G115" s="32">
        <f t="shared" si="11"/>
        <v>-0.10422549999930197</v>
      </c>
      <c r="I115" s="28">
        <f t="shared" si="15"/>
        <v>-0.10422549999930197</v>
      </c>
      <c r="O115" s="28">
        <f t="shared" ca="1" si="14"/>
        <v>-0.17713804909476294</v>
      </c>
      <c r="Q115" s="29">
        <f t="shared" si="12"/>
        <v>31329.800000000003</v>
      </c>
      <c r="AA115" s="28" t="s">
        <v>33</v>
      </c>
      <c r="AB115" s="28">
        <v>6</v>
      </c>
      <c r="AD115" s="28" t="s">
        <v>39</v>
      </c>
      <c r="AF115" s="28" t="s">
        <v>32</v>
      </c>
    </row>
    <row r="116" spans="1:32" s="28" customFormat="1" ht="12.75" customHeight="1" x14ac:dyDescent="0.2">
      <c r="A116" s="28" t="s">
        <v>67</v>
      </c>
      <c r="B116" s="30"/>
      <c r="C116" s="32">
        <v>46365.284</v>
      </c>
      <c r="D116" s="32"/>
      <c r="E116" s="28">
        <f t="shared" si="10"/>
        <v>2047.9268745731031</v>
      </c>
      <c r="F116" s="28">
        <f t="shared" si="13"/>
        <v>2048</v>
      </c>
      <c r="G116" s="32">
        <f t="shared" si="11"/>
        <v>-9.5486400001391303E-2</v>
      </c>
      <c r="I116" s="28">
        <f t="shared" si="15"/>
        <v>-9.5486400001391303E-2</v>
      </c>
      <c r="O116" s="28">
        <f t="shared" ca="1" si="14"/>
        <v>-0.17747108788035315</v>
      </c>
      <c r="Q116" s="29">
        <f t="shared" si="12"/>
        <v>31346.784</v>
      </c>
      <c r="AA116" s="28" t="s">
        <v>33</v>
      </c>
      <c r="AB116" s="28">
        <v>8</v>
      </c>
      <c r="AD116" s="28" t="s">
        <v>39</v>
      </c>
      <c r="AF116" s="28" t="s">
        <v>32</v>
      </c>
    </row>
    <row r="117" spans="1:32" s="28" customFormat="1" ht="12.75" customHeight="1" x14ac:dyDescent="0.2">
      <c r="A117" s="28" t="s">
        <v>69</v>
      </c>
      <c r="B117" s="30"/>
      <c r="C117" s="32">
        <v>46707.377</v>
      </c>
      <c r="D117" s="32"/>
      <c r="E117" s="28">
        <f t="shared" ref="E117:E148" si="16">+(C117-C$7)/C$8</f>
        <v>2309.9086506529047</v>
      </c>
      <c r="F117" s="28">
        <f t="shared" si="13"/>
        <v>2310</v>
      </c>
      <c r="G117" s="32">
        <f t="shared" ref="G117:G148" si="17">+C117-(C$7+F117*C$8)</f>
        <v>-0.11928299999999581</v>
      </c>
      <c r="I117" s="28">
        <f t="shared" si="15"/>
        <v>-0.11928299999999581</v>
      </c>
      <c r="O117" s="28">
        <f t="shared" ca="1" si="14"/>
        <v>-0.18418310032840252</v>
      </c>
      <c r="Q117" s="29">
        <f t="shared" ref="Q117:Q148" si="18">+C117-15018.5</f>
        <v>31688.877</v>
      </c>
      <c r="AA117" s="28" t="s">
        <v>33</v>
      </c>
      <c r="AB117" s="28">
        <v>8</v>
      </c>
      <c r="AD117" s="28" t="s">
        <v>39</v>
      </c>
      <c r="AF117" s="28" t="s">
        <v>32</v>
      </c>
    </row>
    <row r="118" spans="1:32" s="28" customFormat="1" ht="12.75" customHeight="1" x14ac:dyDescent="0.2">
      <c r="A118" s="28" t="s">
        <v>70</v>
      </c>
      <c r="B118" s="30"/>
      <c r="C118" s="32">
        <v>46745.239000000001</v>
      </c>
      <c r="D118" s="32"/>
      <c r="E118" s="28">
        <f t="shared" si="16"/>
        <v>2338.9041402008743</v>
      </c>
      <c r="F118" s="28">
        <f t="shared" si="13"/>
        <v>2339</v>
      </c>
      <c r="G118" s="32">
        <f t="shared" si="17"/>
        <v>-0.12517269999807468</v>
      </c>
      <c r="I118" s="28">
        <f t="shared" si="15"/>
        <v>-0.12517269999807468</v>
      </c>
      <c r="O118" s="28">
        <f t="shared" ca="1" si="14"/>
        <v>-0.18492603300394997</v>
      </c>
      <c r="Q118" s="29">
        <f t="shared" si="18"/>
        <v>31726.739000000001</v>
      </c>
      <c r="AA118" s="28" t="s">
        <v>33</v>
      </c>
      <c r="AB118" s="28">
        <v>8</v>
      </c>
      <c r="AD118" s="28" t="s">
        <v>39</v>
      </c>
      <c r="AF118" s="28" t="s">
        <v>32</v>
      </c>
    </row>
    <row r="119" spans="1:32" s="28" customFormat="1" ht="12.75" customHeight="1" x14ac:dyDescent="0.2">
      <c r="A119" s="28" t="s">
        <v>71</v>
      </c>
      <c r="B119" s="30"/>
      <c r="C119" s="32">
        <v>47032.483</v>
      </c>
      <c r="D119" s="32"/>
      <c r="E119" s="28">
        <f t="shared" si="16"/>
        <v>2558.8814366912034</v>
      </c>
      <c r="F119" s="28">
        <f t="shared" si="13"/>
        <v>2559</v>
      </c>
      <c r="G119" s="32">
        <f t="shared" si="17"/>
        <v>-0.15481870000076015</v>
      </c>
      <c r="I119" s="28">
        <f t="shared" si="15"/>
        <v>-0.15481870000076015</v>
      </c>
      <c r="O119" s="28">
        <f t="shared" ca="1" si="14"/>
        <v>-0.19056207399086167</v>
      </c>
      <c r="Q119" s="29">
        <f t="shared" si="18"/>
        <v>32013.983</v>
      </c>
      <c r="AA119" s="28" t="s">
        <v>33</v>
      </c>
      <c r="AF119" s="28" t="s">
        <v>35</v>
      </c>
    </row>
    <row r="120" spans="1:32" s="28" customFormat="1" ht="12.75" customHeight="1" x14ac:dyDescent="0.2">
      <c r="A120" s="28" t="s">
        <v>71</v>
      </c>
      <c r="B120" s="30"/>
      <c r="C120" s="32">
        <v>47032.491999999998</v>
      </c>
      <c r="D120" s="32"/>
      <c r="E120" s="28">
        <f t="shared" si="16"/>
        <v>2558.8883290742224</v>
      </c>
      <c r="F120" s="28">
        <f t="shared" si="13"/>
        <v>2559</v>
      </c>
      <c r="G120" s="32">
        <f t="shared" si="17"/>
        <v>-0.14581870000256458</v>
      </c>
      <c r="I120" s="28">
        <f t="shared" si="15"/>
        <v>-0.14581870000256458</v>
      </c>
      <c r="O120" s="28">
        <f t="shared" ca="1" si="14"/>
        <v>-0.19056207399086167</v>
      </c>
      <c r="Q120" s="29">
        <f t="shared" si="18"/>
        <v>32013.991999999998</v>
      </c>
      <c r="AA120" s="28" t="s">
        <v>33</v>
      </c>
      <c r="AF120" s="28" t="s">
        <v>35</v>
      </c>
    </row>
    <row r="121" spans="1:32" s="28" customFormat="1" ht="12.75" customHeight="1" x14ac:dyDescent="0.2">
      <c r="A121" s="28" t="s">
        <v>72</v>
      </c>
      <c r="B121" s="30"/>
      <c r="C121" s="32">
        <v>47036.41</v>
      </c>
      <c r="D121" s="32"/>
      <c r="E121" s="28">
        <f t="shared" si="16"/>
        <v>2561.8888131492604</v>
      </c>
      <c r="F121" s="28">
        <f t="shared" si="13"/>
        <v>2562</v>
      </c>
      <c r="G121" s="32">
        <f t="shared" si="17"/>
        <v>-0.14518659999885131</v>
      </c>
      <c r="I121" s="28">
        <f t="shared" si="15"/>
        <v>-0.14518659999885131</v>
      </c>
      <c r="O121" s="28">
        <f t="shared" ca="1" si="14"/>
        <v>-0.19063892909522862</v>
      </c>
      <c r="Q121" s="29">
        <f t="shared" si="18"/>
        <v>32017.910000000003</v>
      </c>
      <c r="AA121" s="28" t="s">
        <v>33</v>
      </c>
      <c r="AB121" s="28">
        <v>9</v>
      </c>
      <c r="AD121" s="28" t="s">
        <v>39</v>
      </c>
      <c r="AF121" s="28" t="s">
        <v>32</v>
      </c>
    </row>
    <row r="122" spans="1:32" s="28" customFormat="1" ht="12.75" customHeight="1" x14ac:dyDescent="0.2">
      <c r="A122" s="28" t="s">
        <v>73</v>
      </c>
      <c r="B122" s="30"/>
      <c r="C122" s="32">
        <v>47450.343000000001</v>
      </c>
      <c r="D122" s="32"/>
      <c r="E122" s="28">
        <f t="shared" si="16"/>
        <v>2878.8871221413756</v>
      </c>
      <c r="F122" s="28">
        <f t="shared" si="13"/>
        <v>2879</v>
      </c>
      <c r="G122" s="32">
        <f t="shared" si="17"/>
        <v>-0.14739469999767607</v>
      </c>
      <c r="I122" s="28">
        <f t="shared" si="15"/>
        <v>-0.14739469999767607</v>
      </c>
      <c r="O122" s="28">
        <f t="shared" ca="1" si="14"/>
        <v>-0.19875995179000591</v>
      </c>
      <c r="Q122" s="29">
        <f t="shared" si="18"/>
        <v>32431.843000000001</v>
      </c>
      <c r="AA122" s="28" t="s">
        <v>33</v>
      </c>
      <c r="AB122" s="28">
        <v>5</v>
      </c>
      <c r="AD122" s="28" t="s">
        <v>39</v>
      </c>
      <c r="AF122" s="28" t="s">
        <v>32</v>
      </c>
    </row>
    <row r="123" spans="1:32" s="28" customFormat="1" ht="12.75" customHeight="1" x14ac:dyDescent="0.2">
      <c r="A123" s="28" t="s">
        <v>73</v>
      </c>
      <c r="B123" s="30"/>
      <c r="C123" s="32">
        <v>47471.245999999999</v>
      </c>
      <c r="D123" s="32"/>
      <c r="E123" s="28">
        <f t="shared" si="16"/>
        <v>2894.8950646172393</v>
      </c>
      <c r="F123" s="28">
        <f t="shared" si="13"/>
        <v>2895</v>
      </c>
      <c r="G123" s="32">
        <f t="shared" si="17"/>
        <v>-0.13702349999948638</v>
      </c>
      <c r="I123" s="28">
        <f t="shared" si="15"/>
        <v>-0.13702349999948638</v>
      </c>
      <c r="O123" s="28">
        <f t="shared" ca="1" si="14"/>
        <v>-0.19916984567996313</v>
      </c>
      <c r="Q123" s="29">
        <f t="shared" si="18"/>
        <v>32452.745999999999</v>
      </c>
      <c r="AA123" s="28" t="s">
        <v>33</v>
      </c>
      <c r="AB123" s="28">
        <v>6</v>
      </c>
      <c r="AD123" s="28" t="s">
        <v>39</v>
      </c>
      <c r="AF123" s="28" t="s">
        <v>32</v>
      </c>
    </row>
    <row r="124" spans="1:32" s="28" customFormat="1" ht="12.75" customHeight="1" x14ac:dyDescent="0.2">
      <c r="A124" s="28" t="s">
        <v>71</v>
      </c>
      <c r="B124" s="30"/>
      <c r="C124" s="32">
        <v>47664.482000000004</v>
      </c>
      <c r="D124" s="32"/>
      <c r="E124" s="28">
        <f t="shared" si="16"/>
        <v>3042.8791229948079</v>
      </c>
      <c r="F124" s="28">
        <f t="shared" si="13"/>
        <v>3043</v>
      </c>
      <c r="G124" s="32">
        <f t="shared" si="17"/>
        <v>-0.15783989999908954</v>
      </c>
      <c r="I124" s="28">
        <f t="shared" si="15"/>
        <v>-0.15783989999908954</v>
      </c>
      <c r="O124" s="28">
        <f t="shared" ca="1" si="14"/>
        <v>-0.20296136416206734</v>
      </c>
      <c r="Q124" s="29">
        <f t="shared" si="18"/>
        <v>32645.982000000004</v>
      </c>
      <c r="AA124" s="28" t="s">
        <v>33</v>
      </c>
      <c r="AF124" s="28" t="s">
        <v>35</v>
      </c>
    </row>
    <row r="125" spans="1:32" s="28" customFormat="1" ht="12.75" customHeight="1" x14ac:dyDescent="0.2">
      <c r="A125" s="28" t="s">
        <v>74</v>
      </c>
      <c r="B125" s="30"/>
      <c r="C125" s="32">
        <v>47762.417999999998</v>
      </c>
      <c r="D125" s="32"/>
      <c r="E125" s="28">
        <f t="shared" si="16"/>
        <v>3117.8805033859585</v>
      </c>
      <c r="F125" s="28">
        <f t="shared" si="13"/>
        <v>3118</v>
      </c>
      <c r="G125" s="32">
        <f t="shared" si="17"/>
        <v>-0.15603740000369726</v>
      </c>
      <c r="I125" s="28">
        <f t="shared" si="15"/>
        <v>-0.15603740000369726</v>
      </c>
      <c r="O125" s="28">
        <f t="shared" ca="1" si="14"/>
        <v>-0.20488274177124177</v>
      </c>
      <c r="Q125" s="29">
        <f t="shared" si="18"/>
        <v>32743.917999999998</v>
      </c>
      <c r="AA125" s="28" t="s">
        <v>33</v>
      </c>
      <c r="AB125" s="28">
        <v>7</v>
      </c>
      <c r="AD125" s="28" t="s">
        <v>39</v>
      </c>
      <c r="AF125" s="28" t="s">
        <v>32</v>
      </c>
    </row>
    <row r="126" spans="1:32" s="28" customFormat="1" ht="12.75" customHeight="1" x14ac:dyDescent="0.2">
      <c r="A126" s="28" t="s">
        <v>75</v>
      </c>
      <c r="B126" s="30"/>
      <c r="C126" s="32">
        <v>47817.271999999997</v>
      </c>
      <c r="D126" s="32"/>
      <c r="E126" s="28">
        <f t="shared" si="16"/>
        <v>3159.8888120771071</v>
      </c>
      <c r="F126" s="28">
        <f t="shared" ref="F126:F157" si="19">ROUND(2*E126,0)/2</f>
        <v>3160</v>
      </c>
      <c r="G126" s="32">
        <f t="shared" si="17"/>
        <v>-0.14518800000223564</v>
      </c>
      <c r="I126" s="28">
        <f t="shared" si="15"/>
        <v>-0.14518800000223564</v>
      </c>
      <c r="O126" s="28">
        <f t="shared" ca="1" si="14"/>
        <v>-0.20595871323237946</v>
      </c>
      <c r="Q126" s="29">
        <f t="shared" si="18"/>
        <v>32798.771999999997</v>
      </c>
      <c r="AA126" s="28" t="s">
        <v>33</v>
      </c>
      <c r="AB126" s="28">
        <v>7</v>
      </c>
      <c r="AD126" s="28" t="s">
        <v>39</v>
      </c>
      <c r="AF126" s="28" t="s">
        <v>32</v>
      </c>
    </row>
    <row r="127" spans="1:32" s="28" customFormat="1" ht="12.75" customHeight="1" x14ac:dyDescent="0.2">
      <c r="A127" s="28" t="s">
        <v>76</v>
      </c>
      <c r="B127" s="30"/>
      <c r="C127" s="32">
        <v>48010.508999999998</v>
      </c>
      <c r="D127" s="32"/>
      <c r="E127" s="28">
        <f t="shared" si="16"/>
        <v>3307.8736362750087</v>
      </c>
      <c r="F127" s="28">
        <f t="shared" si="19"/>
        <v>3308</v>
      </c>
      <c r="G127" s="32">
        <f t="shared" si="17"/>
        <v>-0.16500440000527306</v>
      </c>
      <c r="I127" s="28">
        <f t="shared" si="15"/>
        <v>-0.16500440000527306</v>
      </c>
      <c r="O127" s="28">
        <f t="shared" ca="1" si="14"/>
        <v>-0.2097502317144837</v>
      </c>
      <c r="Q127" s="29">
        <f t="shared" si="18"/>
        <v>32992.008999999998</v>
      </c>
      <c r="AA127" s="28" t="s">
        <v>33</v>
      </c>
      <c r="AB127" s="28">
        <v>9</v>
      </c>
      <c r="AD127" s="28" t="s">
        <v>39</v>
      </c>
      <c r="AF127" s="28" t="s">
        <v>32</v>
      </c>
    </row>
    <row r="128" spans="1:32" s="28" customFormat="1" ht="12.75" customHeight="1" x14ac:dyDescent="0.2">
      <c r="A128" s="28" t="s">
        <v>76</v>
      </c>
      <c r="B128" s="30"/>
      <c r="C128" s="32">
        <v>48014.432000000001</v>
      </c>
      <c r="D128" s="32"/>
      <c r="E128" s="28">
        <f t="shared" si="16"/>
        <v>3310.877949451723</v>
      </c>
      <c r="F128" s="28">
        <f t="shared" si="19"/>
        <v>3311</v>
      </c>
      <c r="G128" s="32">
        <f t="shared" si="17"/>
        <v>-0.15937229999690317</v>
      </c>
      <c r="I128" s="28">
        <f t="shared" si="15"/>
        <v>-0.15937229999690317</v>
      </c>
      <c r="O128" s="28">
        <f t="shared" ca="1" si="14"/>
        <v>-0.20982708681885065</v>
      </c>
      <c r="Q128" s="29">
        <f t="shared" si="18"/>
        <v>32995.932000000001</v>
      </c>
      <c r="AA128" s="28" t="s">
        <v>33</v>
      </c>
      <c r="AB128" s="28">
        <v>7</v>
      </c>
      <c r="AD128" s="28" t="s">
        <v>39</v>
      </c>
      <c r="AF128" s="28" t="s">
        <v>32</v>
      </c>
    </row>
    <row r="129" spans="1:32" s="28" customFormat="1" ht="12.75" customHeight="1" x14ac:dyDescent="0.2">
      <c r="A129" s="28" t="s">
        <v>76</v>
      </c>
      <c r="B129" s="30"/>
      <c r="C129" s="32">
        <v>48061.436000000002</v>
      </c>
      <c r="D129" s="32"/>
      <c r="E129" s="28">
        <f t="shared" si="16"/>
        <v>3346.8745685081062</v>
      </c>
      <c r="F129" s="28">
        <f t="shared" si="19"/>
        <v>3347</v>
      </c>
      <c r="G129" s="32">
        <f t="shared" si="17"/>
        <v>-0.16378709999844432</v>
      </c>
      <c r="I129" s="28">
        <f t="shared" si="15"/>
        <v>-0.16378709999844432</v>
      </c>
      <c r="O129" s="28">
        <f t="shared" ca="1" si="14"/>
        <v>-0.21074934807125439</v>
      </c>
      <c r="Q129" s="29">
        <f t="shared" si="18"/>
        <v>33042.936000000002</v>
      </c>
      <c r="AA129" s="28" t="s">
        <v>33</v>
      </c>
      <c r="AB129" s="28">
        <v>6</v>
      </c>
      <c r="AD129" s="28" t="s">
        <v>39</v>
      </c>
      <c r="AF129" s="28" t="s">
        <v>32</v>
      </c>
    </row>
    <row r="130" spans="1:32" s="28" customFormat="1" ht="12.75" customHeight="1" x14ac:dyDescent="0.2">
      <c r="A130" s="28" t="s">
        <v>77</v>
      </c>
      <c r="B130" s="30"/>
      <c r="C130" s="32">
        <v>48091.468999999997</v>
      </c>
      <c r="D130" s="32"/>
      <c r="E130" s="28">
        <f t="shared" si="16"/>
        <v>3369.8744506483531</v>
      </c>
      <c r="F130" s="28">
        <f t="shared" si="19"/>
        <v>3370</v>
      </c>
      <c r="G130" s="32">
        <f t="shared" si="17"/>
        <v>-0.16394100000616163</v>
      </c>
      <c r="I130" s="28">
        <f t="shared" si="15"/>
        <v>-0.16394100000616163</v>
      </c>
      <c r="O130" s="28">
        <f t="shared" ca="1" si="14"/>
        <v>-0.21133857053806787</v>
      </c>
      <c r="Q130" s="29">
        <f t="shared" si="18"/>
        <v>33072.968999999997</v>
      </c>
      <c r="AA130" s="28" t="s">
        <v>33</v>
      </c>
      <c r="AB130" s="28">
        <v>7</v>
      </c>
      <c r="AD130" s="28" t="s">
        <v>39</v>
      </c>
      <c r="AF130" s="28" t="s">
        <v>32</v>
      </c>
    </row>
    <row r="131" spans="1:32" s="28" customFormat="1" ht="12.75" customHeight="1" x14ac:dyDescent="0.2">
      <c r="A131" s="28" t="s">
        <v>77</v>
      </c>
      <c r="B131" s="30"/>
      <c r="C131" s="32">
        <v>48108.44</v>
      </c>
      <c r="D131" s="32"/>
      <c r="E131" s="28">
        <f t="shared" si="16"/>
        <v>3382.871187564489</v>
      </c>
      <c r="F131" s="28">
        <f t="shared" si="19"/>
        <v>3383</v>
      </c>
      <c r="G131" s="32">
        <f t="shared" si="17"/>
        <v>-0.16820189999998547</v>
      </c>
      <c r="I131" s="28">
        <f t="shared" si="15"/>
        <v>-0.16820189999998547</v>
      </c>
      <c r="O131" s="28">
        <f t="shared" ca="1" si="14"/>
        <v>-0.21167160932365814</v>
      </c>
      <c r="Q131" s="29">
        <f t="shared" si="18"/>
        <v>33089.94</v>
      </c>
      <c r="AA131" s="28" t="s">
        <v>33</v>
      </c>
      <c r="AB131" s="28">
        <v>7</v>
      </c>
      <c r="AD131" s="28" t="s">
        <v>39</v>
      </c>
      <c r="AF131" s="28" t="s">
        <v>32</v>
      </c>
    </row>
    <row r="132" spans="1:32" s="28" customFormat="1" ht="12.75" customHeight="1" x14ac:dyDescent="0.2">
      <c r="A132" s="28" t="s">
        <v>77</v>
      </c>
      <c r="B132" s="30"/>
      <c r="C132" s="32">
        <v>48125.411</v>
      </c>
      <c r="D132" s="32"/>
      <c r="E132" s="28">
        <f t="shared" si="16"/>
        <v>3395.867924480619</v>
      </c>
      <c r="F132" s="28">
        <f t="shared" si="19"/>
        <v>3396</v>
      </c>
      <c r="G132" s="32">
        <f t="shared" si="17"/>
        <v>-0.17246280000108527</v>
      </c>
      <c r="I132" s="28">
        <f t="shared" si="15"/>
        <v>-0.17246280000108527</v>
      </c>
      <c r="O132" s="28">
        <f t="shared" ca="1" si="14"/>
        <v>-0.21200464810924835</v>
      </c>
      <c r="Q132" s="29">
        <f t="shared" si="18"/>
        <v>33106.911</v>
      </c>
      <c r="AA132" s="28" t="s">
        <v>33</v>
      </c>
      <c r="AB132" s="28">
        <v>7</v>
      </c>
      <c r="AD132" s="28" t="s">
        <v>39</v>
      </c>
      <c r="AF132" s="28" t="s">
        <v>32</v>
      </c>
    </row>
    <row r="133" spans="1:32" s="28" customFormat="1" ht="12.75" customHeight="1" x14ac:dyDescent="0.2">
      <c r="A133" s="28" t="s">
        <v>77</v>
      </c>
      <c r="B133" s="30"/>
      <c r="C133" s="32">
        <v>48146.309000000001</v>
      </c>
      <c r="D133" s="32"/>
      <c r="E133" s="28">
        <f t="shared" si="16"/>
        <v>3411.8720378548064</v>
      </c>
      <c r="F133" s="28">
        <f t="shared" si="19"/>
        <v>3412</v>
      </c>
      <c r="G133" s="32">
        <f t="shared" si="17"/>
        <v>-0.16709160000027623</v>
      </c>
      <c r="I133" s="28">
        <f t="shared" si="15"/>
        <v>-0.16709160000027623</v>
      </c>
      <c r="O133" s="28">
        <f t="shared" ca="1" si="14"/>
        <v>-0.21241454199920556</v>
      </c>
      <c r="Q133" s="29">
        <f t="shared" si="18"/>
        <v>33127.809000000001</v>
      </c>
      <c r="AA133" s="28" t="s">
        <v>33</v>
      </c>
      <c r="AB133" s="28">
        <v>7</v>
      </c>
      <c r="AD133" s="28" t="s">
        <v>39</v>
      </c>
      <c r="AF133" s="28" t="s">
        <v>32</v>
      </c>
    </row>
    <row r="134" spans="1:32" s="28" customFormat="1" ht="12.75" customHeight="1" x14ac:dyDescent="0.2">
      <c r="A134" s="28" t="s">
        <v>77</v>
      </c>
      <c r="B134" s="30"/>
      <c r="C134" s="32">
        <v>48176.341999999997</v>
      </c>
      <c r="D134" s="32"/>
      <c r="E134" s="28">
        <f t="shared" si="16"/>
        <v>3434.8719199950538</v>
      </c>
      <c r="F134" s="28">
        <f t="shared" si="19"/>
        <v>3435</v>
      </c>
      <c r="G134" s="32">
        <f t="shared" si="17"/>
        <v>-0.16724550000071758</v>
      </c>
      <c r="I134" s="28">
        <f t="shared" si="15"/>
        <v>-0.16724550000071758</v>
      </c>
      <c r="O134" s="28">
        <f t="shared" ca="1" si="14"/>
        <v>-0.21300376446601907</v>
      </c>
      <c r="Q134" s="29">
        <f t="shared" si="18"/>
        <v>33157.841999999997</v>
      </c>
      <c r="AA134" s="28" t="s">
        <v>33</v>
      </c>
      <c r="AB134" s="28">
        <v>8</v>
      </c>
      <c r="AD134" s="28" t="s">
        <v>39</v>
      </c>
      <c r="AF134" s="28" t="s">
        <v>32</v>
      </c>
    </row>
    <row r="135" spans="1:32" s="28" customFormat="1" ht="12.75" customHeight="1" x14ac:dyDescent="0.2">
      <c r="A135" s="28" t="s">
        <v>78</v>
      </c>
      <c r="B135" s="30"/>
      <c r="C135" s="32">
        <v>48407.449000000001</v>
      </c>
      <c r="D135" s="32">
        <v>3.0000000000000001E-3</v>
      </c>
      <c r="E135" s="28">
        <f t="shared" si="16"/>
        <v>3611.8583603036118</v>
      </c>
      <c r="F135" s="28">
        <f t="shared" si="19"/>
        <v>3612</v>
      </c>
      <c r="G135" s="32">
        <f t="shared" si="17"/>
        <v>-0.18495160000020405</v>
      </c>
      <c r="I135" s="28">
        <f t="shared" si="15"/>
        <v>-0.18495160000020405</v>
      </c>
      <c r="O135" s="28">
        <f t="shared" ca="1" si="14"/>
        <v>-0.21753821562367073</v>
      </c>
      <c r="Q135" s="29">
        <f t="shared" si="18"/>
        <v>33388.949000000001</v>
      </c>
      <c r="AA135" s="28" t="s">
        <v>33</v>
      </c>
      <c r="AB135" s="28">
        <v>8</v>
      </c>
      <c r="AD135" s="28" t="s">
        <v>39</v>
      </c>
      <c r="AF135" s="28" t="s">
        <v>32</v>
      </c>
    </row>
    <row r="136" spans="1:32" s="28" customFormat="1" ht="12.75" customHeight="1" x14ac:dyDescent="0.2">
      <c r="A136" s="28" t="s">
        <v>78</v>
      </c>
      <c r="B136" s="30"/>
      <c r="C136" s="32">
        <v>48488.417000000001</v>
      </c>
      <c r="D136" s="32">
        <v>4.0000000000000001E-3</v>
      </c>
      <c r="E136" s="28">
        <f t="shared" si="16"/>
        <v>3673.8653012396421</v>
      </c>
      <c r="F136" s="28">
        <f t="shared" si="19"/>
        <v>3674</v>
      </c>
      <c r="G136" s="32">
        <f t="shared" si="17"/>
        <v>-0.17588819999946281</v>
      </c>
      <c r="I136" s="28">
        <f t="shared" si="15"/>
        <v>-0.17588819999946281</v>
      </c>
      <c r="O136" s="28">
        <f t="shared" ca="1" si="14"/>
        <v>-0.21912655444725493</v>
      </c>
      <c r="Q136" s="29">
        <f t="shared" si="18"/>
        <v>33469.917000000001</v>
      </c>
      <c r="AA136" s="28" t="s">
        <v>33</v>
      </c>
      <c r="AB136" s="28">
        <v>8</v>
      </c>
      <c r="AD136" s="28" t="s">
        <v>39</v>
      </c>
      <c r="AF136" s="28" t="s">
        <v>32</v>
      </c>
    </row>
    <row r="137" spans="1:32" s="28" customFormat="1" ht="12.75" customHeight="1" x14ac:dyDescent="0.2">
      <c r="A137" s="28" t="s">
        <v>79</v>
      </c>
      <c r="B137" s="30"/>
      <c r="C137" s="32">
        <v>48505.391000000003</v>
      </c>
      <c r="D137" s="32">
        <v>5.0000000000000001E-3</v>
      </c>
      <c r="E137" s="28">
        <f t="shared" si="16"/>
        <v>3686.8643356167827</v>
      </c>
      <c r="F137" s="28">
        <f t="shared" si="19"/>
        <v>3687</v>
      </c>
      <c r="G137" s="32">
        <f t="shared" si="17"/>
        <v>-0.17714909999631345</v>
      </c>
      <c r="I137" s="28">
        <f t="shared" si="15"/>
        <v>-0.17714909999631345</v>
      </c>
      <c r="O137" s="28">
        <f t="shared" ca="1" si="14"/>
        <v>-0.21945959323284517</v>
      </c>
      <c r="Q137" s="29">
        <f t="shared" si="18"/>
        <v>33486.891000000003</v>
      </c>
      <c r="AA137" s="28" t="s">
        <v>33</v>
      </c>
      <c r="AB137" s="28">
        <v>8</v>
      </c>
      <c r="AD137" s="28" t="s">
        <v>39</v>
      </c>
      <c r="AF137" s="28" t="s">
        <v>32</v>
      </c>
    </row>
    <row r="138" spans="1:32" s="28" customFormat="1" ht="12.75" customHeight="1" x14ac:dyDescent="0.2">
      <c r="A138" s="28" t="s">
        <v>79</v>
      </c>
      <c r="B138" s="30"/>
      <c r="C138" s="32">
        <v>48539.343000000001</v>
      </c>
      <c r="D138" s="32">
        <v>4.0000000000000001E-3</v>
      </c>
      <c r="E138" s="28">
        <f t="shared" si="16"/>
        <v>3712.8654676524006</v>
      </c>
      <c r="F138" s="28">
        <f t="shared" si="19"/>
        <v>3713</v>
      </c>
      <c r="G138" s="32">
        <f t="shared" si="17"/>
        <v>-0.17567089999647578</v>
      </c>
      <c r="I138" s="28">
        <f t="shared" si="15"/>
        <v>-0.17567089999647578</v>
      </c>
      <c r="O138" s="28">
        <f t="shared" ca="1" si="14"/>
        <v>-0.22012567080402565</v>
      </c>
      <c r="Q138" s="29">
        <f t="shared" si="18"/>
        <v>33520.843000000001</v>
      </c>
      <c r="AA138" s="28" t="s">
        <v>33</v>
      </c>
      <c r="AB138" s="28">
        <v>9</v>
      </c>
      <c r="AD138" s="28" t="s">
        <v>39</v>
      </c>
      <c r="AF138" s="28" t="s">
        <v>32</v>
      </c>
    </row>
    <row r="139" spans="1:32" s="28" customFormat="1" ht="12.75" customHeight="1" x14ac:dyDescent="0.2">
      <c r="A139" s="28" t="s">
        <v>80</v>
      </c>
      <c r="B139" s="30"/>
      <c r="C139" s="32">
        <v>48817.457999999999</v>
      </c>
      <c r="D139" s="32">
        <v>4.0000000000000001E-3</v>
      </c>
      <c r="E139" s="28">
        <f t="shared" si="16"/>
        <v>3925.8515902986792</v>
      </c>
      <c r="F139" s="28">
        <f t="shared" si="19"/>
        <v>3926</v>
      </c>
      <c r="G139" s="32">
        <f t="shared" si="17"/>
        <v>-0.19379180000396445</v>
      </c>
      <c r="I139" s="28">
        <f t="shared" si="15"/>
        <v>-0.19379180000396445</v>
      </c>
      <c r="O139" s="28">
        <f t="shared" ca="1" si="14"/>
        <v>-0.22558238321408103</v>
      </c>
      <c r="Q139" s="29">
        <f t="shared" si="18"/>
        <v>33798.957999999999</v>
      </c>
      <c r="AA139" s="28" t="s">
        <v>33</v>
      </c>
      <c r="AB139" s="28">
        <v>8</v>
      </c>
      <c r="AD139" s="28" t="s">
        <v>39</v>
      </c>
      <c r="AF139" s="28" t="s">
        <v>32</v>
      </c>
    </row>
    <row r="140" spans="1:32" s="28" customFormat="1" ht="12.75" customHeight="1" x14ac:dyDescent="0.2">
      <c r="A140" s="28" t="s">
        <v>81</v>
      </c>
      <c r="B140" s="30"/>
      <c r="C140" s="32">
        <v>48834.440999999999</v>
      </c>
      <c r="D140" s="32"/>
      <c r="E140" s="28">
        <f t="shared" si="16"/>
        <v>3938.8575170588388</v>
      </c>
      <c r="F140" s="28">
        <f t="shared" si="19"/>
        <v>3939</v>
      </c>
      <c r="G140" s="32">
        <f t="shared" si="17"/>
        <v>-0.18605270000261953</v>
      </c>
      <c r="I140" s="28">
        <f t="shared" si="15"/>
        <v>-0.18605270000261953</v>
      </c>
      <c r="O140" s="28">
        <f t="shared" ca="1" si="14"/>
        <v>-0.2259154219996713</v>
      </c>
      <c r="Q140" s="29">
        <f t="shared" si="18"/>
        <v>33815.940999999999</v>
      </c>
      <c r="AA140" s="28" t="s">
        <v>33</v>
      </c>
      <c r="AF140" s="28" t="s">
        <v>35</v>
      </c>
    </row>
    <row r="141" spans="1:32" s="28" customFormat="1" ht="12.75" customHeight="1" x14ac:dyDescent="0.2">
      <c r="A141" s="28" t="s">
        <v>82</v>
      </c>
      <c r="B141" s="30"/>
      <c r="C141" s="32">
        <v>48868.39</v>
      </c>
      <c r="D141" s="32">
        <v>3.0000000000000001E-3</v>
      </c>
      <c r="E141" s="28">
        <f t="shared" si="16"/>
        <v>3964.8563516334525</v>
      </c>
      <c r="F141" s="28">
        <f t="shared" si="19"/>
        <v>3965</v>
      </c>
      <c r="G141" s="32">
        <f t="shared" si="17"/>
        <v>-0.18757449999975506</v>
      </c>
      <c r="I141" s="28">
        <f t="shared" si="15"/>
        <v>-0.18757449999975506</v>
      </c>
      <c r="O141" s="28">
        <f t="shared" ca="1" si="14"/>
        <v>-0.22658149957085175</v>
      </c>
      <c r="Q141" s="29">
        <f t="shared" si="18"/>
        <v>33849.89</v>
      </c>
      <c r="AA141" s="28" t="s">
        <v>33</v>
      </c>
      <c r="AB141" s="28">
        <v>7</v>
      </c>
      <c r="AD141" s="28" t="s">
        <v>39</v>
      </c>
      <c r="AF141" s="28" t="s">
        <v>32</v>
      </c>
    </row>
    <row r="142" spans="1:32" s="28" customFormat="1" ht="12.75" customHeight="1" x14ac:dyDescent="0.2">
      <c r="A142" s="28" t="s">
        <v>83</v>
      </c>
      <c r="B142" s="30"/>
      <c r="C142" s="32">
        <v>49163.495000000003</v>
      </c>
      <c r="D142" s="32">
        <v>5.0000000000000001E-3</v>
      </c>
      <c r="E142" s="28">
        <f t="shared" si="16"/>
        <v>4190.853761782244</v>
      </c>
      <c r="F142" s="28">
        <f t="shared" si="19"/>
        <v>4191</v>
      </c>
      <c r="G142" s="32">
        <f t="shared" si="17"/>
        <v>-0.19095630000083474</v>
      </c>
      <c r="I142" s="28">
        <f t="shared" si="15"/>
        <v>-0.19095630000083474</v>
      </c>
      <c r="O142" s="28">
        <f t="shared" ca="1" si="14"/>
        <v>-0.23237125076649739</v>
      </c>
      <c r="Q142" s="29">
        <f t="shared" si="18"/>
        <v>34144.995000000003</v>
      </c>
      <c r="AA142" s="28" t="s">
        <v>33</v>
      </c>
      <c r="AB142" s="28">
        <v>7</v>
      </c>
      <c r="AD142" s="28" t="s">
        <v>39</v>
      </c>
      <c r="AF142" s="28" t="s">
        <v>32</v>
      </c>
    </row>
    <row r="143" spans="1:32" s="28" customFormat="1" ht="12.75" customHeight="1" x14ac:dyDescent="0.2">
      <c r="A143" s="60" t="s">
        <v>505</v>
      </c>
      <c r="B143" s="61" t="s">
        <v>91</v>
      </c>
      <c r="C143" s="60">
        <v>49906.444499999998</v>
      </c>
      <c r="D143" s="60" t="s">
        <v>105</v>
      </c>
      <c r="E143" s="37">
        <f t="shared" si="16"/>
        <v>4759.8195972351723</v>
      </c>
      <c r="F143" s="28">
        <f t="shared" si="19"/>
        <v>4760</v>
      </c>
      <c r="G143" s="32">
        <f t="shared" si="17"/>
        <v>-0.23556800000369549</v>
      </c>
      <c r="I143" s="28">
        <f t="shared" si="15"/>
        <v>-0.23556800000369549</v>
      </c>
      <c r="O143" s="28">
        <f t="shared" ref="O143:O174" ca="1" si="20">+C$11+C$12*F143</f>
        <v>-0.24694810222810076</v>
      </c>
      <c r="Q143" s="29">
        <f t="shared" si="18"/>
        <v>34887.944499999998</v>
      </c>
    </row>
    <row r="144" spans="1:32" s="28" customFormat="1" ht="12.75" customHeight="1" x14ac:dyDescent="0.2">
      <c r="A144" s="28" t="s">
        <v>84</v>
      </c>
      <c r="B144" s="30"/>
      <c r="C144" s="32">
        <v>49906.462</v>
      </c>
      <c r="D144" s="32">
        <v>4.0000000000000001E-3</v>
      </c>
      <c r="E144" s="28">
        <f t="shared" si="16"/>
        <v>4759.8329990910479</v>
      </c>
      <c r="F144" s="28">
        <f t="shared" si="19"/>
        <v>4760</v>
      </c>
      <c r="G144" s="32">
        <f t="shared" si="17"/>
        <v>-0.21806800000194926</v>
      </c>
      <c r="I144" s="28">
        <f t="shared" si="15"/>
        <v>-0.21806800000194926</v>
      </c>
      <c r="O144" s="28">
        <f t="shared" ca="1" si="20"/>
        <v>-0.24694810222810076</v>
      </c>
      <c r="Q144" s="29">
        <f t="shared" si="18"/>
        <v>34887.962</v>
      </c>
      <c r="AA144" s="28" t="s">
        <v>33</v>
      </c>
      <c r="AB144" s="28">
        <v>8</v>
      </c>
      <c r="AD144" s="28" t="s">
        <v>39</v>
      </c>
      <c r="AF144" s="28" t="s">
        <v>32</v>
      </c>
    </row>
    <row r="145" spans="1:32" s="28" customFormat="1" ht="12.75" customHeight="1" x14ac:dyDescent="0.2">
      <c r="A145" s="60" t="s">
        <v>505</v>
      </c>
      <c r="B145" s="61" t="s">
        <v>91</v>
      </c>
      <c r="C145" s="60">
        <v>49919.506099999999</v>
      </c>
      <c r="D145" s="60" t="s">
        <v>105</v>
      </c>
      <c r="E145" s="37">
        <f t="shared" si="16"/>
        <v>4769.8224361311577</v>
      </c>
      <c r="F145" s="28">
        <f t="shared" si="19"/>
        <v>4770</v>
      </c>
      <c r="G145" s="32">
        <f t="shared" si="17"/>
        <v>-0.23186100000020815</v>
      </c>
      <c r="I145" s="28">
        <f>G145</f>
        <v>-0.23186100000020815</v>
      </c>
      <c r="O145" s="28">
        <f t="shared" ca="1" si="20"/>
        <v>-0.24720428590932403</v>
      </c>
      <c r="Q145" s="29">
        <f t="shared" si="18"/>
        <v>34901.006099999999</v>
      </c>
    </row>
    <row r="146" spans="1:32" s="28" customFormat="1" ht="12.75" customHeight="1" x14ac:dyDescent="0.2">
      <c r="A146" s="60" t="s">
        <v>505</v>
      </c>
      <c r="B146" s="61" t="s">
        <v>91</v>
      </c>
      <c r="C146" s="60">
        <v>49923.443500000001</v>
      </c>
      <c r="D146" s="60" t="s">
        <v>105</v>
      </c>
      <c r="E146" s="37">
        <f t="shared" si="16"/>
        <v>4772.8377771207051</v>
      </c>
      <c r="F146" s="28">
        <f t="shared" si="19"/>
        <v>4773</v>
      </c>
      <c r="G146" s="32">
        <f t="shared" si="17"/>
        <v>-0.21182889999909094</v>
      </c>
      <c r="I146" s="28">
        <f>G146</f>
        <v>-0.21182889999909094</v>
      </c>
      <c r="O146" s="28">
        <f t="shared" ca="1" si="20"/>
        <v>-0.247281141013691</v>
      </c>
      <c r="Q146" s="29">
        <f t="shared" si="18"/>
        <v>34904.943500000001</v>
      </c>
    </row>
    <row r="147" spans="1:32" s="28" customFormat="1" ht="12.75" customHeight="1" x14ac:dyDescent="0.2">
      <c r="A147" s="60" t="s">
        <v>505</v>
      </c>
      <c r="B147" s="61" t="s">
        <v>91</v>
      </c>
      <c r="C147" s="60">
        <v>49923.444199999998</v>
      </c>
      <c r="D147" s="60" t="s">
        <v>105</v>
      </c>
      <c r="E147" s="37">
        <f t="shared" si="16"/>
        <v>4772.8383131949377</v>
      </c>
      <c r="F147" s="28">
        <f t="shared" si="19"/>
        <v>4773</v>
      </c>
      <c r="G147" s="32">
        <f t="shared" si="17"/>
        <v>-0.21112890000222251</v>
      </c>
      <c r="I147" s="28">
        <f>G147</f>
        <v>-0.21112890000222251</v>
      </c>
      <c r="O147" s="28">
        <f t="shared" ca="1" si="20"/>
        <v>-0.247281141013691</v>
      </c>
      <c r="Q147" s="29">
        <f t="shared" si="18"/>
        <v>34904.944199999998</v>
      </c>
    </row>
    <row r="148" spans="1:32" s="28" customFormat="1" ht="12.75" customHeight="1" x14ac:dyDescent="0.2">
      <c r="A148" s="60" t="s">
        <v>505</v>
      </c>
      <c r="B148" s="61" t="s">
        <v>91</v>
      </c>
      <c r="C148" s="60">
        <v>49923.447</v>
      </c>
      <c r="D148" s="60" t="s">
        <v>105</v>
      </c>
      <c r="E148" s="37">
        <f t="shared" si="16"/>
        <v>4772.8404574918786</v>
      </c>
      <c r="F148" s="28">
        <f t="shared" si="19"/>
        <v>4773</v>
      </c>
      <c r="G148" s="32">
        <f t="shared" si="17"/>
        <v>-0.20832890000019688</v>
      </c>
      <c r="I148" s="28">
        <f>G148</f>
        <v>-0.20832890000019688</v>
      </c>
      <c r="O148" s="28">
        <f t="shared" ca="1" si="20"/>
        <v>-0.247281141013691</v>
      </c>
      <c r="Q148" s="29">
        <f t="shared" si="18"/>
        <v>34904.947</v>
      </c>
    </row>
    <row r="149" spans="1:32" s="28" customFormat="1" ht="12.75" customHeight="1" x14ac:dyDescent="0.2">
      <c r="A149" s="60" t="s">
        <v>505</v>
      </c>
      <c r="B149" s="61" t="s">
        <v>91</v>
      </c>
      <c r="C149" s="60">
        <v>49923.451800000003</v>
      </c>
      <c r="D149" s="60" t="s">
        <v>105</v>
      </c>
      <c r="E149" s="37">
        <f t="shared" ref="E149:E176" si="21">+(C149-C$7)/C$8</f>
        <v>4772.8441334294921</v>
      </c>
      <c r="F149" s="28">
        <f t="shared" si="19"/>
        <v>4773</v>
      </c>
      <c r="G149" s="32">
        <f t="shared" ref="G149:G176" si="22">+C149-(C$7+F149*C$8)</f>
        <v>-0.2035288999977638</v>
      </c>
      <c r="I149" s="28">
        <f>G149</f>
        <v>-0.2035288999977638</v>
      </c>
      <c r="O149" s="28">
        <f t="shared" ca="1" si="20"/>
        <v>-0.247281141013691</v>
      </c>
      <c r="Q149" s="29">
        <f t="shared" ref="Q149:Q176" si="23">+C149-15018.5</f>
        <v>34904.951800000003</v>
      </c>
    </row>
    <row r="150" spans="1:32" s="28" customFormat="1" ht="12.75" customHeight="1" x14ac:dyDescent="0.2">
      <c r="A150" s="60" t="s">
        <v>505</v>
      </c>
      <c r="B150" s="61" t="s">
        <v>91</v>
      </c>
      <c r="C150" s="60">
        <v>49923.455300000001</v>
      </c>
      <c r="D150" s="60" t="s">
        <v>105</v>
      </c>
      <c r="E150" s="37">
        <f t="shared" si="21"/>
        <v>4772.8468138006656</v>
      </c>
      <c r="F150" s="28">
        <f t="shared" si="19"/>
        <v>4773</v>
      </c>
      <c r="G150" s="32">
        <f t="shared" si="22"/>
        <v>-0.20002889999886975</v>
      </c>
      <c r="I150" s="28">
        <f>G150</f>
        <v>-0.20002889999886975</v>
      </c>
      <c r="O150" s="28">
        <f t="shared" ca="1" si="20"/>
        <v>-0.247281141013691</v>
      </c>
      <c r="Q150" s="29">
        <f t="shared" si="23"/>
        <v>34904.955300000001</v>
      </c>
    </row>
    <row r="151" spans="1:32" s="28" customFormat="1" ht="12.75" customHeight="1" x14ac:dyDescent="0.2">
      <c r="A151" s="28" t="s">
        <v>84</v>
      </c>
      <c r="B151" s="30"/>
      <c r="C151" s="32">
        <v>50008.31</v>
      </c>
      <c r="D151" s="32">
        <v>6.0000000000000001E-3</v>
      </c>
      <c r="E151" s="28">
        <f t="shared" si="21"/>
        <v>4837.8302686352217</v>
      </c>
      <c r="F151" s="28">
        <f t="shared" si="19"/>
        <v>4838</v>
      </c>
      <c r="G151" s="32">
        <f t="shared" si="22"/>
        <v>-0.22163340000406606</v>
      </c>
      <c r="I151" s="28">
        <f>G151</f>
        <v>-0.22163340000406606</v>
      </c>
      <c r="O151" s="28">
        <f t="shared" ca="1" si="20"/>
        <v>-0.2489463349416422</v>
      </c>
      <c r="Q151" s="29">
        <f t="shared" si="23"/>
        <v>34989.81</v>
      </c>
      <c r="AA151" s="28" t="s">
        <v>33</v>
      </c>
      <c r="AB151" s="28">
        <v>6</v>
      </c>
      <c r="AD151" s="28" t="s">
        <v>39</v>
      </c>
      <c r="AF151" s="28" t="s">
        <v>32</v>
      </c>
    </row>
    <row r="152" spans="1:32" s="28" customFormat="1" ht="12.75" customHeight="1" x14ac:dyDescent="0.2">
      <c r="A152" s="28" t="s">
        <v>85</v>
      </c>
      <c r="B152" s="30"/>
      <c r="C152" s="32">
        <v>50239.434000000001</v>
      </c>
      <c r="D152" s="32">
        <v>5.0000000000000001E-3</v>
      </c>
      <c r="E152" s="28">
        <f t="shared" si="21"/>
        <v>5014.8297278894852</v>
      </c>
      <c r="F152" s="28">
        <f t="shared" si="19"/>
        <v>5015</v>
      </c>
      <c r="G152" s="32">
        <f t="shared" si="22"/>
        <v>-0.2223394999964512</v>
      </c>
      <c r="I152" s="28">
        <f>G152</f>
        <v>-0.2223394999964512</v>
      </c>
      <c r="O152" s="28">
        <f t="shared" ca="1" si="20"/>
        <v>-0.25348078609929386</v>
      </c>
      <c r="Q152" s="29">
        <f t="shared" si="23"/>
        <v>35220.934000000001</v>
      </c>
      <c r="AA152" s="28" t="s">
        <v>33</v>
      </c>
      <c r="AB152" s="28">
        <v>8</v>
      </c>
      <c r="AD152" s="28" t="s">
        <v>39</v>
      </c>
      <c r="AF152" s="28" t="s">
        <v>32</v>
      </c>
    </row>
    <row r="153" spans="1:32" s="28" customFormat="1" ht="12.75" customHeight="1" x14ac:dyDescent="0.2">
      <c r="A153" s="28" t="s">
        <v>86</v>
      </c>
      <c r="B153" s="30"/>
      <c r="C153" s="32">
        <v>50320.398000000001</v>
      </c>
      <c r="D153" s="32">
        <v>5.0000000000000001E-3</v>
      </c>
      <c r="E153" s="28">
        <f t="shared" si="21"/>
        <v>5076.8336055441723</v>
      </c>
      <c r="F153" s="28">
        <f t="shared" si="19"/>
        <v>5077</v>
      </c>
      <c r="G153" s="32">
        <f t="shared" si="22"/>
        <v>-0.21727609999652486</v>
      </c>
      <c r="I153" s="28">
        <f>G153</f>
        <v>-0.21727609999652486</v>
      </c>
      <c r="O153" s="28">
        <f t="shared" ca="1" si="20"/>
        <v>-0.25506912492287803</v>
      </c>
      <c r="Q153" s="29">
        <f t="shared" si="23"/>
        <v>35301.898000000001</v>
      </c>
      <c r="AA153" s="28" t="s">
        <v>33</v>
      </c>
      <c r="AB153" s="28">
        <v>6</v>
      </c>
      <c r="AD153" s="28" t="s">
        <v>39</v>
      </c>
      <c r="AF153" s="28" t="s">
        <v>32</v>
      </c>
    </row>
    <row r="154" spans="1:32" s="28" customFormat="1" ht="12.75" customHeight="1" x14ac:dyDescent="0.2">
      <c r="A154" s="28" t="s">
        <v>86</v>
      </c>
      <c r="B154" s="30"/>
      <c r="C154" s="32">
        <v>50337.37</v>
      </c>
      <c r="D154" s="32">
        <v>5.0000000000000001E-3</v>
      </c>
      <c r="E154" s="28">
        <f t="shared" si="21"/>
        <v>5089.8311082806413</v>
      </c>
      <c r="F154" s="28">
        <f t="shared" si="19"/>
        <v>5090</v>
      </c>
      <c r="G154" s="32">
        <f t="shared" si="22"/>
        <v>-0.22053699999378296</v>
      </c>
      <c r="I154" s="28">
        <f>G154</f>
        <v>-0.22053699999378296</v>
      </c>
      <c r="O154" s="28">
        <f t="shared" ca="1" si="20"/>
        <v>-0.2554021637084683</v>
      </c>
      <c r="Q154" s="29">
        <f t="shared" si="23"/>
        <v>35318.870000000003</v>
      </c>
      <c r="AA154" s="28" t="s">
        <v>33</v>
      </c>
      <c r="AB154" s="28">
        <v>7</v>
      </c>
      <c r="AD154" s="28" t="s">
        <v>39</v>
      </c>
      <c r="AF154" s="28" t="s">
        <v>32</v>
      </c>
    </row>
    <row r="155" spans="1:32" s="28" customFormat="1" ht="12.75" customHeight="1" x14ac:dyDescent="0.2">
      <c r="A155" s="60" t="s">
        <v>505</v>
      </c>
      <c r="B155" s="61" t="s">
        <v>91</v>
      </c>
      <c r="C155" s="60">
        <v>50632.459799999997</v>
      </c>
      <c r="D155" s="60" t="s">
        <v>105</v>
      </c>
      <c r="E155" s="37">
        <f t="shared" si="21"/>
        <v>5315.8168779603238</v>
      </c>
      <c r="F155" s="28">
        <f t="shared" si="19"/>
        <v>5316</v>
      </c>
      <c r="G155" s="32">
        <f t="shared" si="22"/>
        <v>-0.23911880000378005</v>
      </c>
      <c r="I155" s="28">
        <f>G155</f>
        <v>-0.23911880000378005</v>
      </c>
      <c r="O155" s="28">
        <f t="shared" ca="1" si="20"/>
        <v>-0.26119191490411392</v>
      </c>
      <c r="Q155" s="29">
        <f t="shared" si="23"/>
        <v>35613.959799999997</v>
      </c>
    </row>
    <row r="156" spans="1:32" s="28" customFormat="1" ht="12.75" customHeight="1" x14ac:dyDescent="0.2">
      <c r="A156" s="28" t="s">
        <v>87</v>
      </c>
      <c r="B156" s="30"/>
      <c r="C156" s="32">
        <v>50696.453000000001</v>
      </c>
      <c r="D156" s="32">
        <v>5.0000000000000001E-3</v>
      </c>
      <c r="E156" s="28">
        <f t="shared" si="21"/>
        <v>5364.8241718629506</v>
      </c>
      <c r="F156" s="28">
        <f t="shared" si="19"/>
        <v>5365</v>
      </c>
      <c r="G156" s="32">
        <f t="shared" si="22"/>
        <v>-0.22959450000053039</v>
      </c>
      <c r="I156" s="28">
        <f>G156</f>
        <v>-0.22959450000053039</v>
      </c>
      <c r="O156" s="28">
        <f t="shared" ca="1" si="20"/>
        <v>-0.26244721494210788</v>
      </c>
      <c r="Q156" s="29">
        <f t="shared" si="23"/>
        <v>35677.953000000001</v>
      </c>
      <c r="AA156" s="28" t="s">
        <v>33</v>
      </c>
      <c r="AB156" s="28">
        <v>10</v>
      </c>
      <c r="AD156" s="28" t="s">
        <v>39</v>
      </c>
      <c r="AF156" s="28" t="s">
        <v>32</v>
      </c>
    </row>
    <row r="157" spans="1:32" s="28" customFormat="1" ht="12.75" customHeight="1" x14ac:dyDescent="0.2">
      <c r="A157" s="28" t="s">
        <v>87</v>
      </c>
      <c r="B157" s="30"/>
      <c r="C157" s="32">
        <v>50717.35</v>
      </c>
      <c r="D157" s="32">
        <v>5.0000000000000001E-3</v>
      </c>
      <c r="E157" s="28">
        <f t="shared" si="21"/>
        <v>5380.8275194167991</v>
      </c>
      <c r="F157" s="28">
        <f t="shared" si="19"/>
        <v>5381</v>
      </c>
      <c r="G157" s="32">
        <f t="shared" si="22"/>
        <v>-0.22522330000356305</v>
      </c>
      <c r="I157" s="28">
        <f>G157</f>
        <v>-0.22522330000356305</v>
      </c>
      <c r="O157" s="28">
        <f t="shared" ca="1" si="20"/>
        <v>-0.26285710883206509</v>
      </c>
      <c r="Q157" s="29">
        <f t="shared" si="23"/>
        <v>35698.85</v>
      </c>
      <c r="AA157" s="28" t="s">
        <v>33</v>
      </c>
      <c r="AB157" s="28">
        <v>8</v>
      </c>
      <c r="AD157" s="28" t="s">
        <v>39</v>
      </c>
      <c r="AF157" s="28" t="s">
        <v>32</v>
      </c>
    </row>
    <row r="158" spans="1:32" s="28" customFormat="1" ht="12.75" customHeight="1" x14ac:dyDescent="0.2">
      <c r="A158" s="60" t="s">
        <v>505</v>
      </c>
      <c r="B158" s="61" t="s">
        <v>91</v>
      </c>
      <c r="C158" s="60">
        <v>51602.656199999998</v>
      </c>
      <c r="D158" s="60" t="s">
        <v>105</v>
      </c>
      <c r="E158" s="37">
        <f t="shared" si="21"/>
        <v>6058.8130106442113</v>
      </c>
      <c r="F158" s="28">
        <f t="shared" ref="F158:F176" si="24">ROUND(2*E158,0)/2</f>
        <v>6059</v>
      </c>
      <c r="G158" s="32">
        <f t="shared" si="22"/>
        <v>-0.24416870000277413</v>
      </c>
      <c r="I158" s="28">
        <f>G158</f>
        <v>-0.24416870000277413</v>
      </c>
      <c r="O158" s="28">
        <f t="shared" ca="1" si="20"/>
        <v>-0.28022636241900201</v>
      </c>
      <c r="Q158" s="29">
        <f t="shared" si="23"/>
        <v>36584.156199999998</v>
      </c>
    </row>
    <row r="159" spans="1:32" s="28" customFormat="1" ht="12.75" customHeight="1" x14ac:dyDescent="0.2">
      <c r="A159" s="60" t="s">
        <v>505</v>
      </c>
      <c r="B159" s="61" t="s">
        <v>91</v>
      </c>
      <c r="C159" s="60">
        <v>51657.490899999997</v>
      </c>
      <c r="D159" s="60" t="s">
        <v>105</v>
      </c>
      <c r="E159" s="37">
        <f t="shared" si="21"/>
        <v>6100.8065390028833</v>
      </c>
      <c r="F159" s="28">
        <f t="shared" si="24"/>
        <v>6101</v>
      </c>
      <c r="G159" s="32">
        <f t="shared" si="22"/>
        <v>-0.25261930000124266</v>
      </c>
      <c r="I159" s="28">
        <f>G159</f>
        <v>-0.25261930000124266</v>
      </c>
      <c r="O159" s="28">
        <f t="shared" ca="1" si="20"/>
        <v>-0.2813023338801397</v>
      </c>
      <c r="Q159" s="29">
        <f t="shared" si="23"/>
        <v>36638.990899999997</v>
      </c>
    </row>
    <row r="160" spans="1:32" s="28" customFormat="1" ht="12.75" customHeight="1" x14ac:dyDescent="0.2">
      <c r="A160" s="60" t="s">
        <v>505</v>
      </c>
      <c r="B160" s="61" t="s">
        <v>91</v>
      </c>
      <c r="C160" s="60">
        <v>51678.381699999998</v>
      </c>
      <c r="D160" s="60" t="s">
        <v>105</v>
      </c>
      <c r="E160" s="37">
        <f t="shared" si="21"/>
        <v>6116.8051384706541</v>
      </c>
      <c r="F160" s="28">
        <f t="shared" si="24"/>
        <v>6117</v>
      </c>
      <c r="G160" s="32">
        <f t="shared" si="22"/>
        <v>-0.25444810000044527</v>
      </c>
      <c r="I160" s="28">
        <f>G160</f>
        <v>-0.25444810000044527</v>
      </c>
      <c r="O160" s="28">
        <f t="shared" ca="1" si="20"/>
        <v>-0.28171222777009686</v>
      </c>
      <c r="Q160" s="29">
        <f t="shared" si="23"/>
        <v>36659.881699999998</v>
      </c>
    </row>
    <row r="161" spans="1:17" s="28" customFormat="1" ht="12.75" customHeight="1" x14ac:dyDescent="0.2">
      <c r="A161" s="35" t="s">
        <v>104</v>
      </c>
      <c r="B161" s="36" t="s">
        <v>91</v>
      </c>
      <c r="C161" s="35">
        <v>51751.493499999997</v>
      </c>
      <c r="D161" s="35" t="s">
        <v>105</v>
      </c>
      <c r="E161" s="28">
        <f t="shared" si="21"/>
        <v>6172.7956416858351</v>
      </c>
      <c r="F161" s="28">
        <f t="shared" si="24"/>
        <v>6173</v>
      </c>
      <c r="G161" s="32">
        <f t="shared" si="22"/>
        <v>-0.26684890000615269</v>
      </c>
      <c r="I161" s="28">
        <f>G161</f>
        <v>-0.26684890000615269</v>
      </c>
      <c r="O161" s="28">
        <f t="shared" ca="1" si="20"/>
        <v>-0.28314685638494713</v>
      </c>
      <c r="Q161" s="29">
        <f t="shared" si="23"/>
        <v>36732.993499999997</v>
      </c>
    </row>
    <row r="162" spans="1:17" s="28" customFormat="1" ht="12.75" customHeight="1" x14ac:dyDescent="0.2">
      <c r="A162" s="35" t="s">
        <v>104</v>
      </c>
      <c r="B162" s="36" t="s">
        <v>91</v>
      </c>
      <c r="C162" s="35">
        <v>51751.497000000003</v>
      </c>
      <c r="D162" s="35" t="s">
        <v>105</v>
      </c>
      <c r="E162" s="28">
        <f t="shared" si="21"/>
        <v>6172.798322057014</v>
      </c>
      <c r="F162" s="28">
        <f t="shared" si="24"/>
        <v>6173</v>
      </c>
      <c r="G162" s="32">
        <f t="shared" si="22"/>
        <v>-0.26334889999998268</v>
      </c>
      <c r="I162" s="28">
        <f>G162</f>
        <v>-0.26334889999998268</v>
      </c>
      <c r="O162" s="28">
        <f t="shared" ca="1" si="20"/>
        <v>-0.28314685638494713</v>
      </c>
      <c r="Q162" s="29">
        <f t="shared" si="23"/>
        <v>36732.997000000003</v>
      </c>
    </row>
    <row r="163" spans="1:17" s="28" customFormat="1" ht="12.75" customHeight="1" x14ac:dyDescent="0.2">
      <c r="A163" s="35" t="s">
        <v>104</v>
      </c>
      <c r="B163" s="36" t="s">
        <v>91</v>
      </c>
      <c r="C163" s="35">
        <v>51751.499000000003</v>
      </c>
      <c r="D163" s="35" t="s">
        <v>105</v>
      </c>
      <c r="E163" s="28">
        <f t="shared" si="21"/>
        <v>6172.7998536976856</v>
      </c>
      <c r="F163" s="28">
        <f t="shared" si="24"/>
        <v>6173</v>
      </c>
      <c r="G163" s="32">
        <f t="shared" si="22"/>
        <v>-0.26134889999957522</v>
      </c>
      <c r="I163" s="28">
        <f>G163</f>
        <v>-0.26134889999957522</v>
      </c>
      <c r="O163" s="28">
        <f t="shared" ca="1" si="20"/>
        <v>-0.28314685638494713</v>
      </c>
      <c r="Q163" s="29">
        <f t="shared" si="23"/>
        <v>36732.999000000003</v>
      </c>
    </row>
    <row r="164" spans="1:17" s="28" customFormat="1" ht="12.75" customHeight="1" x14ac:dyDescent="0.2">
      <c r="A164" s="35" t="s">
        <v>104</v>
      </c>
      <c r="B164" s="36" t="s">
        <v>91</v>
      </c>
      <c r="C164" s="35">
        <v>51751.499000000003</v>
      </c>
      <c r="D164" s="35" t="s">
        <v>105</v>
      </c>
      <c r="E164" s="28">
        <f t="shared" si="21"/>
        <v>6172.7998536976856</v>
      </c>
      <c r="F164" s="28">
        <f t="shared" si="24"/>
        <v>6173</v>
      </c>
      <c r="G164" s="32">
        <f t="shared" si="22"/>
        <v>-0.26134889999957522</v>
      </c>
      <c r="I164" s="28">
        <f>G164</f>
        <v>-0.26134889999957522</v>
      </c>
      <c r="O164" s="28">
        <f t="shared" ca="1" si="20"/>
        <v>-0.28314685638494713</v>
      </c>
      <c r="Q164" s="29">
        <f t="shared" si="23"/>
        <v>36732.999000000003</v>
      </c>
    </row>
    <row r="165" spans="1:17" s="28" customFormat="1" ht="12.75" customHeight="1" x14ac:dyDescent="0.2">
      <c r="A165" s="35" t="s">
        <v>104</v>
      </c>
      <c r="B165" s="36" t="s">
        <v>91</v>
      </c>
      <c r="C165" s="35">
        <v>51751.5101</v>
      </c>
      <c r="D165" s="35" t="s">
        <v>105</v>
      </c>
      <c r="E165" s="28">
        <f t="shared" si="21"/>
        <v>6172.8083543034081</v>
      </c>
      <c r="F165" s="28">
        <f t="shared" si="24"/>
        <v>6173</v>
      </c>
      <c r="G165" s="32">
        <f t="shared" si="22"/>
        <v>-0.25024890000349842</v>
      </c>
      <c r="I165" s="28">
        <f>G165</f>
        <v>-0.25024890000349842</v>
      </c>
      <c r="O165" s="28">
        <f t="shared" ca="1" si="20"/>
        <v>-0.28314685638494713</v>
      </c>
      <c r="Q165" s="29">
        <f t="shared" si="23"/>
        <v>36733.0101</v>
      </c>
    </row>
    <row r="166" spans="1:17" s="28" customFormat="1" ht="12.75" customHeight="1" x14ac:dyDescent="0.2">
      <c r="A166" s="35" t="s">
        <v>104</v>
      </c>
      <c r="B166" s="36" t="s">
        <v>91</v>
      </c>
      <c r="C166" s="35">
        <v>51751.510799999996</v>
      </c>
      <c r="D166" s="35" t="s">
        <v>105</v>
      </c>
      <c r="E166" s="28">
        <f t="shared" si="21"/>
        <v>6172.8088903776406</v>
      </c>
      <c r="F166" s="28">
        <f t="shared" si="24"/>
        <v>6173</v>
      </c>
      <c r="G166" s="32">
        <f t="shared" si="22"/>
        <v>-0.24954890000662999</v>
      </c>
      <c r="I166" s="28">
        <f>G166</f>
        <v>-0.24954890000662999</v>
      </c>
      <c r="O166" s="28">
        <f t="shared" ca="1" si="20"/>
        <v>-0.28314685638494713</v>
      </c>
      <c r="Q166" s="29">
        <f t="shared" si="23"/>
        <v>36733.010799999996</v>
      </c>
    </row>
    <row r="167" spans="1:17" s="28" customFormat="1" ht="12.75" customHeight="1" x14ac:dyDescent="0.2">
      <c r="A167" s="35" t="s">
        <v>104</v>
      </c>
      <c r="B167" s="36" t="s">
        <v>91</v>
      </c>
      <c r="C167" s="35">
        <v>52033.548199999997</v>
      </c>
      <c r="D167" s="35" t="s">
        <v>106</v>
      </c>
      <c r="E167" s="28">
        <f t="shared" si="21"/>
        <v>6388.7988667084328</v>
      </c>
      <c r="F167" s="28">
        <f t="shared" si="24"/>
        <v>6389</v>
      </c>
      <c r="G167" s="32">
        <f t="shared" si="22"/>
        <v>-0.26263770000514342</v>
      </c>
      <c r="K167" s="28">
        <f>G167</f>
        <v>-0.26263770000514342</v>
      </c>
      <c r="O167" s="28">
        <f t="shared" ca="1" si="20"/>
        <v>-0.28868042389936954</v>
      </c>
      <c r="Q167" s="29">
        <f t="shared" si="23"/>
        <v>37015.048199999997</v>
      </c>
    </row>
    <row r="168" spans="1:17" s="28" customFormat="1" ht="12.75" customHeight="1" x14ac:dyDescent="0.2">
      <c r="A168" s="60" t="s">
        <v>594</v>
      </c>
      <c r="B168" s="61" t="s">
        <v>91</v>
      </c>
      <c r="C168" s="60">
        <v>52382.182500000003</v>
      </c>
      <c r="D168" s="60" t="s">
        <v>105</v>
      </c>
      <c r="E168" s="37">
        <f t="shared" si="21"/>
        <v>6655.7901033497537</v>
      </c>
      <c r="F168" s="28">
        <f t="shared" si="24"/>
        <v>6656</v>
      </c>
      <c r="G168" s="32">
        <f t="shared" si="22"/>
        <v>-0.27408080000168411</v>
      </c>
      <c r="I168" s="28">
        <f>G168</f>
        <v>-0.27408080000168411</v>
      </c>
      <c r="O168" s="28">
        <f t="shared" ca="1" si="20"/>
        <v>-0.29552052818803054</v>
      </c>
      <c r="Q168" s="29">
        <f t="shared" si="23"/>
        <v>37363.682500000003</v>
      </c>
    </row>
    <row r="169" spans="1:17" s="28" customFormat="1" ht="12.75" customHeight="1" x14ac:dyDescent="0.2">
      <c r="A169" s="31" t="s">
        <v>88</v>
      </c>
      <c r="B169" s="33"/>
      <c r="C169" s="31">
        <v>52763.463799999998</v>
      </c>
      <c r="D169" s="31">
        <v>4.0000000000000002E-4</v>
      </c>
      <c r="E169" s="28">
        <f t="shared" si="21"/>
        <v>6947.7830764886785</v>
      </c>
      <c r="F169" s="28">
        <f t="shared" si="24"/>
        <v>6948</v>
      </c>
      <c r="G169" s="32">
        <f t="shared" si="22"/>
        <v>-0.28325639999820851</v>
      </c>
      <c r="J169" s="28">
        <f>G169</f>
        <v>-0.28325639999820851</v>
      </c>
      <c r="O169" s="28">
        <f t="shared" ca="1" si="20"/>
        <v>-0.30300109167974965</v>
      </c>
      <c r="Q169" s="29">
        <f t="shared" si="23"/>
        <v>37744.963799999998</v>
      </c>
    </row>
    <row r="170" spans="1:17" s="28" customFormat="1" ht="12.75" customHeight="1" x14ac:dyDescent="0.2">
      <c r="A170" s="35" t="s">
        <v>104</v>
      </c>
      <c r="B170" s="36" t="s">
        <v>91</v>
      </c>
      <c r="C170" s="35">
        <v>52908.401919999997</v>
      </c>
      <c r="D170" s="35" t="s">
        <v>105</v>
      </c>
      <c r="E170" s="28">
        <f t="shared" si="21"/>
        <v>7058.7796361939836</v>
      </c>
      <c r="F170" s="28">
        <f t="shared" si="24"/>
        <v>7059</v>
      </c>
      <c r="G170" s="32">
        <f t="shared" si="22"/>
        <v>-0.28774870000052033</v>
      </c>
      <c r="I170" s="28">
        <f>G170</f>
        <v>-0.28774870000052033</v>
      </c>
      <c r="O170" s="28">
        <f t="shared" ca="1" si="20"/>
        <v>-0.30584473054132782</v>
      </c>
      <c r="Q170" s="29">
        <f t="shared" si="23"/>
        <v>37889.901919999997</v>
      </c>
    </row>
    <row r="171" spans="1:17" s="28" customFormat="1" ht="12.75" customHeight="1" x14ac:dyDescent="0.2">
      <c r="A171" s="37" t="s">
        <v>92</v>
      </c>
      <c r="B171" s="33"/>
      <c r="C171" s="31">
        <v>53254.4251</v>
      </c>
      <c r="D171" s="31">
        <v>2.0000000000000001E-4</v>
      </c>
      <c r="E171" s="28">
        <f t="shared" si="21"/>
        <v>7323.7712240405099</v>
      </c>
      <c r="F171" s="28">
        <f t="shared" si="24"/>
        <v>7324</v>
      </c>
      <c r="G171" s="32">
        <f t="shared" si="22"/>
        <v>-0.29873319999751402</v>
      </c>
      <c r="J171" s="28">
        <f>G171</f>
        <v>-0.29873319999751402</v>
      </c>
      <c r="O171" s="28">
        <f t="shared" ca="1" si="20"/>
        <v>-0.31263359809374414</v>
      </c>
      <c r="Q171" s="29">
        <f t="shared" si="23"/>
        <v>38235.9251</v>
      </c>
    </row>
    <row r="172" spans="1:17" s="28" customFormat="1" ht="12.75" customHeight="1" x14ac:dyDescent="0.2">
      <c r="A172" s="37" t="s">
        <v>93</v>
      </c>
      <c r="B172" s="33" t="s">
        <v>91</v>
      </c>
      <c r="C172" s="38">
        <v>53258.342299999997</v>
      </c>
      <c r="D172" s="38">
        <v>2.9999999999999997E-4</v>
      </c>
      <c r="E172" s="37">
        <f t="shared" si="21"/>
        <v>7326.7710954592721</v>
      </c>
      <c r="F172" s="28">
        <f t="shared" si="24"/>
        <v>7327</v>
      </c>
      <c r="G172" s="32">
        <f t="shared" si="22"/>
        <v>-0.29890110000269488</v>
      </c>
      <c r="K172" s="28">
        <f>G172</f>
        <v>-0.29890110000269488</v>
      </c>
      <c r="O172" s="28">
        <f t="shared" ca="1" si="20"/>
        <v>-0.31271045319811114</v>
      </c>
      <c r="Q172" s="29">
        <f t="shared" si="23"/>
        <v>38239.842299999997</v>
      </c>
    </row>
    <row r="173" spans="1:17" s="28" customFormat="1" ht="12.75" customHeight="1" x14ac:dyDescent="0.2">
      <c r="A173" s="35" t="s">
        <v>104</v>
      </c>
      <c r="B173" s="36" t="s">
        <v>91</v>
      </c>
      <c r="C173" s="35">
        <v>53400.669889999997</v>
      </c>
      <c r="D173" s="35">
        <v>1E-4</v>
      </c>
      <c r="E173" s="37">
        <f t="shared" si="21"/>
        <v>7435.7684582037837</v>
      </c>
      <c r="F173" s="28">
        <f t="shared" si="24"/>
        <v>7436</v>
      </c>
      <c r="G173" s="32">
        <f t="shared" si="22"/>
        <v>-0.30234480000217445</v>
      </c>
      <c r="K173" s="28">
        <f>G173</f>
        <v>-0.30234480000217445</v>
      </c>
      <c r="O173" s="28">
        <f t="shared" ca="1" si="20"/>
        <v>-0.31550285532344463</v>
      </c>
      <c r="Q173" s="29">
        <f t="shared" si="23"/>
        <v>38382.169889999997</v>
      </c>
    </row>
    <row r="174" spans="1:17" s="28" customFormat="1" ht="12.75" customHeight="1" x14ac:dyDescent="0.2">
      <c r="A174" s="37" t="s">
        <v>95</v>
      </c>
      <c r="B174" s="33"/>
      <c r="C174" s="31">
        <v>53621.34</v>
      </c>
      <c r="D174" s="31">
        <v>1E-3</v>
      </c>
      <c r="E174" s="37">
        <f t="shared" si="21"/>
        <v>7604.7621159095088</v>
      </c>
      <c r="F174" s="28">
        <f t="shared" si="24"/>
        <v>7605</v>
      </c>
      <c r="G174" s="32">
        <f t="shared" si="22"/>
        <v>-0.31062650000239955</v>
      </c>
      <c r="J174" s="28">
        <f>G174</f>
        <v>-0.31062650000239955</v>
      </c>
      <c r="O174" s="28">
        <f t="shared" ca="1" si="20"/>
        <v>-0.31983235953611772</v>
      </c>
      <c r="Q174" s="29">
        <f t="shared" si="23"/>
        <v>38602.839999999997</v>
      </c>
    </row>
    <row r="175" spans="1:17" s="28" customFormat="1" ht="12.75" customHeight="1" x14ac:dyDescent="0.2">
      <c r="A175" s="31" t="s">
        <v>117</v>
      </c>
      <c r="B175" s="40" t="s">
        <v>91</v>
      </c>
      <c r="C175" s="31">
        <v>54035.264640000001</v>
      </c>
      <c r="D175" s="31">
        <v>3.3E-4</v>
      </c>
      <c r="E175" s="37">
        <f t="shared" si="21"/>
        <v>7921.7540226436231</v>
      </c>
      <c r="F175" s="28">
        <f t="shared" si="24"/>
        <v>7922</v>
      </c>
      <c r="G175" s="32">
        <f t="shared" si="22"/>
        <v>-0.32119460000103572</v>
      </c>
      <c r="K175" s="28">
        <f>G175</f>
        <v>-0.32119460000103572</v>
      </c>
      <c r="O175" s="28">
        <f t="shared" ref="O175:O202" ca="1" si="25">+C$11+C$12*F175</f>
        <v>-0.32795338223089499</v>
      </c>
      <c r="Q175" s="29">
        <f t="shared" si="23"/>
        <v>39016.764640000001</v>
      </c>
    </row>
    <row r="176" spans="1:17" s="28" customFormat="1" ht="12.75" customHeight="1" x14ac:dyDescent="0.2">
      <c r="A176" s="60" t="s">
        <v>638</v>
      </c>
      <c r="B176" s="61" t="s">
        <v>91</v>
      </c>
      <c r="C176" s="60">
        <v>54142.341999999997</v>
      </c>
      <c r="D176" s="60" t="s">
        <v>105</v>
      </c>
      <c r="E176" s="37">
        <f t="shared" si="21"/>
        <v>8003.7560424181738</v>
      </c>
      <c r="F176" s="28">
        <f t="shared" si="24"/>
        <v>8004</v>
      </c>
      <c r="G176" s="32">
        <f t="shared" si="22"/>
        <v>-0.31855720000021392</v>
      </c>
      <c r="I176" s="28">
        <f>G176</f>
        <v>-0.31855720000021392</v>
      </c>
      <c r="O176" s="28">
        <f t="shared" ca="1" si="25"/>
        <v>-0.33005408841692574</v>
      </c>
      <c r="Q176" s="29">
        <f t="shared" si="23"/>
        <v>39123.841999999997</v>
      </c>
    </row>
    <row r="177" spans="1:21" s="28" customFormat="1" ht="12.75" customHeight="1" x14ac:dyDescent="0.2">
      <c r="A177" s="31" t="s">
        <v>102</v>
      </c>
      <c r="B177" s="33"/>
      <c r="C177" s="31">
        <v>54245.491600000001</v>
      </c>
      <c r="D177" s="31">
        <v>5.0000000000000001E-4</v>
      </c>
      <c r="E177" s="37">
        <f t="shared" ref="E177:E202" si="26">+(C177-C$7)/C$8</f>
        <v>8082.7501037112197</v>
      </c>
      <c r="F177" s="28">
        <f>ROUND(2*E177,0)/2</f>
        <v>8083</v>
      </c>
      <c r="G177" s="32">
        <f>+C177-(C$7+F177*C$8)</f>
        <v>-0.32631189999665366</v>
      </c>
      <c r="J177" s="28">
        <f>G177</f>
        <v>-0.32631189999665366</v>
      </c>
      <c r="O177" s="28">
        <f t="shared" ca="1" si="25"/>
        <v>-0.33207793949858944</v>
      </c>
      <c r="Q177" s="29">
        <f t="shared" ref="Q177:Q202" si="27">+C177-15018.5</f>
        <v>39226.991600000001</v>
      </c>
    </row>
    <row r="178" spans="1:21" s="28" customFormat="1" ht="12.75" customHeight="1" x14ac:dyDescent="0.2">
      <c r="A178" s="35" t="s">
        <v>104</v>
      </c>
      <c r="B178" s="36" t="s">
        <v>91</v>
      </c>
      <c r="C178" s="35">
        <v>54279.440549999999</v>
      </c>
      <c r="D178" s="35">
        <v>1E-4</v>
      </c>
      <c r="E178" s="37">
        <f t="shared" si="26"/>
        <v>8108.7488999948146</v>
      </c>
      <c r="F178" s="34">
        <f t="shared" ref="F178:F204" si="28">ROUND(2*E178,0)/2+0.5</f>
        <v>8109</v>
      </c>
      <c r="G178" s="32">
        <f>+C178-(C$7+F178*C$8)</f>
        <v>-0.32788369999616407</v>
      </c>
      <c r="K178" s="28">
        <f>G178</f>
        <v>-0.32788369999616407</v>
      </c>
      <c r="O178" s="28">
        <f t="shared" ca="1" si="25"/>
        <v>-0.33274401706976992</v>
      </c>
      <c r="Q178" s="29">
        <f t="shared" si="27"/>
        <v>39260.940549999999</v>
      </c>
    </row>
    <row r="179" spans="1:21" s="28" customFormat="1" ht="12.75" customHeight="1" x14ac:dyDescent="0.2">
      <c r="A179" s="31" t="s">
        <v>102</v>
      </c>
      <c r="B179" s="33"/>
      <c r="C179" s="31">
        <v>54296.414900000003</v>
      </c>
      <c r="D179" s="31">
        <v>1E-4</v>
      </c>
      <c r="E179" s="37">
        <f t="shared" si="26"/>
        <v>8121.7482024090741</v>
      </c>
      <c r="F179" s="34">
        <f t="shared" si="28"/>
        <v>8122</v>
      </c>
      <c r="G179" s="32">
        <f>+C179-(C$7+F179*C$8)</f>
        <v>-0.32879459999821847</v>
      </c>
      <c r="J179" s="28">
        <f>G179</f>
        <v>-0.32879459999821847</v>
      </c>
      <c r="O179" s="28">
        <f t="shared" ca="1" si="25"/>
        <v>-0.33307705585536018</v>
      </c>
      <c r="Q179" s="29">
        <f t="shared" si="27"/>
        <v>39277.914900000003</v>
      </c>
    </row>
    <row r="180" spans="1:21" s="28" customFormat="1" ht="12.75" customHeight="1" x14ac:dyDescent="0.2">
      <c r="A180" s="31" t="s">
        <v>114</v>
      </c>
      <c r="B180" s="40" t="s">
        <v>91</v>
      </c>
      <c r="C180" s="31">
        <v>54591.516900000002</v>
      </c>
      <c r="D180" s="31">
        <v>1E-4</v>
      </c>
      <c r="E180" s="37">
        <f t="shared" si="26"/>
        <v>8347.7433150968554</v>
      </c>
      <c r="F180" s="34">
        <f t="shared" si="28"/>
        <v>8348</v>
      </c>
      <c r="G180" s="32">
        <f>+C180-(C$7+F180*C$8)</f>
        <v>-0.33517639999627136</v>
      </c>
      <c r="J180" s="28">
        <f>G180</f>
        <v>-0.33517639999627136</v>
      </c>
      <c r="O180" s="28">
        <f t="shared" ca="1" si="25"/>
        <v>-0.3388668070510058</v>
      </c>
      <c r="Q180" s="29">
        <f t="shared" si="27"/>
        <v>39573.016900000002</v>
      </c>
    </row>
    <row r="181" spans="1:21" s="28" customFormat="1" ht="12.75" customHeight="1" x14ac:dyDescent="0.2">
      <c r="A181" s="31" t="s">
        <v>112</v>
      </c>
      <c r="B181" s="40" t="s">
        <v>113</v>
      </c>
      <c r="C181" s="31">
        <v>54610.441800000001</v>
      </c>
      <c r="D181" s="31">
        <v>2.0000000000000001E-4</v>
      </c>
      <c r="E181" s="37">
        <f t="shared" si="26"/>
        <v>8362.2363883667913</v>
      </c>
      <c r="F181" s="34">
        <f t="shared" si="28"/>
        <v>8362.5</v>
      </c>
      <c r="G181" s="32">
        <f>+C181-(C$7+F181*C$8)</f>
        <v>-0.3442212500012829</v>
      </c>
      <c r="K181" s="28">
        <f>G181</f>
        <v>-0.3442212500012829</v>
      </c>
      <c r="O181" s="28">
        <f t="shared" ca="1" si="25"/>
        <v>-0.33923827338877954</v>
      </c>
      <c r="Q181" s="29">
        <f t="shared" si="27"/>
        <v>39591.941800000001</v>
      </c>
    </row>
    <row r="182" spans="1:21" s="28" customFormat="1" ht="12.75" customHeight="1" x14ac:dyDescent="0.2">
      <c r="A182" s="35" t="s">
        <v>107</v>
      </c>
      <c r="B182" s="36" t="s">
        <v>91</v>
      </c>
      <c r="C182" s="35">
        <v>54676.369160000002</v>
      </c>
      <c r="D182" s="35">
        <v>1E-4</v>
      </c>
      <c r="E182" s="37">
        <f t="shared" si="26"/>
        <v>8412.7249013297951</v>
      </c>
      <c r="F182" s="34">
        <f t="shared" si="28"/>
        <v>8413</v>
      </c>
      <c r="O182" s="28">
        <f t="shared" ca="1" si="25"/>
        <v>-0.34053200097895697</v>
      </c>
      <c r="Q182" s="29">
        <f t="shared" si="27"/>
        <v>39657.869160000002</v>
      </c>
      <c r="U182" s="32">
        <f>+C182-(C$7+F182*C$8)</f>
        <v>-0.35922089999803575</v>
      </c>
    </row>
    <row r="183" spans="1:21" s="28" customFormat="1" ht="12.75" customHeight="1" x14ac:dyDescent="0.2">
      <c r="A183" s="31" t="s">
        <v>112</v>
      </c>
      <c r="B183" s="40" t="s">
        <v>91</v>
      </c>
      <c r="C183" s="31">
        <v>54706.423699999999</v>
      </c>
      <c r="D183" s="31">
        <v>2.0000000000000001E-4</v>
      </c>
      <c r="E183" s="37">
        <f t="shared" si="26"/>
        <v>8435.7412792400737</v>
      </c>
      <c r="F183" s="34">
        <f t="shared" si="28"/>
        <v>8436</v>
      </c>
      <c r="G183" s="32">
        <f t="shared" ref="G183:G202" si="29">+C183-(C$7+F183*C$8)</f>
        <v>-0.33783479999692645</v>
      </c>
      <c r="K183" s="28">
        <f>G183</f>
        <v>-0.33783479999692645</v>
      </c>
      <c r="O183" s="28">
        <f t="shared" ca="1" si="25"/>
        <v>-0.34112122344577045</v>
      </c>
      <c r="Q183" s="29">
        <f t="shared" si="27"/>
        <v>39687.923699999999</v>
      </c>
    </row>
    <row r="184" spans="1:21" s="28" customFormat="1" ht="12.75" customHeight="1" x14ac:dyDescent="0.2">
      <c r="A184" s="31" t="s">
        <v>114</v>
      </c>
      <c r="B184" s="40" t="s">
        <v>91</v>
      </c>
      <c r="C184" s="31">
        <v>54744.290699999998</v>
      </c>
      <c r="D184" s="31">
        <v>1E-4</v>
      </c>
      <c r="E184" s="37">
        <f t="shared" si="26"/>
        <v>8464.7405978897186</v>
      </c>
      <c r="F184" s="34">
        <f t="shared" si="28"/>
        <v>8465</v>
      </c>
      <c r="G184" s="32">
        <f t="shared" si="29"/>
        <v>-0.33872450000490062</v>
      </c>
      <c r="J184" s="28">
        <f>G184</f>
        <v>-0.33872450000490062</v>
      </c>
      <c r="O184" s="28">
        <f t="shared" ca="1" si="25"/>
        <v>-0.34186415612131793</v>
      </c>
      <c r="Q184" s="29">
        <f t="shared" si="27"/>
        <v>39725.790699999998</v>
      </c>
    </row>
    <row r="185" spans="1:21" s="28" customFormat="1" ht="12.75" customHeight="1" x14ac:dyDescent="0.2">
      <c r="A185" s="31" t="s">
        <v>114</v>
      </c>
      <c r="B185" s="40" t="s">
        <v>91</v>
      </c>
      <c r="C185" s="31">
        <v>54937.543100000003</v>
      </c>
      <c r="D185" s="31">
        <v>2.0000000000000001E-4</v>
      </c>
      <c r="E185" s="37">
        <f t="shared" si="26"/>
        <v>8612.7372157207919</v>
      </c>
      <c r="F185" s="34">
        <f t="shared" si="28"/>
        <v>8613</v>
      </c>
      <c r="G185" s="32">
        <f t="shared" si="29"/>
        <v>-0.34314089999679709</v>
      </c>
      <c r="J185" s="28">
        <f>G185</f>
        <v>-0.34314089999679709</v>
      </c>
      <c r="O185" s="28">
        <f t="shared" ca="1" si="25"/>
        <v>-0.34565567460342211</v>
      </c>
      <c r="Q185" s="29">
        <f t="shared" si="27"/>
        <v>39919.043100000003</v>
      </c>
    </row>
    <row r="186" spans="1:21" s="28" customFormat="1" ht="12.75" customHeight="1" x14ac:dyDescent="0.2">
      <c r="A186" s="38" t="s">
        <v>103</v>
      </c>
      <c r="B186" s="33" t="s">
        <v>91</v>
      </c>
      <c r="C186" s="38">
        <v>54941.459900000002</v>
      </c>
      <c r="D186" s="38">
        <v>1E-4</v>
      </c>
      <c r="E186" s="37">
        <f t="shared" si="26"/>
        <v>8615.7367808114232</v>
      </c>
      <c r="F186" s="34">
        <f t="shared" si="28"/>
        <v>8616</v>
      </c>
      <c r="G186" s="32">
        <f t="shared" si="29"/>
        <v>-0.34370879999914905</v>
      </c>
      <c r="K186" s="28">
        <f>G186</f>
        <v>-0.34370879999914905</v>
      </c>
      <c r="O186" s="28">
        <f t="shared" ca="1" si="25"/>
        <v>-0.34573252970778912</v>
      </c>
      <c r="Q186" s="29">
        <f t="shared" si="27"/>
        <v>39922.959900000002</v>
      </c>
    </row>
    <row r="187" spans="1:21" s="28" customFormat="1" ht="12.75" customHeight="1" x14ac:dyDescent="0.2">
      <c r="A187" s="38" t="s">
        <v>103</v>
      </c>
      <c r="B187" s="33" t="s">
        <v>91</v>
      </c>
      <c r="C187" s="38">
        <v>54954.517599999999</v>
      </c>
      <c r="D187" s="38">
        <v>1E-4</v>
      </c>
      <c r="E187" s="37">
        <f t="shared" si="26"/>
        <v>8625.7366330080968</v>
      </c>
      <c r="F187" s="34">
        <f t="shared" si="28"/>
        <v>8626</v>
      </c>
      <c r="G187" s="32">
        <f t="shared" si="29"/>
        <v>-0.34390179999900283</v>
      </c>
      <c r="K187" s="28">
        <f>G187</f>
        <v>-0.34390179999900283</v>
      </c>
      <c r="O187" s="28">
        <f t="shared" ca="1" si="25"/>
        <v>-0.34598871338901238</v>
      </c>
      <c r="Q187" s="29">
        <f t="shared" si="27"/>
        <v>39936.017599999999</v>
      </c>
    </row>
    <row r="188" spans="1:21" s="28" customFormat="1" ht="12.75" customHeight="1" x14ac:dyDescent="0.2">
      <c r="A188" s="31" t="s">
        <v>114</v>
      </c>
      <c r="B188" s="40" t="s">
        <v>91</v>
      </c>
      <c r="C188" s="31">
        <v>55039.390800000001</v>
      </c>
      <c r="D188" s="31">
        <v>1E-4</v>
      </c>
      <c r="E188" s="37">
        <f t="shared" si="26"/>
        <v>8690.7342555188661</v>
      </c>
      <c r="F188" s="34">
        <f t="shared" si="28"/>
        <v>8691</v>
      </c>
      <c r="G188" s="32">
        <f t="shared" si="29"/>
        <v>-0.34700629999861121</v>
      </c>
      <c r="J188" s="28">
        <f>G188</f>
        <v>-0.34700629999861121</v>
      </c>
      <c r="O188" s="28">
        <f t="shared" ca="1" si="25"/>
        <v>-0.34765390731696355</v>
      </c>
      <c r="Q188" s="29">
        <f t="shared" si="27"/>
        <v>40020.890800000001</v>
      </c>
    </row>
    <row r="189" spans="1:21" s="28" customFormat="1" ht="12.75" customHeight="1" x14ac:dyDescent="0.2">
      <c r="A189" s="31" t="s">
        <v>115</v>
      </c>
      <c r="B189" s="40" t="s">
        <v>91</v>
      </c>
      <c r="C189" s="31">
        <v>55385.416700000002</v>
      </c>
      <c r="D189" s="31">
        <v>5.9999999999999995E-4</v>
      </c>
      <c r="E189" s="37">
        <f t="shared" si="26"/>
        <v>8955.727926396703</v>
      </c>
      <c r="F189" s="34">
        <f t="shared" si="28"/>
        <v>8956</v>
      </c>
      <c r="G189" s="32">
        <f t="shared" si="29"/>
        <v>-0.35527079999883426</v>
      </c>
      <c r="J189" s="28">
        <f>G189</f>
        <v>-0.35527079999883426</v>
      </c>
      <c r="O189" s="28">
        <f t="shared" ca="1" si="25"/>
        <v>-0.35444277486937992</v>
      </c>
      <c r="Q189" s="29">
        <f t="shared" si="27"/>
        <v>40366.916700000002</v>
      </c>
    </row>
    <row r="190" spans="1:21" s="28" customFormat="1" ht="12.75" customHeight="1" x14ac:dyDescent="0.2">
      <c r="A190" s="39" t="s">
        <v>111</v>
      </c>
      <c r="B190" s="33" t="s">
        <v>91</v>
      </c>
      <c r="C190" s="38">
        <v>55432.424400000004</v>
      </c>
      <c r="D190" s="38">
        <v>1E-4</v>
      </c>
      <c r="E190" s="37">
        <f t="shared" si="26"/>
        <v>8991.7273789883275</v>
      </c>
      <c r="F190" s="34">
        <f t="shared" si="28"/>
        <v>8992</v>
      </c>
      <c r="G190" s="32">
        <f t="shared" si="29"/>
        <v>-0.35598559999198187</v>
      </c>
      <c r="K190" s="28">
        <f>G190</f>
        <v>-0.35598559999198187</v>
      </c>
      <c r="O190" s="28">
        <f t="shared" ca="1" si="25"/>
        <v>-0.35536503612178361</v>
      </c>
      <c r="Q190" s="29">
        <f t="shared" si="27"/>
        <v>40413.924400000004</v>
      </c>
    </row>
    <row r="191" spans="1:21" s="28" customFormat="1" ht="12.75" customHeight="1" x14ac:dyDescent="0.2">
      <c r="A191" s="31" t="s">
        <v>116</v>
      </c>
      <c r="B191" s="40" t="s">
        <v>91</v>
      </c>
      <c r="C191" s="31">
        <v>55728.832199999997</v>
      </c>
      <c r="D191" s="31">
        <v>2.0000000000000001E-4</v>
      </c>
      <c r="E191" s="37">
        <f t="shared" si="26"/>
        <v>9218.7224998703823</v>
      </c>
      <c r="F191" s="34">
        <f t="shared" si="28"/>
        <v>9219</v>
      </c>
      <c r="G191" s="32">
        <f t="shared" si="29"/>
        <v>-0.36235670000314713</v>
      </c>
      <c r="K191" s="28">
        <f>G191</f>
        <v>-0.36235670000314713</v>
      </c>
      <c r="O191" s="28">
        <f t="shared" ca="1" si="25"/>
        <v>-0.36118040568555154</v>
      </c>
      <c r="Q191" s="29">
        <f t="shared" si="27"/>
        <v>40710.332199999997</v>
      </c>
    </row>
    <row r="192" spans="1:21" s="28" customFormat="1" ht="12.75" customHeight="1" x14ac:dyDescent="0.2">
      <c r="A192" s="35" t="s">
        <v>118</v>
      </c>
      <c r="B192" s="36" t="s">
        <v>91</v>
      </c>
      <c r="C192" s="35">
        <v>56074.859100000001</v>
      </c>
      <c r="D192" s="35">
        <v>2.0000000000000001E-4</v>
      </c>
      <c r="E192" s="37">
        <f t="shared" si="26"/>
        <v>9483.7169365685586</v>
      </c>
      <c r="F192" s="34">
        <f t="shared" si="28"/>
        <v>9484</v>
      </c>
      <c r="G192" s="32">
        <f t="shared" si="29"/>
        <v>-0.36962119999952847</v>
      </c>
      <c r="K192" s="28">
        <f>G192</f>
        <v>-0.36962119999952847</v>
      </c>
      <c r="O192" s="28">
        <f t="shared" ca="1" si="25"/>
        <v>-0.36796927323796791</v>
      </c>
      <c r="Q192" s="29">
        <f t="shared" si="27"/>
        <v>41056.359100000001</v>
      </c>
    </row>
    <row r="193" spans="1:17" s="28" customFormat="1" ht="12.75" customHeight="1" x14ac:dyDescent="0.2">
      <c r="A193" s="41" t="s">
        <v>119</v>
      </c>
      <c r="B193" s="36" t="s">
        <v>91</v>
      </c>
      <c r="C193" s="35">
        <v>56094.444300000003</v>
      </c>
      <c r="D193" s="35">
        <v>1.6999999999999999E-3</v>
      </c>
      <c r="E193" s="37">
        <f t="shared" si="26"/>
        <v>9498.7156810061188</v>
      </c>
      <c r="F193" s="34">
        <f t="shared" si="28"/>
        <v>9499</v>
      </c>
      <c r="G193" s="32">
        <f t="shared" si="29"/>
        <v>-0.37126069999794709</v>
      </c>
      <c r="J193" s="28">
        <f t="shared" ref="J193:J198" si="30">G193</f>
        <v>-0.37126069999794709</v>
      </c>
      <c r="O193" s="28">
        <f t="shared" ca="1" si="25"/>
        <v>-0.36835354875980281</v>
      </c>
      <c r="Q193" s="29">
        <f t="shared" si="27"/>
        <v>41075.944300000003</v>
      </c>
    </row>
    <row r="194" spans="1:17" s="28" customFormat="1" ht="12.75" customHeight="1" x14ac:dyDescent="0.2">
      <c r="A194" s="35" t="s">
        <v>120</v>
      </c>
      <c r="B194" s="36" t="s">
        <v>91</v>
      </c>
      <c r="C194" s="35">
        <v>56485.527699999999</v>
      </c>
      <c r="D194" s="35">
        <v>2.5999999999999999E-3</v>
      </c>
      <c r="E194" s="37">
        <f t="shared" si="26"/>
        <v>9798.2153016570119</v>
      </c>
      <c r="F194" s="34">
        <f t="shared" si="28"/>
        <v>9798.5</v>
      </c>
      <c r="G194" s="32">
        <f t="shared" si="29"/>
        <v>-0.37175605000084033</v>
      </c>
      <c r="J194" s="28">
        <f t="shared" si="30"/>
        <v>-0.37175605000084033</v>
      </c>
      <c r="O194" s="28">
        <f t="shared" ca="1" si="25"/>
        <v>-0.37602625001243939</v>
      </c>
      <c r="Q194" s="29">
        <f t="shared" si="27"/>
        <v>41467.027699999999</v>
      </c>
    </row>
    <row r="195" spans="1:17" s="28" customFormat="1" ht="12.75" customHeight="1" x14ac:dyDescent="0.2">
      <c r="A195" s="35" t="s">
        <v>120</v>
      </c>
      <c r="B195" s="36" t="s">
        <v>91</v>
      </c>
      <c r="C195" s="35">
        <v>56487.479800000001</v>
      </c>
      <c r="D195" s="35">
        <v>5.9999999999999995E-4</v>
      </c>
      <c r="E195" s="37">
        <f t="shared" si="26"/>
        <v>9799.7102595342149</v>
      </c>
      <c r="F195" s="34">
        <f t="shared" si="28"/>
        <v>9800</v>
      </c>
      <c r="G195" s="32">
        <f t="shared" si="29"/>
        <v>-0.37833999999566004</v>
      </c>
      <c r="J195" s="28">
        <f t="shared" si="30"/>
        <v>-0.37833999999566004</v>
      </c>
      <c r="O195" s="28">
        <f t="shared" ca="1" si="25"/>
        <v>-0.37606467756462292</v>
      </c>
      <c r="Q195" s="29">
        <f t="shared" si="27"/>
        <v>41468.979800000001</v>
      </c>
    </row>
    <row r="196" spans="1:17" s="28" customFormat="1" ht="12.75" customHeight="1" x14ac:dyDescent="0.2">
      <c r="A196" s="42" t="s">
        <v>122</v>
      </c>
      <c r="B196" s="43" t="s">
        <v>91</v>
      </c>
      <c r="C196" s="44">
        <v>56540.360500000003</v>
      </c>
      <c r="D196" s="45">
        <v>1.6400000000000001E-2</v>
      </c>
      <c r="E196" s="37">
        <f t="shared" si="26"/>
        <v>9840.2073749570482</v>
      </c>
      <c r="F196" s="34">
        <f t="shared" si="28"/>
        <v>9840.5</v>
      </c>
      <c r="G196" s="32">
        <f t="shared" si="29"/>
        <v>-0.38210664999496657</v>
      </c>
      <c r="J196" s="28">
        <f t="shared" si="30"/>
        <v>-0.38210664999496657</v>
      </c>
      <c r="O196" s="28">
        <f t="shared" ca="1" si="25"/>
        <v>-0.37710222147357708</v>
      </c>
      <c r="Q196" s="29">
        <f t="shared" si="27"/>
        <v>41521.860500000003</v>
      </c>
    </row>
    <row r="197" spans="1:17" s="28" customFormat="1" ht="12.75" customHeight="1" x14ac:dyDescent="0.2">
      <c r="A197" s="66" t="s">
        <v>123</v>
      </c>
      <c r="B197" s="67" t="s">
        <v>91</v>
      </c>
      <c r="C197" s="66">
        <v>56782.582699999999</v>
      </c>
      <c r="D197" s="66">
        <v>2.0000000000000001E-4</v>
      </c>
      <c r="E197" s="37">
        <f t="shared" si="26"/>
        <v>10025.706061460298</v>
      </c>
      <c r="F197" s="34">
        <f t="shared" si="28"/>
        <v>10026</v>
      </c>
      <c r="G197" s="32">
        <f t="shared" si="29"/>
        <v>-0.38382180000189692</v>
      </c>
      <c r="J197" s="28">
        <f t="shared" si="30"/>
        <v>-0.38382180000189692</v>
      </c>
      <c r="O197" s="28">
        <f t="shared" ca="1" si="25"/>
        <v>-0.38185442876026854</v>
      </c>
      <c r="Q197" s="29">
        <f t="shared" si="27"/>
        <v>41764.082699999999</v>
      </c>
    </row>
    <row r="198" spans="1:17" s="28" customFormat="1" ht="12.75" customHeight="1" x14ac:dyDescent="0.2">
      <c r="A198" s="66" t="s">
        <v>123</v>
      </c>
      <c r="B198" s="67" t="s">
        <v>91</v>
      </c>
      <c r="C198" s="66">
        <v>56799.558400000002</v>
      </c>
      <c r="D198" s="66">
        <v>4.0000000000000002E-4</v>
      </c>
      <c r="E198" s="37">
        <f t="shared" si="26"/>
        <v>10038.706397732009</v>
      </c>
      <c r="F198" s="34">
        <f t="shared" si="28"/>
        <v>10039</v>
      </c>
      <c r="G198" s="32">
        <f t="shared" si="29"/>
        <v>-0.38338269999803742</v>
      </c>
      <c r="J198" s="28">
        <f t="shared" si="30"/>
        <v>-0.38338269999803742</v>
      </c>
      <c r="O198" s="28">
        <f t="shared" ca="1" si="25"/>
        <v>-0.38218746754585875</v>
      </c>
      <c r="Q198" s="29">
        <f t="shared" si="27"/>
        <v>41781.058400000002</v>
      </c>
    </row>
    <row r="199" spans="1:17" s="28" customFormat="1" ht="12.75" customHeight="1" x14ac:dyDescent="0.2">
      <c r="A199" s="68" t="s">
        <v>2</v>
      </c>
      <c r="B199" s="69" t="s">
        <v>91</v>
      </c>
      <c r="C199" s="70">
        <v>57132.5288</v>
      </c>
      <c r="D199" s="70">
        <v>1.2999999999999999E-3</v>
      </c>
      <c r="E199" s="37">
        <f t="shared" si="26"/>
        <v>10293.701901217906</v>
      </c>
      <c r="F199" s="34">
        <f t="shared" si="28"/>
        <v>10294</v>
      </c>
      <c r="G199" s="32">
        <f t="shared" si="29"/>
        <v>-0.38925419999577571</v>
      </c>
      <c r="K199" s="28">
        <f t="shared" ref="K199:K204" si="31">G199</f>
        <v>-0.38925419999577571</v>
      </c>
      <c r="O199" s="28">
        <f t="shared" ca="1" si="25"/>
        <v>-0.38872015141705185</v>
      </c>
      <c r="Q199" s="29">
        <f t="shared" si="27"/>
        <v>42114.0288</v>
      </c>
    </row>
    <row r="200" spans="1:17" s="28" customFormat="1" ht="12.75" customHeight="1" x14ac:dyDescent="0.2">
      <c r="A200" s="71" t="s">
        <v>740</v>
      </c>
      <c r="B200" s="72" t="s">
        <v>91</v>
      </c>
      <c r="C200" s="73">
        <v>57169.090499999933</v>
      </c>
      <c r="D200" s="73" t="s">
        <v>741</v>
      </c>
      <c r="E200" s="37">
        <f t="shared" si="26"/>
        <v>10321.701594583394</v>
      </c>
      <c r="F200" s="34">
        <f t="shared" si="28"/>
        <v>10322</v>
      </c>
      <c r="G200" s="32">
        <f t="shared" si="29"/>
        <v>-0.38965460006875219</v>
      </c>
      <c r="K200" s="28">
        <f t="shared" si="31"/>
        <v>-0.38965460006875219</v>
      </c>
      <c r="O200" s="28">
        <f t="shared" ca="1" si="25"/>
        <v>-0.38943746572447691</v>
      </c>
      <c r="Q200" s="29">
        <f t="shared" si="27"/>
        <v>42150.590499999933</v>
      </c>
    </row>
    <row r="201" spans="1:17" s="28" customFormat="1" ht="12.75" customHeight="1" x14ac:dyDescent="0.2">
      <c r="A201" s="74" t="s">
        <v>744</v>
      </c>
      <c r="B201" s="75" t="s">
        <v>91</v>
      </c>
      <c r="C201" s="76">
        <v>57171.691200000001</v>
      </c>
      <c r="D201" s="76">
        <v>2.0000000000000001E-4</v>
      </c>
      <c r="E201" s="37">
        <f t="shared" si="26"/>
        <v>10323.693263530342</v>
      </c>
      <c r="F201" s="34">
        <f t="shared" si="28"/>
        <v>10324</v>
      </c>
      <c r="G201" s="32">
        <f t="shared" si="29"/>
        <v>-0.40053320000151871</v>
      </c>
      <c r="K201" s="28">
        <f t="shared" si="31"/>
        <v>-0.40053320000151871</v>
      </c>
      <c r="O201" s="28">
        <f t="shared" ca="1" si="25"/>
        <v>-0.38948870246072154</v>
      </c>
      <c r="Q201" s="29">
        <f t="shared" si="27"/>
        <v>42153.191200000001</v>
      </c>
    </row>
    <row r="202" spans="1:17" s="28" customFormat="1" ht="12.75" customHeight="1" x14ac:dyDescent="0.2">
      <c r="A202" s="68" t="s">
        <v>2</v>
      </c>
      <c r="B202" s="69" t="s">
        <v>91</v>
      </c>
      <c r="C202" s="70">
        <v>57516.424700000003</v>
      </c>
      <c r="D202" s="70">
        <v>3.3999999999999998E-3</v>
      </c>
      <c r="E202" s="37">
        <f t="shared" si="26"/>
        <v>10587.697188206399</v>
      </c>
      <c r="F202" s="34">
        <f t="shared" si="28"/>
        <v>10588</v>
      </c>
      <c r="G202" s="32">
        <f t="shared" si="29"/>
        <v>-0.39540839999972377</v>
      </c>
      <c r="K202" s="28">
        <f t="shared" si="31"/>
        <v>-0.39540839999972377</v>
      </c>
      <c r="O202" s="28">
        <f t="shared" ca="1" si="25"/>
        <v>-0.39625195164501559</v>
      </c>
      <c r="Q202" s="29">
        <f t="shared" si="27"/>
        <v>42497.924700000003</v>
      </c>
    </row>
    <row r="203" spans="1:17" s="28" customFormat="1" ht="12.75" customHeight="1" x14ac:dyDescent="0.2">
      <c r="A203" s="78" t="s">
        <v>1</v>
      </c>
      <c r="B203" s="86" t="s">
        <v>91</v>
      </c>
      <c r="C203" s="79">
        <v>57879.429400000001</v>
      </c>
      <c r="D203" s="79">
        <v>5.9999999999999995E-4</v>
      </c>
      <c r="E203" s="37">
        <f>+(C203-C$7)/C$8</f>
        <v>10865.693569398984</v>
      </c>
      <c r="F203" s="34">
        <f t="shared" si="28"/>
        <v>10866</v>
      </c>
      <c r="G203" s="32">
        <f>+C203-(C$7+F203*C$8)</f>
        <v>-0.40013380000164034</v>
      </c>
      <c r="K203" s="28">
        <f t="shared" si="31"/>
        <v>-0.40013380000164034</v>
      </c>
      <c r="O203" s="28">
        <f ca="1">+C$11+C$12*F203</f>
        <v>-0.40337385798302217</v>
      </c>
      <c r="Q203" s="29">
        <f>+C203-15018.5</f>
        <v>42860.929400000001</v>
      </c>
    </row>
    <row r="204" spans="1:17" s="28" customFormat="1" ht="12.75" customHeight="1" x14ac:dyDescent="0.2">
      <c r="A204" s="77" t="s">
        <v>0</v>
      </c>
      <c r="B204" s="80" t="s">
        <v>91</v>
      </c>
      <c r="C204" s="77">
        <v>58237.21</v>
      </c>
      <c r="D204" s="77" t="s">
        <v>17</v>
      </c>
      <c r="E204" s="37">
        <f>+(C204-C$7)/C$8</f>
        <v>11139.689228576157</v>
      </c>
      <c r="F204" s="34">
        <f t="shared" si="28"/>
        <v>11140</v>
      </c>
      <c r="G204" s="32">
        <f>+C204-(C$7+F204*C$8)</f>
        <v>-0.40580200000113109</v>
      </c>
      <c r="K204" s="28">
        <f t="shared" si="31"/>
        <v>-0.40580200000113109</v>
      </c>
      <c r="O204" s="28">
        <f ca="1">+C$11+C$12*F204</f>
        <v>-0.41039329084853948</v>
      </c>
      <c r="Q204" s="29">
        <f>+C204-15018.5</f>
        <v>43218.71</v>
      </c>
    </row>
    <row r="205" spans="1:17" s="28" customFormat="1" ht="12.75" customHeight="1" x14ac:dyDescent="0.2">
      <c r="A205" s="81" t="s">
        <v>745</v>
      </c>
      <c r="B205" s="82" t="s">
        <v>91</v>
      </c>
      <c r="C205" s="84">
        <v>59365.389300000003</v>
      </c>
      <c r="D205" s="85">
        <v>2.3E-3</v>
      </c>
      <c r="E205" s="37">
        <f>+(C205-C$7)/C$8</f>
        <v>12003.671878763291</v>
      </c>
      <c r="F205" s="83">
        <f t="shared" ref="F205" si="32">ROUND(2*E205,0)/2+0.5</f>
        <v>12004</v>
      </c>
      <c r="G205" s="32">
        <f>+C205-(C$7+F205*C$8)</f>
        <v>-0.42845719999604626</v>
      </c>
      <c r="K205" s="28">
        <f t="shared" ref="K205" si="33">G205</f>
        <v>-0.42845719999604626</v>
      </c>
      <c r="O205" s="28">
        <f ca="1">+C$11+C$12*F205</f>
        <v>-0.4325275609062289</v>
      </c>
      <c r="Q205" s="29">
        <f>+C205-15018.5</f>
        <v>44346.889300000003</v>
      </c>
    </row>
    <row r="206" spans="1:17" s="28" customFormat="1" ht="12.75" customHeight="1" x14ac:dyDescent="0.2">
      <c r="B206" s="30"/>
      <c r="C206" s="32"/>
      <c r="D206" s="32"/>
      <c r="E206" s="37"/>
      <c r="F206" s="83"/>
      <c r="G206" s="32"/>
      <c r="Q206" s="29"/>
    </row>
    <row r="207" spans="1:17" s="28" customFormat="1" ht="12.75" customHeight="1" x14ac:dyDescent="0.2">
      <c r="B207" s="30"/>
      <c r="C207" s="32"/>
      <c r="D207" s="32"/>
      <c r="E207" s="37"/>
      <c r="F207" s="83"/>
      <c r="G207" s="32"/>
      <c r="Q207" s="29"/>
    </row>
    <row r="208" spans="1:17" s="28" customFormat="1" ht="12.75" customHeight="1" x14ac:dyDescent="0.2">
      <c r="B208" s="30"/>
      <c r="C208" s="32"/>
      <c r="D208" s="32"/>
      <c r="E208" s="37"/>
      <c r="F208" s="83"/>
      <c r="G208" s="32"/>
      <c r="Q208" s="29"/>
    </row>
    <row r="209" spans="2:17" s="28" customFormat="1" ht="12.75" customHeight="1" x14ac:dyDescent="0.2">
      <c r="B209" s="30"/>
      <c r="C209" s="32"/>
      <c r="D209" s="32"/>
      <c r="E209" s="37"/>
      <c r="F209" s="83"/>
      <c r="G209" s="32"/>
      <c r="Q209" s="29"/>
    </row>
    <row r="210" spans="2:17" s="28" customFormat="1" ht="12.75" customHeight="1" x14ac:dyDescent="0.2">
      <c r="B210" s="30"/>
      <c r="C210" s="32"/>
      <c r="D210" s="32"/>
      <c r="E210" s="37"/>
      <c r="F210" s="83"/>
      <c r="G210" s="32"/>
      <c r="Q210" s="29"/>
    </row>
    <row r="211" spans="2:17" s="28" customFormat="1" ht="12.75" customHeight="1" x14ac:dyDescent="0.2">
      <c r="B211" s="30"/>
      <c r="E211" s="37"/>
      <c r="F211" s="83"/>
      <c r="G211" s="32"/>
      <c r="Q211" s="29"/>
    </row>
    <row r="212" spans="2:17" s="28" customFormat="1" ht="12.75" customHeight="1" x14ac:dyDescent="0.2">
      <c r="B212" s="30"/>
      <c r="E212" s="37"/>
      <c r="F212" s="83"/>
      <c r="G212" s="32"/>
      <c r="Q212" s="29"/>
    </row>
    <row r="213" spans="2:17" s="28" customFormat="1" ht="12.75" customHeight="1" x14ac:dyDescent="0.2">
      <c r="B213" s="30"/>
      <c r="E213" s="37"/>
      <c r="F213" s="83"/>
      <c r="G213" s="32"/>
      <c r="Q213" s="29"/>
    </row>
    <row r="214" spans="2:17" s="28" customFormat="1" ht="12.75" customHeight="1" x14ac:dyDescent="0.2">
      <c r="B214" s="30"/>
      <c r="E214" s="37"/>
      <c r="F214" s="83"/>
      <c r="G214" s="32"/>
      <c r="Q214" s="29"/>
    </row>
    <row r="215" spans="2:17" s="28" customFormat="1" ht="12.75" customHeight="1" x14ac:dyDescent="0.2">
      <c r="B215" s="30"/>
      <c r="E215" s="37"/>
      <c r="F215" s="83"/>
      <c r="G215" s="32"/>
      <c r="Q215" s="29"/>
    </row>
    <row r="216" spans="2:17" s="28" customFormat="1" ht="12.75" customHeight="1" x14ac:dyDescent="0.2">
      <c r="B216" s="30"/>
      <c r="E216" s="37"/>
      <c r="F216" s="83"/>
      <c r="G216" s="32"/>
      <c r="Q216" s="29"/>
    </row>
    <row r="217" spans="2:17" s="28" customFormat="1" ht="12.75" customHeight="1" x14ac:dyDescent="0.2">
      <c r="B217" s="30"/>
      <c r="E217" s="37"/>
      <c r="F217" s="83"/>
      <c r="G217" s="32"/>
      <c r="Q217" s="29"/>
    </row>
    <row r="218" spans="2:17" s="28" customFormat="1" ht="12.75" customHeight="1" x14ac:dyDescent="0.2">
      <c r="B218" s="30"/>
      <c r="E218" s="37"/>
      <c r="F218" s="83"/>
      <c r="G218" s="32"/>
      <c r="Q218" s="29"/>
    </row>
    <row r="219" spans="2:17" s="28" customFormat="1" ht="12.75" customHeight="1" x14ac:dyDescent="0.2">
      <c r="B219" s="30"/>
      <c r="E219" s="37"/>
      <c r="F219" s="83"/>
      <c r="G219" s="32"/>
      <c r="Q219" s="29"/>
    </row>
    <row r="220" spans="2:17" s="28" customFormat="1" ht="12.75" customHeight="1" x14ac:dyDescent="0.2">
      <c r="B220" s="30"/>
      <c r="E220" s="37"/>
      <c r="F220" s="83"/>
      <c r="G220" s="32"/>
      <c r="Q220" s="29"/>
    </row>
    <row r="221" spans="2:17" s="28" customFormat="1" ht="12.75" customHeight="1" x14ac:dyDescent="0.2">
      <c r="B221" s="30"/>
      <c r="E221" s="37"/>
      <c r="F221" s="83"/>
      <c r="G221" s="32"/>
      <c r="Q221" s="29"/>
    </row>
    <row r="222" spans="2:17" s="28" customFormat="1" ht="12.75" customHeight="1" x14ac:dyDescent="0.2">
      <c r="B222" s="30"/>
      <c r="E222" s="37"/>
      <c r="F222" s="83"/>
      <c r="G222" s="32"/>
      <c r="Q222" s="29"/>
    </row>
    <row r="223" spans="2:17" s="28" customFormat="1" ht="12.75" customHeight="1" x14ac:dyDescent="0.2">
      <c r="B223" s="30"/>
      <c r="E223" s="37"/>
      <c r="F223" s="83"/>
      <c r="G223" s="32"/>
      <c r="Q223" s="29"/>
    </row>
    <row r="224" spans="2:17" s="28" customFormat="1" ht="12.75" customHeight="1" x14ac:dyDescent="0.2">
      <c r="B224" s="30"/>
      <c r="E224" s="37"/>
      <c r="F224" s="83"/>
      <c r="G224" s="32"/>
      <c r="Q224" s="29"/>
    </row>
    <row r="225" spans="2:17" s="28" customFormat="1" ht="12.75" customHeight="1" x14ac:dyDescent="0.2">
      <c r="B225" s="30"/>
      <c r="E225" s="37"/>
      <c r="F225" s="83"/>
      <c r="G225" s="32"/>
      <c r="Q225" s="29"/>
    </row>
    <row r="226" spans="2:17" s="28" customFormat="1" ht="12.75" customHeight="1" x14ac:dyDescent="0.2">
      <c r="B226" s="30"/>
      <c r="E226" s="37"/>
      <c r="F226" s="83"/>
      <c r="G226" s="32"/>
      <c r="Q226" s="29"/>
    </row>
    <row r="227" spans="2:17" s="28" customFormat="1" ht="12.75" customHeight="1" x14ac:dyDescent="0.2">
      <c r="B227" s="30"/>
      <c r="E227" s="37"/>
      <c r="F227" s="83"/>
      <c r="G227" s="32"/>
      <c r="Q227" s="29"/>
    </row>
    <row r="228" spans="2:17" s="28" customFormat="1" ht="12.75" customHeight="1" x14ac:dyDescent="0.2">
      <c r="B228" s="30"/>
      <c r="E228" s="37"/>
      <c r="F228" s="83"/>
      <c r="G228" s="32"/>
      <c r="Q228" s="29"/>
    </row>
    <row r="229" spans="2:17" s="28" customFormat="1" ht="12.75" customHeight="1" x14ac:dyDescent="0.2">
      <c r="B229" s="30"/>
      <c r="E229" s="37"/>
      <c r="F229" s="83"/>
      <c r="G229" s="32"/>
      <c r="Q229" s="29"/>
    </row>
    <row r="230" spans="2:17" s="28" customFormat="1" ht="12.75" customHeight="1" x14ac:dyDescent="0.2">
      <c r="B230" s="30"/>
      <c r="E230" s="37"/>
      <c r="F230" s="83"/>
      <c r="G230" s="32"/>
      <c r="Q230" s="29"/>
    </row>
    <row r="231" spans="2:17" s="28" customFormat="1" ht="12.75" customHeight="1" x14ac:dyDescent="0.2">
      <c r="B231" s="30"/>
      <c r="E231" s="37"/>
      <c r="F231" s="83"/>
      <c r="G231" s="32"/>
      <c r="Q231" s="29"/>
    </row>
    <row r="232" spans="2:17" s="28" customFormat="1" ht="12.75" customHeight="1" x14ac:dyDescent="0.2">
      <c r="B232" s="30"/>
      <c r="E232" s="37"/>
      <c r="F232" s="83"/>
      <c r="G232" s="32"/>
      <c r="Q232" s="29"/>
    </row>
    <row r="233" spans="2:17" s="28" customFormat="1" ht="12.75" customHeight="1" x14ac:dyDescent="0.2">
      <c r="B233" s="30"/>
      <c r="E233" s="37"/>
      <c r="F233" s="83"/>
      <c r="G233" s="32"/>
      <c r="Q233" s="29"/>
    </row>
    <row r="234" spans="2:17" s="28" customFormat="1" ht="12.75" customHeight="1" x14ac:dyDescent="0.2">
      <c r="B234" s="30"/>
      <c r="E234" s="37"/>
      <c r="F234" s="83"/>
      <c r="G234" s="32"/>
      <c r="Q234" s="29"/>
    </row>
    <row r="235" spans="2:17" s="28" customFormat="1" ht="12.75" customHeight="1" x14ac:dyDescent="0.2">
      <c r="B235" s="30"/>
      <c r="E235" s="37"/>
      <c r="F235" s="83"/>
      <c r="G235" s="32"/>
      <c r="Q235" s="29"/>
    </row>
    <row r="236" spans="2:17" s="28" customFormat="1" ht="12.75" customHeight="1" x14ac:dyDescent="0.2">
      <c r="B236" s="30"/>
      <c r="E236" s="37"/>
      <c r="F236" s="83"/>
      <c r="G236" s="32"/>
      <c r="Q236" s="29"/>
    </row>
    <row r="237" spans="2:17" s="28" customFormat="1" ht="12.75" customHeight="1" x14ac:dyDescent="0.2">
      <c r="B237" s="30"/>
      <c r="E237" s="37"/>
      <c r="F237" s="83"/>
      <c r="G237" s="32"/>
      <c r="Q237" s="29"/>
    </row>
    <row r="238" spans="2:17" s="28" customFormat="1" ht="12.75" customHeight="1" x14ac:dyDescent="0.2">
      <c r="B238" s="30"/>
      <c r="E238" s="37"/>
      <c r="F238" s="83"/>
      <c r="G238" s="32"/>
      <c r="Q238" s="29"/>
    </row>
    <row r="239" spans="2:17" s="28" customFormat="1" ht="12.75" customHeight="1" x14ac:dyDescent="0.2">
      <c r="B239" s="30"/>
      <c r="E239" s="37"/>
      <c r="F239" s="83"/>
      <c r="G239" s="32"/>
      <c r="Q239" s="29"/>
    </row>
    <row r="240" spans="2:17" s="28" customFormat="1" ht="12.75" customHeight="1" x14ac:dyDescent="0.2">
      <c r="B240" s="30"/>
      <c r="E240" s="37"/>
      <c r="F240" s="83"/>
      <c r="G240" s="32"/>
      <c r="Q240" s="29"/>
    </row>
    <row r="241" spans="2:17" s="28" customFormat="1" ht="12.75" customHeight="1" x14ac:dyDescent="0.2">
      <c r="B241" s="30"/>
      <c r="E241" s="37"/>
      <c r="F241" s="83"/>
      <c r="G241" s="32"/>
      <c r="Q241" s="29"/>
    </row>
    <row r="242" spans="2:17" s="28" customFormat="1" ht="12.75" customHeight="1" x14ac:dyDescent="0.2">
      <c r="B242" s="30"/>
      <c r="E242" s="37"/>
      <c r="F242" s="83"/>
      <c r="G242" s="32"/>
      <c r="Q242" s="29"/>
    </row>
    <row r="243" spans="2:17" s="28" customFormat="1" ht="12.75" customHeight="1" x14ac:dyDescent="0.2">
      <c r="B243" s="30"/>
      <c r="E243" s="37"/>
      <c r="F243" s="83"/>
      <c r="G243" s="32"/>
      <c r="Q243" s="29"/>
    </row>
    <row r="244" spans="2:17" s="28" customFormat="1" ht="12.75" customHeight="1" x14ac:dyDescent="0.2">
      <c r="B244" s="30"/>
      <c r="E244" s="37"/>
      <c r="F244" s="83"/>
      <c r="G244" s="32"/>
      <c r="Q244" s="29"/>
    </row>
    <row r="245" spans="2:17" s="28" customFormat="1" ht="12.75" customHeight="1" x14ac:dyDescent="0.2">
      <c r="B245" s="30"/>
      <c r="E245" s="37"/>
      <c r="F245" s="83"/>
      <c r="G245" s="32"/>
      <c r="Q245" s="29"/>
    </row>
    <row r="246" spans="2:17" s="28" customFormat="1" ht="12.75" customHeight="1" x14ac:dyDescent="0.2">
      <c r="B246" s="30"/>
      <c r="E246" s="37"/>
      <c r="F246" s="83"/>
      <c r="G246" s="32"/>
      <c r="Q246" s="29"/>
    </row>
    <row r="247" spans="2:17" s="28" customFormat="1" ht="12.75" customHeight="1" x14ac:dyDescent="0.2">
      <c r="B247" s="30"/>
      <c r="E247" s="37"/>
      <c r="F247" s="83"/>
      <c r="G247" s="32"/>
      <c r="Q247" s="29"/>
    </row>
    <row r="248" spans="2:17" s="28" customFormat="1" ht="12.75" customHeight="1" x14ac:dyDescent="0.2">
      <c r="B248" s="30"/>
      <c r="E248" s="37"/>
      <c r="F248" s="83"/>
      <c r="G248" s="32"/>
      <c r="Q248" s="29"/>
    </row>
    <row r="249" spans="2:17" s="28" customFormat="1" ht="12.75" customHeight="1" x14ac:dyDescent="0.2">
      <c r="B249" s="30"/>
      <c r="E249" s="37"/>
      <c r="F249" s="83"/>
      <c r="G249" s="32"/>
      <c r="Q249" s="29"/>
    </row>
    <row r="250" spans="2:17" s="28" customFormat="1" ht="12.75" customHeight="1" x14ac:dyDescent="0.2">
      <c r="B250" s="30"/>
      <c r="E250" s="37"/>
      <c r="F250" s="83"/>
      <c r="G250" s="32"/>
      <c r="Q250" s="29"/>
    </row>
    <row r="251" spans="2:17" s="28" customFormat="1" ht="12.75" customHeight="1" x14ac:dyDescent="0.2">
      <c r="B251" s="30"/>
      <c r="E251" s="37"/>
      <c r="F251" s="83"/>
      <c r="G251" s="32"/>
      <c r="Q251" s="29"/>
    </row>
    <row r="252" spans="2:17" s="28" customFormat="1" ht="12.75" customHeight="1" x14ac:dyDescent="0.2">
      <c r="B252" s="30"/>
      <c r="E252" s="37"/>
      <c r="F252" s="83"/>
      <c r="G252" s="32"/>
      <c r="Q252" s="29"/>
    </row>
    <row r="253" spans="2:17" s="28" customFormat="1" ht="12.75" customHeight="1" x14ac:dyDescent="0.2">
      <c r="B253" s="30"/>
      <c r="E253" s="37"/>
      <c r="F253" s="83"/>
      <c r="G253" s="32"/>
      <c r="Q253" s="29"/>
    </row>
    <row r="254" spans="2:17" s="28" customFormat="1" ht="12.75" customHeight="1" x14ac:dyDescent="0.2">
      <c r="B254" s="30"/>
      <c r="E254" s="37"/>
      <c r="F254" s="83"/>
      <c r="G254" s="32"/>
      <c r="Q254" s="29"/>
    </row>
    <row r="255" spans="2:17" s="28" customFormat="1" ht="12.75" customHeight="1" x14ac:dyDescent="0.2">
      <c r="B255" s="30"/>
      <c r="E255" s="37"/>
      <c r="F255" s="83"/>
      <c r="G255" s="32"/>
      <c r="Q255" s="29"/>
    </row>
    <row r="256" spans="2:17" s="28" customFormat="1" ht="12.75" customHeight="1" x14ac:dyDescent="0.2">
      <c r="B256" s="30"/>
      <c r="E256" s="37"/>
      <c r="F256" s="83"/>
      <c r="G256" s="32"/>
      <c r="Q256" s="29"/>
    </row>
    <row r="257" spans="2:17" s="28" customFormat="1" ht="12.75" customHeight="1" x14ac:dyDescent="0.2">
      <c r="B257" s="30"/>
      <c r="E257" s="37"/>
      <c r="F257" s="83"/>
      <c r="G257" s="32"/>
      <c r="Q257" s="29"/>
    </row>
    <row r="258" spans="2:17" s="28" customFormat="1" ht="12.75" customHeight="1" x14ac:dyDescent="0.2">
      <c r="B258" s="30"/>
      <c r="E258" s="37"/>
      <c r="F258" s="83"/>
      <c r="G258" s="32"/>
      <c r="Q258" s="29"/>
    </row>
    <row r="259" spans="2:17" s="28" customFormat="1" ht="12.75" customHeight="1" x14ac:dyDescent="0.2">
      <c r="B259" s="30"/>
      <c r="E259" s="37"/>
      <c r="F259" s="83"/>
      <c r="G259" s="32"/>
      <c r="Q259" s="29"/>
    </row>
    <row r="260" spans="2:17" s="28" customFormat="1" ht="12.75" customHeight="1" x14ac:dyDescent="0.2">
      <c r="B260" s="30"/>
      <c r="E260" s="37"/>
      <c r="F260" s="83"/>
      <c r="G260" s="32"/>
      <c r="Q260" s="29"/>
    </row>
    <row r="261" spans="2:17" s="28" customFormat="1" ht="12.75" customHeight="1" x14ac:dyDescent="0.2">
      <c r="B261" s="30"/>
      <c r="E261" s="37"/>
      <c r="F261" s="83"/>
      <c r="G261" s="32"/>
      <c r="Q261" s="29"/>
    </row>
    <row r="262" spans="2:17" s="28" customFormat="1" ht="12.75" customHeight="1" x14ac:dyDescent="0.2">
      <c r="B262" s="30"/>
      <c r="E262" s="37"/>
      <c r="F262" s="83"/>
      <c r="G262" s="32"/>
      <c r="Q262" s="29"/>
    </row>
    <row r="263" spans="2:17" s="28" customFormat="1" ht="12.75" customHeight="1" x14ac:dyDescent="0.2">
      <c r="B263" s="30"/>
      <c r="E263" s="37"/>
      <c r="F263" s="83"/>
      <c r="G263" s="32"/>
      <c r="Q263" s="29"/>
    </row>
    <row r="264" spans="2:17" s="28" customFormat="1" ht="12.75" customHeight="1" x14ac:dyDescent="0.2">
      <c r="B264" s="30"/>
      <c r="E264" s="37"/>
      <c r="F264" s="83"/>
      <c r="G264" s="32"/>
      <c r="Q264" s="29"/>
    </row>
    <row r="265" spans="2:17" s="28" customFormat="1" ht="12.75" customHeight="1" x14ac:dyDescent="0.2">
      <c r="B265" s="30"/>
      <c r="E265" s="37"/>
      <c r="F265" s="83"/>
      <c r="G265" s="32"/>
      <c r="Q265" s="29"/>
    </row>
    <row r="266" spans="2:17" s="28" customFormat="1" ht="12.75" customHeight="1" x14ac:dyDescent="0.2">
      <c r="B266" s="30"/>
      <c r="E266" s="37"/>
      <c r="F266" s="83"/>
      <c r="G266" s="32"/>
      <c r="Q266" s="29"/>
    </row>
    <row r="267" spans="2:17" s="28" customFormat="1" ht="12.75" customHeight="1" x14ac:dyDescent="0.2">
      <c r="B267" s="30"/>
      <c r="E267" s="37"/>
      <c r="F267" s="83"/>
      <c r="G267" s="32"/>
      <c r="Q267" s="29"/>
    </row>
    <row r="268" spans="2:17" s="28" customFormat="1" ht="12.75" customHeight="1" x14ac:dyDescent="0.2">
      <c r="B268" s="30"/>
      <c r="E268" s="37"/>
      <c r="F268" s="83"/>
      <c r="G268" s="32"/>
      <c r="Q268" s="29"/>
    </row>
    <row r="269" spans="2:17" s="28" customFormat="1" ht="12.75" customHeight="1" x14ac:dyDescent="0.2">
      <c r="B269" s="30"/>
      <c r="E269" s="37"/>
      <c r="F269" s="83"/>
      <c r="G269" s="32"/>
      <c r="Q269" s="29"/>
    </row>
    <row r="270" spans="2:17" s="28" customFormat="1" ht="12.75" customHeight="1" x14ac:dyDescent="0.2">
      <c r="B270" s="30"/>
      <c r="E270" s="37"/>
      <c r="F270" s="83"/>
      <c r="G270" s="32"/>
      <c r="Q270" s="29"/>
    </row>
    <row r="271" spans="2:17" s="28" customFormat="1" ht="12.75" customHeight="1" x14ac:dyDescent="0.2">
      <c r="B271" s="30"/>
      <c r="E271" s="37"/>
      <c r="F271" s="83"/>
      <c r="G271" s="32"/>
      <c r="Q271" s="29"/>
    </row>
    <row r="272" spans="2:17" s="28" customFormat="1" ht="12.75" customHeight="1" x14ac:dyDescent="0.2">
      <c r="B272" s="30"/>
      <c r="E272" s="37"/>
      <c r="F272" s="83"/>
      <c r="G272" s="32"/>
      <c r="Q272" s="29"/>
    </row>
    <row r="273" spans="2:17" s="28" customFormat="1" ht="12.75" customHeight="1" x14ac:dyDescent="0.2">
      <c r="B273" s="30"/>
      <c r="E273" s="37"/>
      <c r="F273" s="83"/>
      <c r="G273" s="32"/>
      <c r="Q273" s="29"/>
    </row>
    <row r="274" spans="2:17" s="28" customFormat="1" ht="12.75" customHeight="1" x14ac:dyDescent="0.2">
      <c r="B274" s="30"/>
      <c r="E274" s="37"/>
      <c r="F274" s="83"/>
      <c r="G274" s="32"/>
      <c r="Q274" s="29"/>
    </row>
    <row r="275" spans="2:17" s="28" customFormat="1" ht="12.75" customHeight="1" x14ac:dyDescent="0.2">
      <c r="B275" s="30"/>
      <c r="E275" s="37"/>
      <c r="F275" s="83"/>
      <c r="G275" s="32"/>
      <c r="Q275" s="29"/>
    </row>
    <row r="276" spans="2:17" s="28" customFormat="1" ht="12.75" customHeight="1" x14ac:dyDescent="0.2">
      <c r="B276" s="30"/>
      <c r="E276" s="37"/>
      <c r="F276" s="83"/>
      <c r="G276" s="32"/>
      <c r="Q276" s="29"/>
    </row>
    <row r="277" spans="2:17" s="28" customFormat="1" ht="12.75" customHeight="1" x14ac:dyDescent="0.2">
      <c r="B277" s="30"/>
      <c r="E277" s="37"/>
      <c r="F277" s="83"/>
      <c r="G277" s="32"/>
      <c r="Q277" s="29"/>
    </row>
    <row r="278" spans="2:17" s="28" customFormat="1" ht="12.75" customHeight="1" x14ac:dyDescent="0.2">
      <c r="B278" s="30"/>
      <c r="E278" s="37"/>
      <c r="F278" s="83"/>
      <c r="G278" s="32"/>
      <c r="Q278" s="29"/>
    </row>
    <row r="279" spans="2:17" s="28" customFormat="1" ht="12.75" customHeight="1" x14ac:dyDescent="0.2">
      <c r="B279" s="30"/>
      <c r="E279" s="37"/>
      <c r="F279" s="83"/>
      <c r="G279" s="32"/>
      <c r="Q279" s="29"/>
    </row>
    <row r="280" spans="2:17" s="28" customFormat="1" ht="12.75" customHeight="1" x14ac:dyDescent="0.2">
      <c r="B280" s="30"/>
      <c r="E280" s="37"/>
      <c r="F280" s="83"/>
      <c r="G280" s="32"/>
      <c r="Q280" s="29"/>
    </row>
    <row r="281" spans="2:17" s="28" customFormat="1" ht="12.75" customHeight="1" x14ac:dyDescent="0.2">
      <c r="B281" s="30"/>
      <c r="E281" s="37"/>
      <c r="F281" s="83"/>
      <c r="G281" s="32"/>
      <c r="Q281" s="29"/>
    </row>
    <row r="282" spans="2:17" s="28" customFormat="1" ht="12.75" customHeight="1" x14ac:dyDescent="0.2">
      <c r="B282" s="30"/>
      <c r="E282" s="37"/>
      <c r="F282" s="83"/>
      <c r="G282" s="32"/>
      <c r="Q282" s="29"/>
    </row>
    <row r="283" spans="2:17" s="28" customFormat="1" ht="12.75" customHeight="1" x14ac:dyDescent="0.2">
      <c r="B283" s="30"/>
      <c r="E283" s="37"/>
      <c r="F283" s="83"/>
      <c r="G283" s="32"/>
      <c r="Q283" s="29"/>
    </row>
    <row r="284" spans="2:17" s="28" customFormat="1" ht="12.75" customHeight="1" x14ac:dyDescent="0.2">
      <c r="B284" s="30"/>
      <c r="E284" s="37"/>
      <c r="F284" s="83"/>
      <c r="G284" s="32"/>
      <c r="Q284" s="29"/>
    </row>
    <row r="285" spans="2:17" s="28" customFormat="1" ht="12.75" customHeight="1" x14ac:dyDescent="0.2">
      <c r="B285" s="30"/>
      <c r="E285" s="37"/>
      <c r="F285" s="83"/>
      <c r="G285" s="32"/>
      <c r="Q285" s="29"/>
    </row>
    <row r="286" spans="2:17" s="28" customFormat="1" ht="12.75" customHeight="1" x14ac:dyDescent="0.2">
      <c r="B286" s="30"/>
      <c r="E286" s="37"/>
      <c r="F286" s="83"/>
      <c r="G286" s="32"/>
      <c r="Q286" s="29"/>
    </row>
    <row r="287" spans="2:17" s="28" customFormat="1" ht="12.75" customHeight="1" x14ac:dyDescent="0.2">
      <c r="B287" s="30"/>
      <c r="E287" s="37"/>
      <c r="F287" s="83"/>
      <c r="G287" s="32"/>
      <c r="Q287" s="29"/>
    </row>
    <row r="288" spans="2:17" s="28" customFormat="1" ht="12.75" customHeight="1" x14ac:dyDescent="0.2">
      <c r="B288" s="30"/>
      <c r="E288" s="37"/>
      <c r="F288" s="83"/>
      <c r="G288" s="32"/>
      <c r="Q288" s="29"/>
    </row>
    <row r="289" spans="2:17" s="28" customFormat="1" ht="12.75" customHeight="1" x14ac:dyDescent="0.2">
      <c r="B289" s="30"/>
      <c r="E289" s="37"/>
      <c r="F289" s="83"/>
      <c r="G289" s="32"/>
      <c r="Q289" s="29"/>
    </row>
    <row r="290" spans="2:17" s="28" customFormat="1" ht="12.75" customHeight="1" x14ac:dyDescent="0.2">
      <c r="B290" s="30"/>
      <c r="E290" s="37"/>
      <c r="F290" s="83"/>
      <c r="G290" s="32"/>
      <c r="Q290" s="29"/>
    </row>
    <row r="291" spans="2:17" s="28" customFormat="1" ht="12.75" customHeight="1" x14ac:dyDescent="0.2">
      <c r="B291" s="30"/>
      <c r="E291" s="37"/>
      <c r="F291" s="83"/>
      <c r="G291" s="32"/>
      <c r="Q291" s="29"/>
    </row>
    <row r="292" spans="2:17" s="28" customFormat="1" ht="12.75" customHeight="1" x14ac:dyDescent="0.2">
      <c r="B292" s="30"/>
      <c r="E292" s="37"/>
      <c r="F292" s="83"/>
      <c r="G292" s="32"/>
      <c r="Q292" s="29"/>
    </row>
    <row r="293" spans="2:17" s="28" customFormat="1" ht="12.75" customHeight="1" x14ac:dyDescent="0.2">
      <c r="B293" s="30"/>
      <c r="E293" s="37"/>
      <c r="F293" s="83"/>
      <c r="G293" s="32"/>
      <c r="Q293" s="29"/>
    </row>
    <row r="294" spans="2:17" s="28" customFormat="1" ht="12.75" customHeight="1" x14ac:dyDescent="0.2">
      <c r="B294" s="30"/>
      <c r="E294" s="37"/>
      <c r="F294" s="83"/>
      <c r="G294" s="32"/>
      <c r="Q294" s="29"/>
    </row>
    <row r="295" spans="2:17" s="28" customFormat="1" ht="12.75" customHeight="1" x14ac:dyDescent="0.2">
      <c r="B295" s="30"/>
      <c r="E295" s="37"/>
      <c r="F295" s="83"/>
      <c r="G295" s="32"/>
      <c r="Q295" s="29"/>
    </row>
    <row r="296" spans="2:17" s="28" customFormat="1" ht="12.75" customHeight="1" x14ac:dyDescent="0.2">
      <c r="B296" s="30"/>
      <c r="E296" s="37"/>
      <c r="F296" s="83"/>
      <c r="G296" s="32"/>
      <c r="Q296" s="29"/>
    </row>
    <row r="297" spans="2:17" s="28" customFormat="1" ht="12.75" customHeight="1" x14ac:dyDescent="0.2">
      <c r="B297" s="30"/>
      <c r="E297" s="37"/>
      <c r="F297" s="83"/>
      <c r="G297" s="32"/>
      <c r="Q297" s="29"/>
    </row>
    <row r="298" spans="2:17" s="28" customFormat="1" ht="12.75" customHeight="1" x14ac:dyDescent="0.2">
      <c r="B298" s="30"/>
      <c r="E298" s="37"/>
      <c r="F298" s="83"/>
      <c r="G298" s="32"/>
      <c r="Q298" s="29"/>
    </row>
    <row r="299" spans="2:17" s="28" customFormat="1" ht="12.75" customHeight="1" x14ac:dyDescent="0.2">
      <c r="B299" s="30"/>
      <c r="E299" s="37"/>
      <c r="F299" s="83"/>
      <c r="G299" s="32"/>
      <c r="Q299" s="29"/>
    </row>
    <row r="300" spans="2:17" s="28" customFormat="1" ht="12.75" customHeight="1" x14ac:dyDescent="0.2">
      <c r="B300" s="30"/>
      <c r="E300" s="37"/>
      <c r="F300" s="83"/>
      <c r="G300" s="32"/>
      <c r="Q300" s="29"/>
    </row>
    <row r="301" spans="2:17" s="28" customFormat="1" ht="12.75" customHeight="1" x14ac:dyDescent="0.2">
      <c r="B301" s="30"/>
      <c r="E301" s="37"/>
      <c r="F301" s="83"/>
      <c r="G301" s="32"/>
      <c r="Q301" s="29"/>
    </row>
    <row r="302" spans="2:17" s="28" customFormat="1" ht="12.75" customHeight="1" x14ac:dyDescent="0.2">
      <c r="B302" s="30"/>
      <c r="E302" s="37"/>
      <c r="F302" s="83"/>
      <c r="G302" s="32"/>
      <c r="Q302" s="29"/>
    </row>
    <row r="303" spans="2:17" s="28" customFormat="1" ht="12.75" customHeight="1" x14ac:dyDescent="0.2">
      <c r="B303" s="30"/>
      <c r="E303" s="37"/>
      <c r="F303" s="83"/>
      <c r="G303" s="32"/>
      <c r="Q303" s="29"/>
    </row>
    <row r="304" spans="2:17" s="28" customFormat="1" ht="12.75" customHeight="1" x14ac:dyDescent="0.2">
      <c r="B304" s="30"/>
      <c r="E304" s="37"/>
      <c r="F304" s="83"/>
      <c r="G304" s="32"/>
      <c r="Q304" s="29"/>
    </row>
    <row r="305" spans="2:17" s="28" customFormat="1" ht="12.75" customHeight="1" x14ac:dyDescent="0.2">
      <c r="B305" s="30"/>
      <c r="E305" s="37"/>
      <c r="F305" s="83"/>
      <c r="G305" s="32"/>
      <c r="Q305" s="29"/>
    </row>
    <row r="306" spans="2:17" s="28" customFormat="1" ht="12.75" customHeight="1" x14ac:dyDescent="0.2">
      <c r="B306" s="30"/>
      <c r="E306" s="37"/>
      <c r="F306" s="83"/>
      <c r="G306" s="32"/>
      <c r="Q306" s="29"/>
    </row>
    <row r="307" spans="2:17" s="28" customFormat="1" ht="12.75" customHeight="1" x14ac:dyDescent="0.2">
      <c r="B307" s="30"/>
      <c r="E307" s="37"/>
      <c r="F307" s="83"/>
      <c r="G307" s="32"/>
      <c r="Q307" s="29"/>
    </row>
    <row r="308" spans="2:17" s="28" customFormat="1" ht="12.75" customHeight="1" x14ac:dyDescent="0.2">
      <c r="B308" s="30"/>
      <c r="E308" s="37"/>
      <c r="F308" s="83"/>
      <c r="G308" s="32"/>
      <c r="Q308" s="29"/>
    </row>
    <row r="309" spans="2:17" s="28" customFormat="1" ht="12.75" customHeight="1" x14ac:dyDescent="0.2">
      <c r="B309" s="30"/>
      <c r="E309" s="37"/>
      <c r="F309" s="83"/>
      <c r="G309" s="32"/>
      <c r="Q309" s="29"/>
    </row>
    <row r="310" spans="2:17" s="28" customFormat="1" ht="12.75" customHeight="1" x14ac:dyDescent="0.2">
      <c r="B310" s="30"/>
      <c r="E310" s="37"/>
      <c r="F310" s="83"/>
      <c r="G310" s="32"/>
      <c r="Q310" s="29"/>
    </row>
    <row r="311" spans="2:17" s="28" customFormat="1" ht="12.75" customHeight="1" x14ac:dyDescent="0.2">
      <c r="B311" s="30"/>
      <c r="E311" s="37"/>
      <c r="F311" s="83"/>
      <c r="G311" s="32"/>
      <c r="Q311" s="29"/>
    </row>
    <row r="312" spans="2:17" s="28" customFormat="1" ht="12.75" customHeight="1" x14ac:dyDescent="0.2">
      <c r="B312" s="30"/>
      <c r="E312" s="37"/>
      <c r="F312" s="83"/>
      <c r="G312" s="32"/>
      <c r="Q312" s="29"/>
    </row>
    <row r="313" spans="2:17" s="28" customFormat="1" ht="12.75" customHeight="1" x14ac:dyDescent="0.2">
      <c r="B313" s="30"/>
      <c r="E313" s="37"/>
      <c r="F313" s="83"/>
      <c r="G313" s="32"/>
      <c r="Q313" s="29"/>
    </row>
    <row r="314" spans="2:17" s="28" customFormat="1" ht="12.75" customHeight="1" x14ac:dyDescent="0.2">
      <c r="B314" s="30"/>
      <c r="E314" s="37"/>
      <c r="F314" s="83"/>
      <c r="G314" s="32"/>
      <c r="Q314" s="29"/>
    </row>
    <row r="315" spans="2:17" s="28" customFormat="1" ht="12.75" customHeight="1" x14ac:dyDescent="0.2">
      <c r="B315" s="30"/>
      <c r="E315" s="37"/>
      <c r="F315" s="83"/>
      <c r="G315" s="32"/>
      <c r="Q315" s="29"/>
    </row>
    <row r="316" spans="2:17" s="28" customFormat="1" ht="12.75" customHeight="1" x14ac:dyDescent="0.2">
      <c r="B316" s="30"/>
      <c r="E316" s="37"/>
      <c r="F316" s="83"/>
      <c r="G316" s="32"/>
      <c r="Q316" s="29"/>
    </row>
    <row r="317" spans="2:17" s="28" customFormat="1" ht="12.75" customHeight="1" x14ac:dyDescent="0.2">
      <c r="B317" s="30"/>
      <c r="E317" s="37"/>
      <c r="F317" s="83"/>
      <c r="G317" s="32"/>
      <c r="Q317" s="29"/>
    </row>
    <row r="318" spans="2:17" s="28" customFormat="1" ht="12.75" customHeight="1" x14ac:dyDescent="0.2">
      <c r="B318" s="30"/>
      <c r="E318" s="37"/>
      <c r="F318" s="83"/>
      <c r="G318" s="32"/>
      <c r="Q318" s="29"/>
    </row>
    <row r="319" spans="2:17" s="28" customFormat="1" ht="12.75" customHeight="1" x14ac:dyDescent="0.2">
      <c r="B319" s="30"/>
      <c r="E319" s="37"/>
      <c r="F319" s="83"/>
      <c r="G319" s="32"/>
      <c r="Q319" s="29"/>
    </row>
    <row r="320" spans="2:17" s="28" customFormat="1" ht="12.75" customHeight="1" x14ac:dyDescent="0.2">
      <c r="B320" s="30"/>
      <c r="G320" s="32"/>
    </row>
    <row r="321" spans="2:7" s="28" customFormat="1" ht="12.75" customHeight="1" x14ac:dyDescent="0.2">
      <c r="B321" s="30"/>
      <c r="G321" s="32"/>
    </row>
    <row r="322" spans="2:7" s="28" customFormat="1" ht="12.75" customHeight="1" x14ac:dyDescent="0.2">
      <c r="B322" s="30"/>
      <c r="G322" s="32"/>
    </row>
    <row r="323" spans="2:7" s="28" customFormat="1" ht="12.75" customHeight="1" x14ac:dyDescent="0.2">
      <c r="B323" s="30"/>
      <c r="G323" s="32"/>
    </row>
    <row r="324" spans="2:7" s="28" customFormat="1" ht="12.75" customHeight="1" x14ac:dyDescent="0.2">
      <c r="B324" s="30"/>
      <c r="G324" s="32"/>
    </row>
    <row r="325" spans="2:7" s="28" customFormat="1" ht="12.75" customHeight="1" x14ac:dyDescent="0.2">
      <c r="B325" s="30"/>
      <c r="G325" s="32"/>
    </row>
    <row r="326" spans="2:7" s="28" customFormat="1" ht="12.75" customHeight="1" x14ac:dyDescent="0.2">
      <c r="B326" s="30"/>
      <c r="G326" s="32"/>
    </row>
    <row r="327" spans="2:7" s="28" customFormat="1" ht="12.75" customHeight="1" x14ac:dyDescent="0.2">
      <c r="B327" s="30"/>
      <c r="G327" s="32"/>
    </row>
    <row r="328" spans="2:7" s="28" customFormat="1" ht="12.75" customHeight="1" x14ac:dyDescent="0.2">
      <c r="B328" s="30"/>
      <c r="G328" s="32"/>
    </row>
    <row r="329" spans="2:7" s="28" customFormat="1" ht="12.75" customHeight="1" x14ac:dyDescent="0.2">
      <c r="B329" s="30"/>
      <c r="G329" s="32"/>
    </row>
    <row r="330" spans="2:7" s="28" customFormat="1" ht="12.75" customHeight="1" x14ac:dyDescent="0.2">
      <c r="B330" s="30"/>
      <c r="G330" s="32"/>
    </row>
    <row r="331" spans="2:7" s="28" customFormat="1" ht="12.75" customHeight="1" x14ac:dyDescent="0.2">
      <c r="B331" s="30"/>
      <c r="G331" s="32"/>
    </row>
    <row r="332" spans="2:7" s="28" customFormat="1" ht="12.75" customHeight="1" x14ac:dyDescent="0.2">
      <c r="B332" s="30"/>
      <c r="G332" s="32"/>
    </row>
    <row r="333" spans="2:7" s="28" customFormat="1" ht="12.75" customHeight="1" x14ac:dyDescent="0.2">
      <c r="B333" s="30"/>
      <c r="G333" s="32"/>
    </row>
    <row r="334" spans="2:7" s="28" customFormat="1" ht="12.75" customHeight="1" x14ac:dyDescent="0.2">
      <c r="B334" s="30"/>
      <c r="G334" s="32"/>
    </row>
    <row r="335" spans="2:7" s="28" customFormat="1" ht="12.75" customHeight="1" x14ac:dyDescent="0.2">
      <c r="B335" s="30"/>
      <c r="G335" s="32"/>
    </row>
    <row r="336" spans="2:7" s="28" customFormat="1" ht="12.75" customHeight="1" x14ac:dyDescent="0.2">
      <c r="B336" s="30"/>
      <c r="G336" s="32"/>
    </row>
    <row r="337" spans="2:7" s="28" customFormat="1" ht="12.75" customHeight="1" x14ac:dyDescent="0.2">
      <c r="B337" s="30"/>
      <c r="G337" s="32"/>
    </row>
    <row r="338" spans="2:7" s="28" customFormat="1" ht="12.75" customHeight="1" x14ac:dyDescent="0.2">
      <c r="B338" s="30"/>
      <c r="G338" s="32"/>
    </row>
    <row r="339" spans="2:7" s="28" customFormat="1" ht="12.75" customHeight="1" x14ac:dyDescent="0.2">
      <c r="B339" s="30"/>
      <c r="G339" s="32"/>
    </row>
    <row r="340" spans="2:7" s="28" customFormat="1" ht="12.75" customHeight="1" x14ac:dyDescent="0.2">
      <c r="B340" s="30"/>
      <c r="G340" s="32"/>
    </row>
    <row r="341" spans="2:7" s="28" customFormat="1" ht="12.75" customHeight="1" x14ac:dyDescent="0.2">
      <c r="B341" s="30"/>
      <c r="G341" s="32"/>
    </row>
    <row r="342" spans="2:7" s="28" customFormat="1" ht="12.75" customHeight="1" x14ac:dyDescent="0.2">
      <c r="B342" s="30"/>
      <c r="G342" s="32"/>
    </row>
    <row r="343" spans="2:7" s="28" customFormat="1" ht="12.75" customHeight="1" x14ac:dyDescent="0.2">
      <c r="B343" s="30"/>
      <c r="G343" s="32"/>
    </row>
    <row r="344" spans="2:7" s="28" customFormat="1" ht="12.75" customHeight="1" x14ac:dyDescent="0.2">
      <c r="B344" s="30"/>
      <c r="G344" s="32"/>
    </row>
    <row r="345" spans="2:7" s="28" customFormat="1" ht="12.75" customHeight="1" x14ac:dyDescent="0.2">
      <c r="B345" s="30"/>
      <c r="G345" s="32"/>
    </row>
    <row r="346" spans="2:7" s="28" customFormat="1" ht="12.75" customHeight="1" x14ac:dyDescent="0.2">
      <c r="B346" s="30"/>
      <c r="G346" s="32"/>
    </row>
    <row r="347" spans="2:7" s="28" customFormat="1" ht="12.75" customHeight="1" x14ac:dyDescent="0.2">
      <c r="B347" s="30"/>
      <c r="G347" s="32"/>
    </row>
    <row r="348" spans="2:7" s="28" customFormat="1" ht="12.75" customHeight="1" x14ac:dyDescent="0.2">
      <c r="B348" s="30"/>
      <c r="G348" s="32"/>
    </row>
    <row r="349" spans="2:7" s="28" customFormat="1" ht="12.75" customHeight="1" x14ac:dyDescent="0.2">
      <c r="B349" s="30"/>
      <c r="G349" s="32"/>
    </row>
    <row r="350" spans="2:7" s="28" customFormat="1" ht="12.75" customHeight="1" x14ac:dyDescent="0.2">
      <c r="B350" s="30"/>
      <c r="G350" s="32"/>
    </row>
    <row r="351" spans="2:7" s="28" customFormat="1" ht="12.75" customHeight="1" x14ac:dyDescent="0.2">
      <c r="B351" s="30"/>
      <c r="G351" s="32"/>
    </row>
    <row r="352" spans="2:7" s="28" customFormat="1" ht="12.75" customHeight="1" x14ac:dyDescent="0.2">
      <c r="B352" s="30"/>
      <c r="G352" s="32"/>
    </row>
    <row r="353" spans="2:7" s="28" customFormat="1" ht="12.75" customHeight="1" x14ac:dyDescent="0.2">
      <c r="B353" s="30"/>
      <c r="G353" s="32"/>
    </row>
    <row r="354" spans="2:7" s="28" customFormat="1" ht="12.75" customHeight="1" x14ac:dyDescent="0.2">
      <c r="B354" s="30"/>
      <c r="G354" s="32"/>
    </row>
    <row r="355" spans="2:7" s="28" customFormat="1" ht="12.75" customHeight="1" x14ac:dyDescent="0.2">
      <c r="B355" s="30"/>
      <c r="G355" s="32"/>
    </row>
    <row r="356" spans="2:7" s="28" customFormat="1" ht="12.75" customHeight="1" x14ac:dyDescent="0.2">
      <c r="B356" s="30"/>
      <c r="G356" s="32"/>
    </row>
    <row r="357" spans="2:7" s="28" customFormat="1" ht="12.75" customHeight="1" x14ac:dyDescent="0.2">
      <c r="B357" s="30"/>
      <c r="G357" s="32"/>
    </row>
    <row r="358" spans="2:7" s="28" customFormat="1" ht="12.75" customHeight="1" x14ac:dyDescent="0.2">
      <c r="B358" s="30"/>
      <c r="G358" s="32"/>
    </row>
    <row r="359" spans="2:7" s="28" customFormat="1" ht="12.75" customHeight="1" x14ac:dyDescent="0.2">
      <c r="B359" s="30"/>
      <c r="G359" s="32"/>
    </row>
    <row r="360" spans="2:7" s="28" customFormat="1" ht="12.75" customHeight="1" x14ac:dyDescent="0.2">
      <c r="B360" s="30"/>
      <c r="G360" s="32"/>
    </row>
    <row r="361" spans="2:7" s="28" customFormat="1" ht="12.75" customHeight="1" x14ac:dyDescent="0.2">
      <c r="B361" s="30"/>
      <c r="G361" s="32"/>
    </row>
    <row r="362" spans="2:7" s="28" customFormat="1" ht="12.75" customHeight="1" x14ac:dyDescent="0.2">
      <c r="B362" s="30"/>
      <c r="G362" s="32"/>
    </row>
    <row r="363" spans="2:7" s="28" customFormat="1" ht="12.75" customHeight="1" x14ac:dyDescent="0.2">
      <c r="B363" s="30"/>
      <c r="G363" s="32"/>
    </row>
    <row r="364" spans="2:7" s="28" customFormat="1" ht="12.75" customHeight="1" x14ac:dyDescent="0.2">
      <c r="B364" s="30"/>
      <c r="G364" s="32"/>
    </row>
    <row r="365" spans="2:7" s="28" customFormat="1" ht="12.75" customHeight="1" x14ac:dyDescent="0.2">
      <c r="B365" s="30"/>
      <c r="G365" s="32"/>
    </row>
    <row r="366" spans="2:7" s="28" customFormat="1" ht="12.75" customHeight="1" x14ac:dyDescent="0.2">
      <c r="B366" s="30"/>
      <c r="G366" s="32"/>
    </row>
    <row r="367" spans="2:7" s="28" customFormat="1" ht="12.75" customHeight="1" x14ac:dyDescent="0.2">
      <c r="B367" s="30"/>
      <c r="G367" s="32"/>
    </row>
    <row r="368" spans="2:7" s="28" customFormat="1" ht="12.75" customHeight="1" x14ac:dyDescent="0.2">
      <c r="B368" s="30"/>
      <c r="G368" s="32"/>
    </row>
    <row r="369" spans="2:7" s="28" customFormat="1" ht="12.75" customHeight="1" x14ac:dyDescent="0.2">
      <c r="B369" s="30"/>
      <c r="G369" s="32"/>
    </row>
    <row r="370" spans="2:7" s="28" customFormat="1" ht="12.75" customHeight="1" x14ac:dyDescent="0.2">
      <c r="B370" s="30"/>
      <c r="G370" s="32"/>
    </row>
    <row r="371" spans="2:7" s="28" customFormat="1" ht="12.75" customHeight="1" x14ac:dyDescent="0.2">
      <c r="B371" s="30"/>
      <c r="G371" s="32"/>
    </row>
    <row r="372" spans="2:7" s="28" customFormat="1" ht="12.75" customHeight="1" x14ac:dyDescent="0.2">
      <c r="B372" s="30"/>
      <c r="G372" s="32"/>
    </row>
    <row r="373" spans="2:7" s="28" customFormat="1" ht="12.75" customHeight="1" x14ac:dyDescent="0.2">
      <c r="B373" s="30"/>
      <c r="G373" s="32"/>
    </row>
    <row r="374" spans="2:7" s="28" customFormat="1" ht="12.75" customHeight="1" x14ac:dyDescent="0.2">
      <c r="B374" s="30"/>
      <c r="G374" s="32"/>
    </row>
    <row r="375" spans="2:7" s="28" customFormat="1" ht="12.75" customHeight="1" x14ac:dyDescent="0.2">
      <c r="B375" s="30"/>
      <c r="G375" s="32"/>
    </row>
    <row r="376" spans="2:7" s="28" customFormat="1" ht="12.75" customHeight="1" x14ac:dyDescent="0.2">
      <c r="B376" s="30"/>
      <c r="G376" s="32"/>
    </row>
    <row r="377" spans="2:7" s="28" customFormat="1" ht="12.75" customHeight="1" x14ac:dyDescent="0.2">
      <c r="B377" s="30"/>
      <c r="G377" s="32"/>
    </row>
    <row r="378" spans="2:7" s="28" customFormat="1" ht="12.75" customHeight="1" x14ac:dyDescent="0.2">
      <c r="B378" s="30"/>
      <c r="G378" s="32"/>
    </row>
    <row r="379" spans="2:7" s="28" customFormat="1" ht="12.75" customHeight="1" x14ac:dyDescent="0.2">
      <c r="B379" s="30"/>
      <c r="G379" s="32"/>
    </row>
    <row r="380" spans="2:7" s="28" customFormat="1" ht="12.75" customHeight="1" x14ac:dyDescent="0.2">
      <c r="B380" s="30"/>
      <c r="G380" s="32"/>
    </row>
    <row r="381" spans="2:7" s="28" customFormat="1" ht="12.75" customHeight="1" x14ac:dyDescent="0.2">
      <c r="B381" s="30"/>
      <c r="G381" s="32"/>
    </row>
    <row r="382" spans="2:7" s="28" customFormat="1" ht="12.75" customHeight="1" x14ac:dyDescent="0.2">
      <c r="B382" s="30"/>
      <c r="G382" s="32"/>
    </row>
    <row r="383" spans="2:7" s="28" customFormat="1" ht="12.75" customHeight="1" x14ac:dyDescent="0.2">
      <c r="B383" s="30"/>
      <c r="G383" s="32"/>
    </row>
    <row r="384" spans="2:7" s="28" customFormat="1" ht="12.75" customHeight="1" x14ac:dyDescent="0.2">
      <c r="B384" s="30"/>
      <c r="G384" s="32"/>
    </row>
    <row r="385" spans="2:7" s="28" customFormat="1" ht="12.75" customHeight="1" x14ac:dyDescent="0.2">
      <c r="B385" s="30"/>
      <c r="G385" s="32"/>
    </row>
    <row r="386" spans="2:7" s="28" customFormat="1" ht="12.75" customHeight="1" x14ac:dyDescent="0.2">
      <c r="B386" s="30"/>
      <c r="G386" s="32"/>
    </row>
    <row r="387" spans="2:7" s="28" customFormat="1" ht="12.75" customHeight="1" x14ac:dyDescent="0.2">
      <c r="B387" s="30"/>
      <c r="G387" s="32"/>
    </row>
    <row r="388" spans="2:7" x14ac:dyDescent="0.2">
      <c r="B388" s="13"/>
    </row>
    <row r="389" spans="2:7" x14ac:dyDescent="0.2">
      <c r="B389" s="13"/>
    </row>
    <row r="390" spans="2:7" x14ac:dyDescent="0.2">
      <c r="B390" s="13"/>
    </row>
    <row r="391" spans="2:7" x14ac:dyDescent="0.2">
      <c r="B391" s="13"/>
    </row>
    <row r="392" spans="2:7" x14ac:dyDescent="0.2">
      <c r="B392" s="13"/>
    </row>
    <row r="393" spans="2:7" x14ac:dyDescent="0.2">
      <c r="B393" s="13"/>
    </row>
    <row r="394" spans="2:7" x14ac:dyDescent="0.2">
      <c r="B394" s="13"/>
    </row>
    <row r="395" spans="2:7" x14ac:dyDescent="0.2">
      <c r="B395" s="13"/>
    </row>
  </sheetData>
  <phoneticPr fontId="8" type="noConversion"/>
  <hyperlinks>
    <hyperlink ref="H372" r:id="rId1" display="http://vsolj.cetus-net.org/bulletin.html" xr:uid="{00000000-0004-0000-0000-000000000000}"/>
    <hyperlink ref="H365" r:id="rId2" display="http://vsolj.cetus-net.org/bulletin.html" xr:uid="{00000000-0004-0000-0000-000001000000}"/>
    <hyperlink ref="H64552" r:id="rId3" display="http://vsolj.cetus-net.org/bulletin.html" xr:uid="{00000000-0004-0000-0000-000002000000}"/>
    <hyperlink ref="H64545" r:id="rId4" display="https://www.aavso.org/ejaavso" xr:uid="{00000000-0004-0000-0000-000003000000}"/>
    <hyperlink ref="AP696" r:id="rId5" display="http://cdsbib.u-strasbg.fr/cgi-bin/cdsbib?1990RMxAA..21..381G" xr:uid="{00000000-0004-0000-0000-000004000000}"/>
    <hyperlink ref="AP700" r:id="rId6" display="http://cdsbib.u-strasbg.fr/cgi-bin/cdsbib?1990RMxAA..21..381G" xr:uid="{00000000-0004-0000-0000-000005000000}"/>
    <hyperlink ref="AP699" r:id="rId7" display="http://cdsbib.u-strasbg.fr/cgi-bin/cdsbib?1990RMxAA..21..381G" xr:uid="{00000000-0004-0000-0000-000006000000}"/>
    <hyperlink ref="AP680" r:id="rId8" display="http://cdsbib.u-strasbg.fr/cgi-bin/cdsbib?1990RMxAA..21..381G" xr:uid="{00000000-0004-0000-0000-000007000000}"/>
    <hyperlink ref="I64552" r:id="rId9" display="http://vsolj.cetus-net.org/bulletin.html" xr:uid="{00000000-0004-0000-0000-000008000000}"/>
    <hyperlink ref="AQ836" r:id="rId10" display="http://cdsbib.u-strasbg.fr/cgi-bin/cdsbib?1990RMxAA..21..381G" xr:uid="{00000000-0004-0000-0000-000009000000}"/>
    <hyperlink ref="AQ55602" r:id="rId11" display="http://cdsbib.u-strasbg.fr/cgi-bin/cdsbib?1990RMxAA..21..381G" xr:uid="{00000000-0004-0000-0000-00000A000000}"/>
    <hyperlink ref="AQ837" r:id="rId12" display="http://cdsbib.u-strasbg.fr/cgi-bin/cdsbib?1990RMxAA..21..381G" xr:uid="{00000000-0004-0000-0000-00000B000000}"/>
    <hyperlink ref="H64549" r:id="rId13" display="https://www.aavso.org/ejaavso" xr:uid="{00000000-0004-0000-0000-00000C000000}"/>
    <hyperlink ref="H1722" r:id="rId14" display="http://vsolj.cetus-net.org/bulletin.html" xr:uid="{00000000-0004-0000-0000-00000D000000}"/>
    <hyperlink ref="AP2966" r:id="rId15" display="http://cdsbib.u-strasbg.fr/cgi-bin/cdsbib?1990RMxAA..21..381G" xr:uid="{00000000-0004-0000-0000-00000E000000}"/>
    <hyperlink ref="AP2969" r:id="rId16" display="http://cdsbib.u-strasbg.fr/cgi-bin/cdsbib?1990RMxAA..21..381G" xr:uid="{00000000-0004-0000-0000-00000F000000}"/>
    <hyperlink ref="AP2967" r:id="rId17" display="http://cdsbib.u-strasbg.fr/cgi-bin/cdsbib?1990RMxAA..21..381G" xr:uid="{00000000-0004-0000-0000-000010000000}"/>
    <hyperlink ref="AP2951" r:id="rId18" display="http://cdsbib.u-strasbg.fr/cgi-bin/cdsbib?1990RMxAA..21..381G" xr:uid="{00000000-0004-0000-0000-000011000000}"/>
    <hyperlink ref="I1722" r:id="rId19" display="http://vsolj.cetus-net.org/bulletin.html" xr:uid="{00000000-0004-0000-0000-000012000000}"/>
    <hyperlink ref="AQ3180" r:id="rId20" display="http://cdsbib.u-strasbg.fr/cgi-bin/cdsbib?1990RMxAA..21..381G" xr:uid="{00000000-0004-0000-0000-000013000000}"/>
    <hyperlink ref="AQ65417" r:id="rId21" display="http://cdsbib.u-strasbg.fr/cgi-bin/cdsbib?1990RMxAA..21..381G" xr:uid="{00000000-0004-0000-0000-000014000000}"/>
    <hyperlink ref="AQ3184" r:id="rId22" display="http://cdsbib.u-strasbg.fr/cgi-bin/cdsbib?1990RMxAA..21..381G" xr:uid="{00000000-0004-0000-0000-000015000000}"/>
    <hyperlink ref="H64330" r:id="rId23" display="http://vsolj.cetus-net.org/bulletin.html" xr:uid="{00000000-0004-0000-0000-000016000000}"/>
    <hyperlink ref="H64323" r:id="rId24" display="https://www.aavso.org/ejaavso" xr:uid="{00000000-0004-0000-0000-000017000000}"/>
    <hyperlink ref="I64330" r:id="rId25" display="http://vsolj.cetus-net.org/bulletin.html" xr:uid="{00000000-0004-0000-0000-000018000000}"/>
    <hyperlink ref="AQ57981" r:id="rId26" display="http://cdsbib.u-strasbg.fr/cgi-bin/cdsbib?1990RMxAA..21..381G" xr:uid="{00000000-0004-0000-0000-000019000000}"/>
    <hyperlink ref="H64327" r:id="rId27" display="https://www.aavso.org/ejaavso" xr:uid="{00000000-0004-0000-0000-00001A000000}"/>
    <hyperlink ref="AP5345" r:id="rId28" display="http://cdsbib.u-strasbg.fr/cgi-bin/cdsbib?1990RMxAA..21..381G" xr:uid="{00000000-0004-0000-0000-00001B000000}"/>
    <hyperlink ref="AP5348" r:id="rId29" display="http://cdsbib.u-strasbg.fr/cgi-bin/cdsbib?1990RMxAA..21..381G" xr:uid="{00000000-0004-0000-0000-00001C000000}"/>
    <hyperlink ref="AP5346" r:id="rId30" display="http://cdsbib.u-strasbg.fr/cgi-bin/cdsbib?1990RMxAA..21..381G" xr:uid="{00000000-0004-0000-0000-00001D000000}"/>
    <hyperlink ref="AP5330" r:id="rId31" display="http://cdsbib.u-strasbg.fr/cgi-bin/cdsbib?1990RMxAA..21..381G" xr:uid="{00000000-0004-0000-0000-00001E000000}"/>
    <hyperlink ref="AQ5559" r:id="rId32" display="http://cdsbib.u-strasbg.fr/cgi-bin/cdsbib?1990RMxAA..21..381G" xr:uid="{00000000-0004-0000-0000-00001F000000}"/>
    <hyperlink ref="AQ5563" r:id="rId33" display="http://cdsbib.u-strasbg.fr/cgi-bin/cdsbib?1990RMxAA..21..381G" xr:uid="{00000000-0004-0000-0000-000020000000}"/>
    <hyperlink ref="AQ65243" r:id="rId34" display="http://cdsbib.u-strasbg.fr/cgi-bin/cdsbib?1990RMxAA..21..381G" xr:uid="{00000000-0004-0000-0000-000021000000}"/>
    <hyperlink ref="I2451" r:id="rId35" display="http://vsolj.cetus-net.org/bulletin.html" xr:uid="{00000000-0004-0000-0000-000022000000}"/>
    <hyperlink ref="H2451" r:id="rId36" display="http://vsolj.cetus-net.org/bulletin.html" xr:uid="{00000000-0004-0000-0000-000023000000}"/>
    <hyperlink ref="AQ368" r:id="rId37" display="http://cdsbib.u-strasbg.fr/cgi-bin/cdsbib?1990RMxAA..21..381G" xr:uid="{00000000-0004-0000-0000-000024000000}"/>
    <hyperlink ref="AQ367" r:id="rId38" display="http://cdsbib.u-strasbg.fr/cgi-bin/cdsbib?1990RMxAA..21..381G" xr:uid="{00000000-0004-0000-0000-000025000000}"/>
    <hyperlink ref="AP3621" r:id="rId39" display="http://cdsbib.u-strasbg.fr/cgi-bin/cdsbib?1990RMxAA..21..381G" xr:uid="{00000000-0004-0000-0000-000026000000}"/>
    <hyperlink ref="AP3639" r:id="rId40" display="http://cdsbib.u-strasbg.fr/cgi-bin/cdsbib?1990RMxAA..21..381G" xr:uid="{00000000-0004-0000-0000-000027000000}"/>
    <hyperlink ref="AP3640" r:id="rId41" display="http://cdsbib.u-strasbg.fr/cgi-bin/cdsbib?1990RMxAA..21..381G" xr:uid="{00000000-0004-0000-0000-000028000000}"/>
    <hyperlink ref="AP3636" r:id="rId42" display="http://cdsbib.u-strasbg.fr/cgi-bin/cdsbib?1990RMxAA..21..381G" xr:uid="{00000000-0004-0000-0000-000029000000}"/>
  </hyperlinks>
  <pageMargins left="0.75" right="0.75" top="1" bottom="1" header="0.5" footer="0.5"/>
  <pageSetup orientation="portrait" horizontalDpi="300" verticalDpi="300" r:id="rId43"/>
  <headerFooter alignWithMargins="0"/>
  <drawing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26"/>
  <sheetViews>
    <sheetView topLeftCell="A131" workbookViewId="0">
      <selection activeCell="A130" sqref="A130:D180"/>
    </sheetView>
  </sheetViews>
  <sheetFormatPr defaultRowHeight="12.75" x14ac:dyDescent="0.2"/>
  <cols>
    <col min="1" max="1" width="19.7109375" style="47" customWidth="1"/>
    <col min="2" max="2" width="4.42578125" style="9" customWidth="1"/>
    <col min="3" max="3" width="12.7109375" style="47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47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46" t="s">
        <v>124</v>
      </c>
      <c r="I1" s="48" t="s">
        <v>125</v>
      </c>
      <c r="J1" s="49" t="s">
        <v>106</v>
      </c>
    </row>
    <row r="2" spans="1:16" x14ac:dyDescent="0.2">
      <c r="I2" s="50" t="s">
        <v>126</v>
      </c>
      <c r="J2" s="51" t="s">
        <v>127</v>
      </c>
    </row>
    <row r="3" spans="1:16" x14ac:dyDescent="0.2">
      <c r="A3" s="52" t="s">
        <v>128</v>
      </c>
      <c r="I3" s="50" t="s">
        <v>129</v>
      </c>
      <c r="J3" s="51" t="s">
        <v>130</v>
      </c>
    </row>
    <row r="4" spans="1:16" x14ac:dyDescent="0.2">
      <c r="I4" s="50" t="s">
        <v>131</v>
      </c>
      <c r="J4" s="51" t="s">
        <v>130</v>
      </c>
    </row>
    <row r="5" spans="1:16" ht="13.5" thickBot="1" x14ac:dyDescent="0.25">
      <c r="I5" s="53" t="s">
        <v>132</v>
      </c>
      <c r="J5" s="54" t="s">
        <v>105</v>
      </c>
    </row>
    <row r="10" spans="1:16" ht="13.5" thickBot="1" x14ac:dyDescent="0.25"/>
    <row r="11" spans="1:16" ht="12.75" customHeight="1" thickBot="1" x14ac:dyDescent="0.25">
      <c r="A11" s="47" t="str">
        <f t="shared" ref="A11:A42" si="0">P11</f>
        <v> ORI 119 </v>
      </c>
      <c r="B11" s="13" t="str">
        <f t="shared" ref="B11:B42" si="1">IF(H11=INT(H11),"I","II")</f>
        <v>I</v>
      </c>
      <c r="C11" s="47">
        <f t="shared" ref="C11:C42" si="2">1*G11</f>
        <v>40711.402000000002</v>
      </c>
      <c r="D11" s="9" t="str">
        <f t="shared" ref="D11:D42" si="3">VLOOKUP(F11,I$1:J$5,2,FALSE)</f>
        <v>vis</v>
      </c>
      <c r="E11" s="55">
        <f>VLOOKUP(C11,Active!C$21:E$967,3,FALSE)</f>
        <v>-2281.9309363309972</v>
      </c>
      <c r="F11" s="13" t="s">
        <v>132</v>
      </c>
      <c r="G11" s="9" t="str">
        <f t="shared" ref="G11:G42" si="4">MID(I11,3,LEN(I11)-3)</f>
        <v>40711.402</v>
      </c>
      <c r="H11" s="47">
        <f t="shared" ref="H11:H42" si="5">1*K11</f>
        <v>-2282</v>
      </c>
      <c r="I11" s="56" t="s">
        <v>238</v>
      </c>
      <c r="J11" s="57" t="s">
        <v>239</v>
      </c>
      <c r="K11" s="56">
        <v>-2282</v>
      </c>
      <c r="L11" s="56" t="s">
        <v>240</v>
      </c>
      <c r="M11" s="57" t="s">
        <v>138</v>
      </c>
      <c r="N11" s="57"/>
      <c r="O11" s="58" t="s">
        <v>241</v>
      </c>
      <c r="P11" s="58" t="s">
        <v>242</v>
      </c>
    </row>
    <row r="12" spans="1:16" ht="12.75" customHeight="1" thickBot="1" x14ac:dyDescent="0.25">
      <c r="A12" s="47" t="str">
        <f t="shared" si="0"/>
        <v> ORI 119 </v>
      </c>
      <c r="B12" s="13" t="str">
        <f t="shared" si="1"/>
        <v>I</v>
      </c>
      <c r="C12" s="47">
        <f t="shared" si="2"/>
        <v>40720.534</v>
      </c>
      <c r="D12" s="9" t="str">
        <f t="shared" si="3"/>
        <v>vis</v>
      </c>
      <c r="E12" s="55">
        <f>VLOOKUP(C12,Active!C$21:E$967,3,FALSE)</f>
        <v>-2274.9374650259424</v>
      </c>
      <c r="F12" s="13" t="s">
        <v>132</v>
      </c>
      <c r="G12" s="9" t="str">
        <f t="shared" si="4"/>
        <v>40720.534</v>
      </c>
      <c r="H12" s="47">
        <f t="shared" si="5"/>
        <v>-2275</v>
      </c>
      <c r="I12" s="56" t="s">
        <v>243</v>
      </c>
      <c r="J12" s="57" t="s">
        <v>244</v>
      </c>
      <c r="K12" s="56">
        <v>-2275</v>
      </c>
      <c r="L12" s="56" t="s">
        <v>245</v>
      </c>
      <c r="M12" s="57" t="s">
        <v>138</v>
      </c>
      <c r="N12" s="57"/>
      <c r="O12" s="58" t="s">
        <v>241</v>
      </c>
      <c r="P12" s="58" t="s">
        <v>242</v>
      </c>
    </row>
    <row r="13" spans="1:16" ht="12.75" customHeight="1" thickBot="1" x14ac:dyDescent="0.25">
      <c r="A13" s="47" t="str">
        <f t="shared" si="0"/>
        <v> ORI 125 </v>
      </c>
      <c r="B13" s="13" t="str">
        <f t="shared" si="1"/>
        <v>I</v>
      </c>
      <c r="C13" s="47">
        <f t="shared" si="2"/>
        <v>41070.474999999999</v>
      </c>
      <c r="D13" s="9" t="str">
        <f t="shared" si="3"/>
        <v>vis</v>
      </c>
      <c r="E13" s="55">
        <f>VLOOKUP(C13,Active!C$21:E$967,3,FALSE)</f>
        <v>-2006.9455309520463</v>
      </c>
      <c r="F13" s="13" t="s">
        <v>132</v>
      </c>
      <c r="G13" s="9" t="str">
        <f t="shared" si="4"/>
        <v>41070.475</v>
      </c>
      <c r="H13" s="47">
        <f t="shared" si="5"/>
        <v>-2007</v>
      </c>
      <c r="I13" s="56" t="s">
        <v>246</v>
      </c>
      <c r="J13" s="57" t="s">
        <v>247</v>
      </c>
      <c r="K13" s="56">
        <v>-2007</v>
      </c>
      <c r="L13" s="56" t="s">
        <v>248</v>
      </c>
      <c r="M13" s="57" t="s">
        <v>138</v>
      </c>
      <c r="N13" s="57"/>
      <c r="O13" s="58" t="s">
        <v>241</v>
      </c>
      <c r="P13" s="58" t="s">
        <v>249</v>
      </c>
    </row>
    <row r="14" spans="1:16" ht="12.75" customHeight="1" thickBot="1" x14ac:dyDescent="0.25">
      <c r="A14" s="47" t="str">
        <f t="shared" si="0"/>
        <v> ORI 125 </v>
      </c>
      <c r="B14" s="13" t="str">
        <f t="shared" si="1"/>
        <v>I</v>
      </c>
      <c r="C14" s="47">
        <f t="shared" si="2"/>
        <v>41104.43</v>
      </c>
      <c r="D14" s="9" t="str">
        <f t="shared" si="3"/>
        <v>vis</v>
      </c>
      <c r="E14" s="55">
        <f>VLOOKUP(C14,Active!C$21:E$967,3,FALSE)</f>
        <v>-1980.942101455418</v>
      </c>
      <c r="F14" s="13" t="s">
        <v>132</v>
      </c>
      <c r="G14" s="9" t="str">
        <f t="shared" si="4"/>
        <v>41104.430</v>
      </c>
      <c r="H14" s="47">
        <f t="shared" si="5"/>
        <v>-1981</v>
      </c>
      <c r="I14" s="56" t="s">
        <v>250</v>
      </c>
      <c r="J14" s="57" t="s">
        <v>251</v>
      </c>
      <c r="K14" s="56">
        <v>-1981</v>
      </c>
      <c r="L14" s="56" t="s">
        <v>252</v>
      </c>
      <c r="M14" s="57" t="s">
        <v>138</v>
      </c>
      <c r="N14" s="57"/>
      <c r="O14" s="58" t="s">
        <v>241</v>
      </c>
      <c r="P14" s="58" t="s">
        <v>249</v>
      </c>
    </row>
    <row r="15" spans="1:16" ht="12.75" customHeight="1" thickBot="1" x14ac:dyDescent="0.25">
      <c r="A15" s="47" t="str">
        <f t="shared" si="0"/>
        <v> ORI 126 </v>
      </c>
      <c r="B15" s="13" t="str">
        <f t="shared" si="1"/>
        <v>I</v>
      </c>
      <c r="C15" s="47">
        <f t="shared" si="2"/>
        <v>41168.373</v>
      </c>
      <c r="D15" s="9" t="str">
        <f t="shared" si="3"/>
        <v>vis</v>
      </c>
      <c r="E15" s="55">
        <f>VLOOKUP(C15,Active!C$21:E$967,3,FALSE)</f>
        <v>-1931.9732517336449</v>
      </c>
      <c r="F15" s="13" t="s">
        <v>132</v>
      </c>
      <c r="G15" s="9" t="str">
        <f t="shared" si="4"/>
        <v>41168.373</v>
      </c>
      <c r="H15" s="47">
        <f t="shared" si="5"/>
        <v>-1932</v>
      </c>
      <c r="I15" s="56" t="s">
        <v>253</v>
      </c>
      <c r="J15" s="57" t="s">
        <v>254</v>
      </c>
      <c r="K15" s="56">
        <v>-1932</v>
      </c>
      <c r="L15" s="56" t="s">
        <v>255</v>
      </c>
      <c r="M15" s="57" t="s">
        <v>138</v>
      </c>
      <c r="N15" s="57"/>
      <c r="O15" s="58" t="s">
        <v>241</v>
      </c>
      <c r="P15" s="58" t="s">
        <v>256</v>
      </c>
    </row>
    <row r="16" spans="1:16" ht="12.75" customHeight="1" thickBot="1" x14ac:dyDescent="0.25">
      <c r="A16" s="47" t="str">
        <f t="shared" si="0"/>
        <v> ORI 127 </v>
      </c>
      <c r="B16" s="13" t="str">
        <f t="shared" si="1"/>
        <v>I</v>
      </c>
      <c r="C16" s="47">
        <f t="shared" si="2"/>
        <v>41168.428999999996</v>
      </c>
      <c r="D16" s="9" t="str">
        <f t="shared" si="3"/>
        <v>vis</v>
      </c>
      <c r="E16" s="55">
        <f>VLOOKUP(C16,Active!C$21:E$967,3,FALSE)</f>
        <v>-1931.9303657948515</v>
      </c>
      <c r="F16" s="13" t="s">
        <v>132</v>
      </c>
      <c r="G16" s="9" t="str">
        <f t="shared" si="4"/>
        <v>41168.429</v>
      </c>
      <c r="H16" s="47">
        <f t="shared" si="5"/>
        <v>-1932</v>
      </c>
      <c r="I16" s="56" t="s">
        <v>257</v>
      </c>
      <c r="J16" s="57" t="s">
        <v>258</v>
      </c>
      <c r="K16" s="56">
        <v>-1932</v>
      </c>
      <c r="L16" s="56" t="s">
        <v>259</v>
      </c>
      <c r="M16" s="57" t="s">
        <v>138</v>
      </c>
      <c r="N16" s="57"/>
      <c r="O16" s="58" t="s">
        <v>260</v>
      </c>
      <c r="P16" s="58" t="s">
        <v>261</v>
      </c>
    </row>
    <row r="17" spans="1:16" ht="12.75" customHeight="1" thickBot="1" x14ac:dyDescent="0.25">
      <c r="A17" s="47" t="str">
        <f t="shared" si="0"/>
        <v> ORI 129 </v>
      </c>
      <c r="B17" s="13" t="str">
        <f t="shared" si="1"/>
        <v>I</v>
      </c>
      <c r="C17" s="47">
        <f t="shared" si="2"/>
        <v>41202.368999999999</v>
      </c>
      <c r="D17" s="9" t="str">
        <f t="shared" si="3"/>
        <v>vis</v>
      </c>
      <c r="E17" s="55">
        <f>VLOOKUP(C17,Active!C$21:E$967,3,FALSE)</f>
        <v>-1905.9384236032572</v>
      </c>
      <c r="F17" s="13" t="s">
        <v>132</v>
      </c>
      <c r="G17" s="9" t="str">
        <f t="shared" si="4"/>
        <v>41202.369</v>
      </c>
      <c r="H17" s="47">
        <f t="shared" si="5"/>
        <v>-1906</v>
      </c>
      <c r="I17" s="56" t="s">
        <v>262</v>
      </c>
      <c r="J17" s="57" t="s">
        <v>263</v>
      </c>
      <c r="K17" s="56">
        <v>-1906</v>
      </c>
      <c r="L17" s="56" t="s">
        <v>264</v>
      </c>
      <c r="M17" s="57" t="s">
        <v>138</v>
      </c>
      <c r="N17" s="57"/>
      <c r="O17" s="58" t="s">
        <v>260</v>
      </c>
      <c r="P17" s="58" t="s">
        <v>265</v>
      </c>
    </row>
    <row r="18" spans="1:16" ht="12.75" customHeight="1" thickBot="1" x14ac:dyDescent="0.25">
      <c r="A18" s="47" t="str">
        <f t="shared" si="0"/>
        <v> ORI 129 </v>
      </c>
      <c r="B18" s="13" t="str">
        <f t="shared" si="1"/>
        <v>I</v>
      </c>
      <c r="C18" s="47">
        <f t="shared" si="2"/>
        <v>41253.294000000002</v>
      </c>
      <c r="D18" s="9" t="str">
        <f t="shared" si="3"/>
        <v>vis</v>
      </c>
      <c r="E18" s="55">
        <f>VLOOKUP(C18,Active!C$21:E$967,3,FALSE)</f>
        <v>-1866.9390230108318</v>
      </c>
      <c r="F18" s="13" t="s">
        <v>132</v>
      </c>
      <c r="G18" s="9" t="str">
        <f t="shared" si="4"/>
        <v>41253.294</v>
      </c>
      <c r="H18" s="47">
        <f t="shared" si="5"/>
        <v>-1867</v>
      </c>
      <c r="I18" s="56" t="s">
        <v>266</v>
      </c>
      <c r="J18" s="57" t="s">
        <v>267</v>
      </c>
      <c r="K18" s="56">
        <v>-1867</v>
      </c>
      <c r="L18" s="56" t="s">
        <v>268</v>
      </c>
      <c r="M18" s="57" t="s">
        <v>138</v>
      </c>
      <c r="N18" s="57"/>
      <c r="O18" s="58" t="s">
        <v>260</v>
      </c>
      <c r="P18" s="58" t="s">
        <v>265</v>
      </c>
    </row>
    <row r="19" spans="1:16" ht="12.75" customHeight="1" thickBot="1" x14ac:dyDescent="0.25">
      <c r="A19" s="47" t="str">
        <f t="shared" si="0"/>
        <v> BBS 3 </v>
      </c>
      <c r="B19" s="13" t="str">
        <f t="shared" si="1"/>
        <v>I</v>
      </c>
      <c r="C19" s="47">
        <f t="shared" si="2"/>
        <v>41416.51</v>
      </c>
      <c r="D19" s="9" t="str">
        <f t="shared" si="3"/>
        <v>vis</v>
      </c>
      <c r="E19" s="55">
        <f>VLOOKUP(C19,Active!C$21:E$967,3,FALSE)</f>
        <v>-1741.9448911091533</v>
      </c>
      <c r="F19" s="13" t="s">
        <v>132</v>
      </c>
      <c r="G19" s="9" t="str">
        <f t="shared" si="4"/>
        <v>41416.510</v>
      </c>
      <c r="H19" s="47">
        <f t="shared" si="5"/>
        <v>-1742</v>
      </c>
      <c r="I19" s="56" t="s">
        <v>269</v>
      </c>
      <c r="J19" s="57" t="s">
        <v>270</v>
      </c>
      <c r="K19" s="56">
        <v>-1742</v>
      </c>
      <c r="L19" s="56" t="s">
        <v>264</v>
      </c>
      <c r="M19" s="57" t="s">
        <v>138</v>
      </c>
      <c r="N19" s="57"/>
      <c r="O19" s="58" t="s">
        <v>260</v>
      </c>
      <c r="P19" s="58" t="s">
        <v>271</v>
      </c>
    </row>
    <row r="20" spans="1:16" ht="12.75" customHeight="1" thickBot="1" x14ac:dyDescent="0.25">
      <c r="A20" s="47" t="str">
        <f t="shared" si="0"/>
        <v> BBS 5 </v>
      </c>
      <c r="B20" s="13" t="str">
        <f t="shared" si="1"/>
        <v>I</v>
      </c>
      <c r="C20" s="47">
        <f t="shared" si="2"/>
        <v>41531.406000000003</v>
      </c>
      <c r="D20" s="9" t="str">
        <f t="shared" si="3"/>
        <v>vis</v>
      </c>
      <c r="E20" s="55">
        <f>VLOOKUP(C20,Active!C$21:E$967,3,FALSE)</f>
        <v>-1653.9551978255579</v>
      </c>
      <c r="F20" s="13" t="s">
        <v>132</v>
      </c>
      <c r="G20" s="9" t="str">
        <f t="shared" si="4"/>
        <v>41531.406</v>
      </c>
      <c r="H20" s="47">
        <f t="shared" si="5"/>
        <v>-1654</v>
      </c>
      <c r="I20" s="56" t="s">
        <v>272</v>
      </c>
      <c r="J20" s="57" t="s">
        <v>273</v>
      </c>
      <c r="K20" s="56">
        <v>-1654</v>
      </c>
      <c r="L20" s="56" t="s">
        <v>240</v>
      </c>
      <c r="M20" s="57" t="s">
        <v>138</v>
      </c>
      <c r="N20" s="57"/>
      <c r="O20" s="58" t="s">
        <v>274</v>
      </c>
      <c r="P20" s="58" t="s">
        <v>275</v>
      </c>
    </row>
    <row r="21" spans="1:16" ht="12.75" customHeight="1" thickBot="1" x14ac:dyDescent="0.25">
      <c r="A21" s="47" t="str">
        <f t="shared" si="0"/>
        <v>IBVS 740 </v>
      </c>
      <c r="B21" s="13" t="str">
        <f t="shared" si="1"/>
        <v>I</v>
      </c>
      <c r="C21" s="47">
        <f t="shared" si="2"/>
        <v>41544.474999999999</v>
      </c>
      <c r="D21" s="9" t="str">
        <f t="shared" si="3"/>
        <v>vis</v>
      </c>
      <c r="E21" s="55">
        <f>VLOOKUP(C21,Active!C$21:E$967,3,FALSE)</f>
        <v>-1643.9466918590931</v>
      </c>
      <c r="F21" s="13" t="s">
        <v>132</v>
      </c>
      <c r="G21" s="9" t="str">
        <f t="shared" si="4"/>
        <v>41544.475</v>
      </c>
      <c r="H21" s="47">
        <f t="shared" si="5"/>
        <v>-1644</v>
      </c>
      <c r="I21" s="56" t="s">
        <v>276</v>
      </c>
      <c r="J21" s="57" t="s">
        <v>277</v>
      </c>
      <c r="K21" s="56">
        <v>-1644</v>
      </c>
      <c r="L21" s="56" t="s">
        <v>278</v>
      </c>
      <c r="M21" s="57" t="s">
        <v>138</v>
      </c>
      <c r="N21" s="57"/>
      <c r="O21" s="58" t="s">
        <v>279</v>
      </c>
      <c r="P21" s="59" t="s">
        <v>280</v>
      </c>
    </row>
    <row r="22" spans="1:16" ht="12.75" customHeight="1" thickBot="1" x14ac:dyDescent="0.25">
      <c r="A22" s="47" t="str">
        <f t="shared" si="0"/>
        <v>IBVS 740 </v>
      </c>
      <c r="B22" s="13" t="str">
        <f t="shared" si="1"/>
        <v>I</v>
      </c>
      <c r="C22" s="47">
        <f t="shared" si="2"/>
        <v>41544.476000000002</v>
      </c>
      <c r="D22" s="9" t="str">
        <f t="shared" si="3"/>
        <v>vis</v>
      </c>
      <c r="E22" s="55">
        <f>VLOOKUP(C22,Active!C$21:E$967,3,FALSE)</f>
        <v>-1643.9459260387546</v>
      </c>
      <c r="F22" s="13" t="s">
        <v>132</v>
      </c>
      <c r="G22" s="9" t="str">
        <f t="shared" si="4"/>
        <v>41544.476</v>
      </c>
      <c r="H22" s="47">
        <f t="shared" si="5"/>
        <v>-1644</v>
      </c>
      <c r="I22" s="56" t="s">
        <v>281</v>
      </c>
      <c r="J22" s="57" t="s">
        <v>282</v>
      </c>
      <c r="K22" s="56">
        <v>-1644</v>
      </c>
      <c r="L22" s="56" t="s">
        <v>283</v>
      </c>
      <c r="M22" s="57" t="s">
        <v>138</v>
      </c>
      <c r="N22" s="57"/>
      <c r="O22" s="58" t="s">
        <v>284</v>
      </c>
      <c r="P22" s="59" t="s">
        <v>280</v>
      </c>
    </row>
    <row r="23" spans="1:16" ht="12.75" customHeight="1" thickBot="1" x14ac:dyDescent="0.25">
      <c r="A23" s="47" t="str">
        <f t="shared" si="0"/>
        <v> BBS 5 </v>
      </c>
      <c r="B23" s="13" t="str">
        <f t="shared" si="1"/>
        <v>I</v>
      </c>
      <c r="C23" s="47">
        <f t="shared" si="2"/>
        <v>41561.442000000003</v>
      </c>
      <c r="D23" s="9" t="str">
        <f t="shared" si="3"/>
        <v>vis</v>
      </c>
      <c r="E23" s="55">
        <f>VLOOKUP(C23,Active!C$21:E$967,3,FALSE)</f>
        <v>-1630.9530182243006</v>
      </c>
      <c r="F23" s="13" t="s">
        <v>132</v>
      </c>
      <c r="G23" s="9" t="str">
        <f t="shared" si="4"/>
        <v>41561.442</v>
      </c>
      <c r="H23" s="47">
        <f t="shared" si="5"/>
        <v>-1631</v>
      </c>
      <c r="I23" s="56" t="s">
        <v>285</v>
      </c>
      <c r="J23" s="57" t="s">
        <v>286</v>
      </c>
      <c r="K23" s="56">
        <v>-1631</v>
      </c>
      <c r="L23" s="56" t="s">
        <v>287</v>
      </c>
      <c r="M23" s="57" t="s">
        <v>138</v>
      </c>
      <c r="N23" s="57"/>
      <c r="O23" s="58" t="s">
        <v>260</v>
      </c>
      <c r="P23" s="58" t="s">
        <v>275</v>
      </c>
    </row>
    <row r="24" spans="1:16" ht="12.75" customHeight="1" thickBot="1" x14ac:dyDescent="0.25">
      <c r="A24" s="47" t="str">
        <f t="shared" si="0"/>
        <v> BBS 5 </v>
      </c>
      <c r="B24" s="13" t="str">
        <f t="shared" si="1"/>
        <v>I</v>
      </c>
      <c r="C24" s="47">
        <f t="shared" si="2"/>
        <v>41565.368999999999</v>
      </c>
      <c r="D24" s="9" t="str">
        <f t="shared" si="3"/>
        <v>vis</v>
      </c>
      <c r="E24" s="55">
        <f>VLOOKUP(C24,Active!C$21:E$967,3,FALSE)</f>
        <v>-1627.9456417662489</v>
      </c>
      <c r="F24" s="13" t="s">
        <v>132</v>
      </c>
      <c r="G24" s="9" t="str">
        <f t="shared" si="4"/>
        <v>41565.369</v>
      </c>
      <c r="H24" s="47">
        <f t="shared" si="5"/>
        <v>-1628</v>
      </c>
      <c r="I24" s="56" t="s">
        <v>288</v>
      </c>
      <c r="J24" s="57" t="s">
        <v>289</v>
      </c>
      <c r="K24" s="56">
        <v>-1628</v>
      </c>
      <c r="L24" s="56" t="s">
        <v>290</v>
      </c>
      <c r="M24" s="57" t="s">
        <v>138</v>
      </c>
      <c r="N24" s="57"/>
      <c r="O24" s="58" t="s">
        <v>260</v>
      </c>
      <c r="P24" s="58" t="s">
        <v>275</v>
      </c>
    </row>
    <row r="25" spans="1:16" ht="12.75" customHeight="1" thickBot="1" x14ac:dyDescent="0.25">
      <c r="A25" s="47" t="str">
        <f t="shared" si="0"/>
        <v> BBS 5 </v>
      </c>
      <c r="B25" s="13" t="str">
        <f t="shared" si="1"/>
        <v>I</v>
      </c>
      <c r="C25" s="47">
        <f t="shared" si="2"/>
        <v>41582.339</v>
      </c>
      <c r="D25" s="9" t="str">
        <f t="shared" si="3"/>
        <v>vis</v>
      </c>
      <c r="E25" s="55">
        <f>VLOOKUP(C25,Active!C$21:E$967,3,FALSE)</f>
        <v>-1614.9496706704517</v>
      </c>
      <c r="F25" s="13" t="s">
        <v>132</v>
      </c>
      <c r="G25" s="9" t="str">
        <f t="shared" si="4"/>
        <v>41582.339</v>
      </c>
      <c r="H25" s="47">
        <f t="shared" si="5"/>
        <v>-1615</v>
      </c>
      <c r="I25" s="56" t="s">
        <v>291</v>
      </c>
      <c r="J25" s="57" t="s">
        <v>292</v>
      </c>
      <c r="K25" s="56">
        <v>-1615</v>
      </c>
      <c r="L25" s="56" t="s">
        <v>264</v>
      </c>
      <c r="M25" s="57" t="s">
        <v>138</v>
      </c>
      <c r="N25" s="57"/>
      <c r="O25" s="58" t="s">
        <v>260</v>
      </c>
      <c r="P25" s="58" t="s">
        <v>275</v>
      </c>
    </row>
    <row r="26" spans="1:16" ht="12.75" customHeight="1" thickBot="1" x14ac:dyDescent="0.25">
      <c r="A26" s="47" t="str">
        <f t="shared" si="0"/>
        <v> BBS 6 </v>
      </c>
      <c r="B26" s="13" t="str">
        <f t="shared" si="1"/>
        <v>I</v>
      </c>
      <c r="C26" s="47">
        <f t="shared" si="2"/>
        <v>41599.305999999997</v>
      </c>
      <c r="D26" s="9" t="str">
        <f t="shared" si="3"/>
        <v>vis</v>
      </c>
      <c r="E26" s="55">
        <f>VLOOKUP(C26,Active!C$21:E$967,3,FALSE)</f>
        <v>-1601.9559970356647</v>
      </c>
      <c r="F26" s="13" t="s">
        <v>132</v>
      </c>
      <c r="G26" s="9" t="str">
        <f t="shared" si="4"/>
        <v>41599.306</v>
      </c>
      <c r="H26" s="47">
        <f t="shared" si="5"/>
        <v>-1602</v>
      </c>
      <c r="I26" s="56" t="s">
        <v>293</v>
      </c>
      <c r="J26" s="57" t="s">
        <v>294</v>
      </c>
      <c r="K26" s="56">
        <v>-1602</v>
      </c>
      <c r="L26" s="56" t="s">
        <v>252</v>
      </c>
      <c r="M26" s="57" t="s">
        <v>138</v>
      </c>
      <c r="N26" s="57"/>
      <c r="O26" s="58" t="s">
        <v>260</v>
      </c>
      <c r="P26" s="58" t="s">
        <v>295</v>
      </c>
    </row>
    <row r="27" spans="1:16" ht="12.75" customHeight="1" thickBot="1" x14ac:dyDescent="0.25">
      <c r="A27" s="47" t="str">
        <f t="shared" si="0"/>
        <v> BBS 6 </v>
      </c>
      <c r="B27" s="13" t="str">
        <f t="shared" si="1"/>
        <v>I</v>
      </c>
      <c r="C27" s="47">
        <f t="shared" si="2"/>
        <v>41616.288999999997</v>
      </c>
      <c r="D27" s="9" t="str">
        <f t="shared" si="3"/>
        <v>vis</v>
      </c>
      <c r="E27" s="55">
        <f>VLOOKUP(C27,Active!C$21:E$967,3,FALSE)</f>
        <v>-1588.9500702755049</v>
      </c>
      <c r="F27" s="13" t="s">
        <v>132</v>
      </c>
      <c r="G27" s="9" t="str">
        <f t="shared" si="4"/>
        <v>41616.289</v>
      </c>
      <c r="H27" s="47">
        <f t="shared" si="5"/>
        <v>-1589</v>
      </c>
      <c r="I27" s="56" t="s">
        <v>296</v>
      </c>
      <c r="J27" s="57" t="s">
        <v>297</v>
      </c>
      <c r="K27" s="56">
        <v>-1589</v>
      </c>
      <c r="L27" s="56" t="s">
        <v>268</v>
      </c>
      <c r="M27" s="57" t="s">
        <v>138</v>
      </c>
      <c r="N27" s="57"/>
      <c r="O27" s="58" t="s">
        <v>274</v>
      </c>
      <c r="P27" s="58" t="s">
        <v>295</v>
      </c>
    </row>
    <row r="28" spans="1:16" ht="12.75" customHeight="1" thickBot="1" x14ac:dyDescent="0.25">
      <c r="A28" s="47" t="str">
        <f t="shared" si="0"/>
        <v> BBS 6 </v>
      </c>
      <c r="B28" s="13" t="str">
        <f t="shared" si="1"/>
        <v>I</v>
      </c>
      <c r="C28" s="47">
        <f t="shared" si="2"/>
        <v>41616.290999999997</v>
      </c>
      <c r="D28" s="9" t="str">
        <f t="shared" si="3"/>
        <v>vis</v>
      </c>
      <c r="E28" s="55">
        <f>VLOOKUP(C28,Active!C$21:E$967,3,FALSE)</f>
        <v>-1588.9485386348333</v>
      </c>
      <c r="F28" s="13" t="s">
        <v>132</v>
      </c>
      <c r="G28" s="9" t="str">
        <f t="shared" si="4"/>
        <v>41616.291</v>
      </c>
      <c r="H28" s="47">
        <f t="shared" si="5"/>
        <v>-1589</v>
      </c>
      <c r="I28" s="56" t="s">
        <v>298</v>
      </c>
      <c r="J28" s="57" t="s">
        <v>299</v>
      </c>
      <c r="K28" s="56">
        <v>-1589</v>
      </c>
      <c r="L28" s="56" t="s">
        <v>283</v>
      </c>
      <c r="M28" s="57" t="s">
        <v>138</v>
      </c>
      <c r="N28" s="57"/>
      <c r="O28" s="58" t="s">
        <v>260</v>
      </c>
      <c r="P28" s="58" t="s">
        <v>295</v>
      </c>
    </row>
    <row r="29" spans="1:16" ht="12.75" customHeight="1" thickBot="1" x14ac:dyDescent="0.25">
      <c r="A29" s="47" t="str">
        <f t="shared" si="0"/>
        <v> BBS 10 </v>
      </c>
      <c r="B29" s="13" t="str">
        <f t="shared" si="1"/>
        <v>I</v>
      </c>
      <c r="C29" s="47">
        <f t="shared" si="2"/>
        <v>41877.436999999998</v>
      </c>
      <c r="D29" s="9" t="str">
        <f t="shared" si="3"/>
        <v>vis</v>
      </c>
      <c r="E29" s="55">
        <f>VLOOKUP(C29,Active!C$21:E$967,3,FALSE)</f>
        <v>-1388.9576212640136</v>
      </c>
      <c r="F29" s="13" t="s">
        <v>132</v>
      </c>
      <c r="G29" s="9" t="str">
        <f t="shared" si="4"/>
        <v>41877.437</v>
      </c>
      <c r="H29" s="47">
        <f t="shared" si="5"/>
        <v>-1389</v>
      </c>
      <c r="I29" s="56" t="s">
        <v>300</v>
      </c>
      <c r="J29" s="57" t="s">
        <v>301</v>
      </c>
      <c r="K29" s="56">
        <v>-1389</v>
      </c>
      <c r="L29" s="56" t="s">
        <v>268</v>
      </c>
      <c r="M29" s="57" t="s">
        <v>138</v>
      </c>
      <c r="N29" s="57"/>
      <c r="O29" s="58" t="s">
        <v>260</v>
      </c>
      <c r="P29" s="58" t="s">
        <v>302</v>
      </c>
    </row>
    <row r="30" spans="1:16" ht="12.75" customHeight="1" thickBot="1" x14ac:dyDescent="0.25">
      <c r="A30" s="47" t="str">
        <f t="shared" si="0"/>
        <v> BBS 11 </v>
      </c>
      <c r="B30" s="13" t="str">
        <f t="shared" si="1"/>
        <v>I</v>
      </c>
      <c r="C30" s="47">
        <f t="shared" si="2"/>
        <v>41907.470999999998</v>
      </c>
      <c r="D30" s="9" t="str">
        <f t="shared" si="3"/>
        <v>vis</v>
      </c>
      <c r="E30" s="55">
        <f>VLOOKUP(C30,Active!C$21:E$967,3,FALSE)</f>
        <v>-1365.956973303428</v>
      </c>
      <c r="F30" s="13" t="s">
        <v>132</v>
      </c>
      <c r="G30" s="9" t="str">
        <f t="shared" si="4"/>
        <v>41907.471</v>
      </c>
      <c r="H30" s="47">
        <f t="shared" si="5"/>
        <v>-1366</v>
      </c>
      <c r="I30" s="56" t="s">
        <v>303</v>
      </c>
      <c r="J30" s="57" t="s">
        <v>304</v>
      </c>
      <c r="K30" s="56">
        <v>-1366</v>
      </c>
      <c r="L30" s="56" t="s">
        <v>283</v>
      </c>
      <c r="M30" s="57" t="s">
        <v>138</v>
      </c>
      <c r="N30" s="57"/>
      <c r="O30" s="58" t="s">
        <v>260</v>
      </c>
      <c r="P30" s="58" t="s">
        <v>305</v>
      </c>
    </row>
    <row r="31" spans="1:16" ht="12.75" customHeight="1" thickBot="1" x14ac:dyDescent="0.25">
      <c r="A31" s="47" t="str">
        <f t="shared" si="0"/>
        <v> BBS 11 </v>
      </c>
      <c r="B31" s="13" t="str">
        <f t="shared" si="1"/>
        <v>I</v>
      </c>
      <c r="C31" s="47">
        <f t="shared" si="2"/>
        <v>41911.392</v>
      </c>
      <c r="D31" s="9" t="str">
        <f t="shared" si="3"/>
        <v>vis</v>
      </c>
      <c r="E31" s="55">
        <f>VLOOKUP(C31,Active!C$21:E$967,3,FALSE)</f>
        <v>-1362.9541917673853</v>
      </c>
      <c r="F31" s="13" t="s">
        <v>132</v>
      </c>
      <c r="G31" s="9" t="str">
        <f t="shared" si="4"/>
        <v>41911.392</v>
      </c>
      <c r="H31" s="47">
        <f t="shared" si="5"/>
        <v>-1363</v>
      </c>
      <c r="I31" s="56" t="s">
        <v>306</v>
      </c>
      <c r="J31" s="57" t="s">
        <v>307</v>
      </c>
      <c r="K31" s="56">
        <v>-1363</v>
      </c>
      <c r="L31" s="56" t="s">
        <v>308</v>
      </c>
      <c r="M31" s="57" t="s">
        <v>138</v>
      </c>
      <c r="N31" s="57"/>
      <c r="O31" s="58" t="s">
        <v>260</v>
      </c>
      <c r="P31" s="58" t="s">
        <v>305</v>
      </c>
    </row>
    <row r="32" spans="1:16" ht="12.75" customHeight="1" thickBot="1" x14ac:dyDescent="0.25">
      <c r="A32" s="47" t="str">
        <f t="shared" si="0"/>
        <v>IBVS 937 </v>
      </c>
      <c r="B32" s="13" t="str">
        <f t="shared" si="1"/>
        <v>I</v>
      </c>
      <c r="C32" s="47">
        <f t="shared" si="2"/>
        <v>41945.335899999998</v>
      </c>
      <c r="D32" s="9" t="str">
        <f t="shared" si="3"/>
        <v>vis</v>
      </c>
      <c r="E32" s="55">
        <f>VLOOKUP(C32,Active!C$21:E$967,3,FALSE)</f>
        <v>-1336.9592628764849</v>
      </c>
      <c r="F32" s="13" t="s">
        <v>132</v>
      </c>
      <c r="G32" s="9" t="str">
        <f t="shared" si="4"/>
        <v>41945.3359</v>
      </c>
      <c r="H32" s="47">
        <f t="shared" si="5"/>
        <v>-1337</v>
      </c>
      <c r="I32" s="56" t="s">
        <v>309</v>
      </c>
      <c r="J32" s="57" t="s">
        <v>310</v>
      </c>
      <c r="K32" s="56">
        <v>-1337</v>
      </c>
      <c r="L32" s="56" t="s">
        <v>311</v>
      </c>
      <c r="M32" s="57" t="s">
        <v>229</v>
      </c>
      <c r="N32" s="57" t="s">
        <v>230</v>
      </c>
      <c r="O32" s="58" t="s">
        <v>312</v>
      </c>
      <c r="P32" s="59" t="s">
        <v>313</v>
      </c>
    </row>
    <row r="33" spans="1:16" ht="12.75" customHeight="1" thickBot="1" x14ac:dyDescent="0.25">
      <c r="A33" s="47" t="str">
        <f t="shared" si="0"/>
        <v> BBS 14 </v>
      </c>
      <c r="B33" s="13" t="str">
        <f t="shared" si="1"/>
        <v>I</v>
      </c>
      <c r="C33" s="47">
        <f t="shared" si="2"/>
        <v>42134.665999999997</v>
      </c>
      <c r="D33" s="9" t="str">
        <f t="shared" si="3"/>
        <v>vis</v>
      </c>
      <c r="E33" s="55">
        <f>VLOOKUP(C33,Active!C$21:E$967,3,FALSE)</f>
        <v>-1191.9664221478934</v>
      </c>
      <c r="F33" s="13" t="s">
        <v>132</v>
      </c>
      <c r="G33" s="9" t="str">
        <f t="shared" si="4"/>
        <v>42134.666</v>
      </c>
      <c r="H33" s="47">
        <f t="shared" si="5"/>
        <v>-1192</v>
      </c>
      <c r="I33" s="56" t="s">
        <v>314</v>
      </c>
      <c r="J33" s="57" t="s">
        <v>315</v>
      </c>
      <c r="K33" s="56">
        <v>-1192</v>
      </c>
      <c r="L33" s="56" t="s">
        <v>316</v>
      </c>
      <c r="M33" s="57" t="s">
        <v>138</v>
      </c>
      <c r="N33" s="57"/>
      <c r="O33" s="58" t="s">
        <v>274</v>
      </c>
      <c r="P33" s="58" t="s">
        <v>317</v>
      </c>
    </row>
    <row r="34" spans="1:16" ht="12.75" customHeight="1" thickBot="1" x14ac:dyDescent="0.25">
      <c r="A34" s="47" t="str">
        <f t="shared" si="0"/>
        <v> BBS 15 </v>
      </c>
      <c r="B34" s="13" t="str">
        <f t="shared" si="1"/>
        <v>I</v>
      </c>
      <c r="C34" s="47">
        <f t="shared" si="2"/>
        <v>42193.428999999996</v>
      </c>
      <c r="D34" s="9" t="str">
        <f t="shared" si="3"/>
        <v>vis</v>
      </c>
      <c r="E34" s="55">
        <f>VLOOKUP(C34,Active!C$21:E$967,3,FALSE)</f>
        <v>-1146.9645217647312</v>
      </c>
      <c r="F34" s="13" t="s">
        <v>132</v>
      </c>
      <c r="G34" s="9" t="str">
        <f t="shared" si="4"/>
        <v>42193.429</v>
      </c>
      <c r="H34" s="47">
        <f t="shared" si="5"/>
        <v>-1147</v>
      </c>
      <c r="I34" s="56" t="s">
        <v>318</v>
      </c>
      <c r="J34" s="57" t="s">
        <v>319</v>
      </c>
      <c r="K34" s="56">
        <v>-1147</v>
      </c>
      <c r="L34" s="56" t="s">
        <v>320</v>
      </c>
      <c r="M34" s="57" t="s">
        <v>138</v>
      </c>
      <c r="N34" s="57"/>
      <c r="O34" s="58" t="s">
        <v>260</v>
      </c>
      <c r="P34" s="58" t="s">
        <v>321</v>
      </c>
    </row>
    <row r="35" spans="1:16" ht="12.75" customHeight="1" thickBot="1" x14ac:dyDescent="0.25">
      <c r="A35" s="47" t="str">
        <f t="shared" si="0"/>
        <v> BBS 16 </v>
      </c>
      <c r="B35" s="13" t="str">
        <f t="shared" si="1"/>
        <v>I</v>
      </c>
      <c r="C35" s="47">
        <f t="shared" si="2"/>
        <v>42223.453999999998</v>
      </c>
      <c r="D35" s="9" t="str">
        <f t="shared" si="3"/>
        <v>vis</v>
      </c>
      <c r="E35" s="55">
        <f>VLOOKUP(C35,Active!C$21:E$967,3,FALSE)</f>
        <v>-1123.9707661871648</v>
      </c>
      <c r="F35" s="13" t="s">
        <v>132</v>
      </c>
      <c r="G35" s="9" t="str">
        <f t="shared" si="4"/>
        <v>42223.454</v>
      </c>
      <c r="H35" s="47">
        <f t="shared" si="5"/>
        <v>-1124</v>
      </c>
      <c r="I35" s="56" t="s">
        <v>322</v>
      </c>
      <c r="J35" s="57" t="s">
        <v>323</v>
      </c>
      <c r="K35" s="56">
        <v>-1124</v>
      </c>
      <c r="L35" s="56" t="s">
        <v>324</v>
      </c>
      <c r="M35" s="57" t="s">
        <v>138</v>
      </c>
      <c r="N35" s="57"/>
      <c r="O35" s="58" t="s">
        <v>241</v>
      </c>
      <c r="P35" s="58" t="s">
        <v>325</v>
      </c>
    </row>
    <row r="36" spans="1:16" ht="12.75" customHeight="1" thickBot="1" x14ac:dyDescent="0.25">
      <c r="A36" s="47" t="str">
        <f t="shared" si="0"/>
        <v> BBS 24 </v>
      </c>
      <c r="B36" s="13" t="str">
        <f t="shared" si="1"/>
        <v>I</v>
      </c>
      <c r="C36" s="47">
        <f t="shared" si="2"/>
        <v>42688.322</v>
      </c>
      <c r="D36" s="9" t="str">
        <f t="shared" si="3"/>
        <v>vis</v>
      </c>
      <c r="E36" s="55">
        <f>VLOOKUP(C36,Active!C$21:E$967,3,FALSE)</f>
        <v>-767.96539839926663</v>
      </c>
      <c r="F36" s="13" t="s">
        <v>132</v>
      </c>
      <c r="G36" s="9" t="str">
        <f t="shared" si="4"/>
        <v>42688.322</v>
      </c>
      <c r="H36" s="47">
        <f t="shared" si="5"/>
        <v>-768</v>
      </c>
      <c r="I36" s="56" t="s">
        <v>326</v>
      </c>
      <c r="J36" s="57" t="s">
        <v>327</v>
      </c>
      <c r="K36" s="56">
        <v>-768</v>
      </c>
      <c r="L36" s="56" t="s">
        <v>328</v>
      </c>
      <c r="M36" s="57" t="s">
        <v>138</v>
      </c>
      <c r="N36" s="57"/>
      <c r="O36" s="58" t="s">
        <v>260</v>
      </c>
      <c r="P36" s="58" t="s">
        <v>329</v>
      </c>
    </row>
    <row r="37" spans="1:16" ht="12.75" customHeight="1" thickBot="1" x14ac:dyDescent="0.25">
      <c r="A37" s="47" t="str">
        <f t="shared" si="0"/>
        <v> BBS 28 </v>
      </c>
      <c r="B37" s="13" t="str">
        <f t="shared" si="1"/>
        <v>I</v>
      </c>
      <c r="C37" s="47">
        <f t="shared" si="2"/>
        <v>42936.413</v>
      </c>
      <c r="D37" s="9" t="str">
        <f t="shared" si="3"/>
        <v>vis</v>
      </c>
      <c r="E37" s="55">
        <f>VLOOKUP(C37,Active!C$21:E$967,3,FALSE)</f>
        <v>-577.97226551021606</v>
      </c>
      <c r="F37" s="13" t="s">
        <v>132</v>
      </c>
      <c r="G37" s="9" t="str">
        <f t="shared" si="4"/>
        <v>42936.413</v>
      </c>
      <c r="H37" s="47">
        <f t="shared" si="5"/>
        <v>-578</v>
      </c>
      <c r="I37" s="56" t="s">
        <v>330</v>
      </c>
      <c r="J37" s="57" t="s">
        <v>331</v>
      </c>
      <c r="K37" s="56">
        <v>-578</v>
      </c>
      <c r="L37" s="56" t="s">
        <v>328</v>
      </c>
      <c r="M37" s="57" t="s">
        <v>138</v>
      </c>
      <c r="N37" s="57"/>
      <c r="O37" s="58" t="s">
        <v>260</v>
      </c>
      <c r="P37" s="58" t="s">
        <v>332</v>
      </c>
    </row>
    <row r="38" spans="1:16" ht="12.75" customHeight="1" thickBot="1" x14ac:dyDescent="0.25">
      <c r="A38" s="47" t="str">
        <f t="shared" si="0"/>
        <v> BBS 29 </v>
      </c>
      <c r="B38" s="13" t="str">
        <f t="shared" si="1"/>
        <v>I</v>
      </c>
      <c r="C38" s="47">
        <f t="shared" si="2"/>
        <v>43013.440999999999</v>
      </c>
      <c r="D38" s="9" t="str">
        <f t="shared" si="3"/>
        <v>vis</v>
      </c>
      <c r="E38" s="55">
        <f>VLOOKUP(C38,Active!C$21:E$967,3,FALSE)</f>
        <v>-518.98265669660543</v>
      </c>
      <c r="F38" s="13" t="s">
        <v>132</v>
      </c>
      <c r="G38" s="9" t="str">
        <f t="shared" si="4"/>
        <v>43013.441</v>
      </c>
      <c r="H38" s="47">
        <f t="shared" si="5"/>
        <v>-519</v>
      </c>
      <c r="I38" s="56" t="s">
        <v>333</v>
      </c>
      <c r="J38" s="57" t="s">
        <v>334</v>
      </c>
      <c r="K38" s="56">
        <v>-519</v>
      </c>
      <c r="L38" s="56" t="s">
        <v>133</v>
      </c>
      <c r="M38" s="57" t="s">
        <v>138</v>
      </c>
      <c r="N38" s="57"/>
      <c r="O38" s="58" t="s">
        <v>260</v>
      </c>
      <c r="P38" s="58" t="s">
        <v>335</v>
      </c>
    </row>
    <row r="39" spans="1:16" ht="12.75" customHeight="1" thickBot="1" x14ac:dyDescent="0.25">
      <c r="A39" s="47" t="str">
        <f t="shared" si="0"/>
        <v> BBS 29 </v>
      </c>
      <c r="B39" s="13" t="str">
        <f t="shared" si="1"/>
        <v>I</v>
      </c>
      <c r="C39" s="47">
        <f t="shared" si="2"/>
        <v>43017.358</v>
      </c>
      <c r="D39" s="9" t="str">
        <f t="shared" si="3"/>
        <v>vis</v>
      </c>
      <c r="E39" s="55">
        <f>VLOOKUP(C39,Active!C$21:E$967,3,FALSE)</f>
        <v>-515.98293844190584</v>
      </c>
      <c r="F39" s="13" t="s">
        <v>132</v>
      </c>
      <c r="G39" s="9" t="str">
        <f t="shared" si="4"/>
        <v>43017.358</v>
      </c>
      <c r="H39" s="47">
        <f t="shared" si="5"/>
        <v>-516</v>
      </c>
      <c r="I39" s="56" t="s">
        <v>336</v>
      </c>
      <c r="J39" s="57" t="s">
        <v>337</v>
      </c>
      <c r="K39" s="56">
        <v>-516</v>
      </c>
      <c r="L39" s="56" t="s">
        <v>338</v>
      </c>
      <c r="M39" s="57" t="s">
        <v>138</v>
      </c>
      <c r="N39" s="57"/>
      <c r="O39" s="58" t="s">
        <v>260</v>
      </c>
      <c r="P39" s="58" t="s">
        <v>335</v>
      </c>
    </row>
    <row r="40" spans="1:16" ht="12.75" customHeight="1" thickBot="1" x14ac:dyDescent="0.25">
      <c r="A40" s="47" t="str">
        <f t="shared" si="0"/>
        <v> BBS 38 </v>
      </c>
      <c r="B40" s="13" t="str">
        <f t="shared" si="1"/>
        <v>I</v>
      </c>
      <c r="C40" s="47">
        <f t="shared" si="2"/>
        <v>43709.409</v>
      </c>
      <c r="D40" s="9" t="str">
        <f t="shared" si="3"/>
        <v>vis</v>
      </c>
      <c r="E40" s="55">
        <f>VLOOKUP(C40,Active!C$21:E$967,3,FALSE)</f>
        <v>14.00379065749739</v>
      </c>
      <c r="F40" s="13" t="s">
        <v>132</v>
      </c>
      <c r="G40" s="9" t="str">
        <f t="shared" si="4"/>
        <v>43709.409</v>
      </c>
      <c r="H40" s="47">
        <f t="shared" si="5"/>
        <v>14</v>
      </c>
      <c r="I40" s="56" t="s">
        <v>339</v>
      </c>
      <c r="J40" s="57" t="s">
        <v>340</v>
      </c>
      <c r="K40" s="56">
        <v>14</v>
      </c>
      <c r="L40" s="56" t="s">
        <v>341</v>
      </c>
      <c r="M40" s="57" t="s">
        <v>138</v>
      </c>
      <c r="N40" s="57"/>
      <c r="O40" s="58" t="s">
        <v>260</v>
      </c>
      <c r="P40" s="58" t="s">
        <v>342</v>
      </c>
    </row>
    <row r="41" spans="1:16" ht="12.75" customHeight="1" thickBot="1" x14ac:dyDescent="0.25">
      <c r="A41" s="47" t="str">
        <f t="shared" si="0"/>
        <v> BBS 38 </v>
      </c>
      <c r="B41" s="13" t="str">
        <f t="shared" si="1"/>
        <v>I</v>
      </c>
      <c r="C41" s="47">
        <f t="shared" si="2"/>
        <v>43739.432000000001</v>
      </c>
      <c r="D41" s="9" t="str">
        <f t="shared" si="3"/>
        <v>vis</v>
      </c>
      <c r="E41" s="55">
        <f>VLOOKUP(C41,Active!C$21:E$967,3,FALSE)</f>
        <v>36.996014594392143</v>
      </c>
      <c r="F41" s="13" t="s">
        <v>132</v>
      </c>
      <c r="G41" s="9" t="str">
        <f t="shared" si="4"/>
        <v>43739.432</v>
      </c>
      <c r="H41" s="47">
        <f t="shared" si="5"/>
        <v>37</v>
      </c>
      <c r="I41" s="56" t="s">
        <v>343</v>
      </c>
      <c r="J41" s="57" t="s">
        <v>344</v>
      </c>
      <c r="K41" s="56">
        <v>37</v>
      </c>
      <c r="L41" s="56" t="s">
        <v>133</v>
      </c>
      <c r="M41" s="57" t="s">
        <v>138</v>
      </c>
      <c r="N41" s="57"/>
      <c r="O41" s="58" t="s">
        <v>260</v>
      </c>
      <c r="P41" s="58" t="s">
        <v>342</v>
      </c>
    </row>
    <row r="42" spans="1:16" ht="12.75" customHeight="1" thickBot="1" x14ac:dyDescent="0.25">
      <c r="A42" s="47" t="str">
        <f t="shared" si="0"/>
        <v> BBS 39 </v>
      </c>
      <c r="B42" s="13" t="str">
        <f t="shared" si="1"/>
        <v>I</v>
      </c>
      <c r="C42" s="47">
        <f t="shared" si="2"/>
        <v>43790.362000000001</v>
      </c>
      <c r="D42" s="9" t="str">
        <f t="shared" si="3"/>
        <v>vis</v>
      </c>
      <c r="E42" s="55">
        <f>VLOOKUP(C42,Active!C$21:E$967,3,FALSE)</f>
        <v>75.999244288493855</v>
      </c>
      <c r="F42" s="13" t="s">
        <v>132</v>
      </c>
      <c r="G42" s="9" t="str">
        <f t="shared" si="4"/>
        <v>43790.362</v>
      </c>
      <c r="H42" s="47">
        <f t="shared" si="5"/>
        <v>76</v>
      </c>
      <c r="I42" s="56" t="s">
        <v>345</v>
      </c>
      <c r="J42" s="57" t="s">
        <v>346</v>
      </c>
      <c r="K42" s="56">
        <v>76</v>
      </c>
      <c r="L42" s="56" t="s">
        <v>347</v>
      </c>
      <c r="M42" s="57" t="s">
        <v>138</v>
      </c>
      <c r="N42" s="57"/>
      <c r="O42" s="58" t="s">
        <v>260</v>
      </c>
      <c r="P42" s="58" t="s">
        <v>348</v>
      </c>
    </row>
    <row r="43" spans="1:16" ht="12.75" customHeight="1" thickBot="1" x14ac:dyDescent="0.25">
      <c r="A43" s="47" t="str">
        <f t="shared" ref="A43:A74" si="6">P43</f>
        <v> BBS 43 </v>
      </c>
      <c r="B43" s="13" t="str">
        <f t="shared" ref="B43:B74" si="7">IF(H43=INT(H43),"I","II")</f>
        <v>I</v>
      </c>
      <c r="C43" s="47">
        <f t="shared" ref="C43:C74" si="8">1*G43</f>
        <v>44025.387000000002</v>
      </c>
      <c r="D43" s="9" t="str">
        <f t="shared" ref="D43:D74" si="9">VLOOKUP(F43,I$1:J$5,2,FALSE)</f>
        <v>vis</v>
      </c>
      <c r="E43" s="55">
        <f>VLOOKUP(C43,Active!C$21:E$967,3,FALSE)</f>
        <v>255.98616867208426</v>
      </c>
      <c r="F43" s="13" t="s">
        <v>132</v>
      </c>
      <c r="G43" s="9" t="str">
        <f t="shared" ref="G43:G74" si="10">MID(I43,3,LEN(I43)-3)</f>
        <v>44025.387</v>
      </c>
      <c r="H43" s="47">
        <f t="shared" ref="H43:H74" si="11">1*K43</f>
        <v>256</v>
      </c>
      <c r="I43" s="56" t="s">
        <v>349</v>
      </c>
      <c r="J43" s="57" t="s">
        <v>350</v>
      </c>
      <c r="K43" s="56">
        <v>256</v>
      </c>
      <c r="L43" s="56" t="s">
        <v>351</v>
      </c>
      <c r="M43" s="57" t="s">
        <v>138</v>
      </c>
      <c r="N43" s="57"/>
      <c r="O43" s="58" t="s">
        <v>260</v>
      </c>
      <c r="P43" s="58" t="s">
        <v>352</v>
      </c>
    </row>
    <row r="44" spans="1:16" ht="12.75" customHeight="1" thickBot="1" x14ac:dyDescent="0.25">
      <c r="A44" s="47" t="str">
        <f t="shared" si="6"/>
        <v> BBS 45 </v>
      </c>
      <c r="B44" s="13" t="str">
        <f t="shared" si="7"/>
        <v>I</v>
      </c>
      <c r="C44" s="47">
        <f t="shared" si="8"/>
        <v>44123.317999999999</v>
      </c>
      <c r="D44" s="9" t="str">
        <f t="shared" si="9"/>
        <v>vis</v>
      </c>
      <c r="E44" s="55">
        <f>VLOOKUP(C44,Active!C$21:E$967,3,FALSE)</f>
        <v>330.98371996155868</v>
      </c>
      <c r="F44" s="13" t="s">
        <v>132</v>
      </c>
      <c r="G44" s="9" t="str">
        <f t="shared" si="10"/>
        <v>44123.318</v>
      </c>
      <c r="H44" s="47">
        <f t="shared" si="11"/>
        <v>331</v>
      </c>
      <c r="I44" s="56" t="s">
        <v>353</v>
      </c>
      <c r="J44" s="57" t="s">
        <v>354</v>
      </c>
      <c r="K44" s="56">
        <v>331</v>
      </c>
      <c r="L44" s="56" t="s">
        <v>351</v>
      </c>
      <c r="M44" s="57" t="s">
        <v>138</v>
      </c>
      <c r="N44" s="57"/>
      <c r="O44" s="58" t="s">
        <v>260</v>
      </c>
      <c r="P44" s="58" t="s">
        <v>355</v>
      </c>
    </row>
    <row r="45" spans="1:16" ht="12.75" customHeight="1" thickBot="1" x14ac:dyDescent="0.25">
      <c r="A45" s="47" t="str">
        <f t="shared" si="6"/>
        <v> BBS 50 </v>
      </c>
      <c r="B45" s="13" t="str">
        <f t="shared" si="7"/>
        <v>I</v>
      </c>
      <c r="C45" s="47">
        <f t="shared" si="8"/>
        <v>44499.375999999997</v>
      </c>
      <c r="D45" s="9" t="str">
        <f t="shared" si="9"/>
        <v>vis</v>
      </c>
      <c r="E45" s="55">
        <f>VLOOKUP(C45,Active!C$21:E$967,3,FALSE)</f>
        <v>618.97658374134096</v>
      </c>
      <c r="F45" s="13" t="s">
        <v>132</v>
      </c>
      <c r="G45" s="9" t="str">
        <f t="shared" si="10"/>
        <v>44499.376</v>
      </c>
      <c r="H45" s="47">
        <f t="shared" si="11"/>
        <v>619</v>
      </c>
      <c r="I45" s="56" t="s">
        <v>356</v>
      </c>
      <c r="J45" s="57" t="s">
        <v>357</v>
      </c>
      <c r="K45" s="56">
        <v>619</v>
      </c>
      <c r="L45" s="56" t="s">
        <v>358</v>
      </c>
      <c r="M45" s="57" t="s">
        <v>138</v>
      </c>
      <c r="N45" s="57"/>
      <c r="O45" s="58" t="s">
        <v>260</v>
      </c>
      <c r="P45" s="58" t="s">
        <v>359</v>
      </c>
    </row>
    <row r="46" spans="1:16" ht="12.75" customHeight="1" thickBot="1" x14ac:dyDescent="0.25">
      <c r="A46" s="47" t="str">
        <f t="shared" si="6"/>
        <v> BBS 51 </v>
      </c>
      <c r="B46" s="13" t="str">
        <f t="shared" si="7"/>
        <v>I</v>
      </c>
      <c r="C46" s="47">
        <f t="shared" si="8"/>
        <v>44533.328999999998</v>
      </c>
      <c r="D46" s="9" t="str">
        <f t="shared" si="9"/>
        <v>vis</v>
      </c>
      <c r="E46" s="55">
        <f>VLOOKUP(C46,Active!C$21:E$967,3,FALSE)</f>
        <v>644.97848159729779</v>
      </c>
      <c r="F46" s="13" t="str">
        <f>LEFT(M46,1)</f>
        <v>V</v>
      </c>
      <c r="G46" s="9" t="str">
        <f t="shared" si="10"/>
        <v>44533.329</v>
      </c>
      <c r="H46" s="47">
        <f t="shared" si="11"/>
        <v>645</v>
      </c>
      <c r="I46" s="56" t="s">
        <v>360</v>
      </c>
      <c r="J46" s="57" t="s">
        <v>361</v>
      </c>
      <c r="K46" s="56">
        <v>645</v>
      </c>
      <c r="L46" s="56" t="s">
        <v>362</v>
      </c>
      <c r="M46" s="57" t="s">
        <v>138</v>
      </c>
      <c r="N46" s="57"/>
      <c r="O46" s="58" t="s">
        <v>260</v>
      </c>
      <c r="P46" s="58" t="s">
        <v>363</v>
      </c>
    </row>
    <row r="47" spans="1:16" ht="12.75" customHeight="1" thickBot="1" x14ac:dyDescent="0.25">
      <c r="A47" s="47" t="str">
        <f t="shared" si="6"/>
        <v> BBS 51 </v>
      </c>
      <c r="B47" s="13" t="str">
        <f t="shared" si="7"/>
        <v>I</v>
      </c>
      <c r="C47" s="47">
        <f t="shared" si="8"/>
        <v>44567.269</v>
      </c>
      <c r="D47" s="9" t="str">
        <f t="shared" si="9"/>
        <v>vis</v>
      </c>
      <c r="E47" s="55">
        <f>VLOOKUP(C47,Active!C$21:E$967,3,FALSE)</f>
        <v>670.97042378889194</v>
      </c>
      <c r="F47" s="13" t="str">
        <f>LEFT(M47,1)</f>
        <v>V</v>
      </c>
      <c r="G47" s="9" t="str">
        <f t="shared" si="10"/>
        <v>44567.269</v>
      </c>
      <c r="H47" s="47">
        <f t="shared" si="11"/>
        <v>671</v>
      </c>
      <c r="I47" s="56" t="s">
        <v>364</v>
      </c>
      <c r="J47" s="57" t="s">
        <v>365</v>
      </c>
      <c r="K47" s="56">
        <v>671</v>
      </c>
      <c r="L47" s="56" t="s">
        <v>351</v>
      </c>
      <c r="M47" s="57" t="s">
        <v>138</v>
      </c>
      <c r="N47" s="57"/>
      <c r="O47" s="58" t="s">
        <v>260</v>
      </c>
      <c r="P47" s="58" t="s">
        <v>363</v>
      </c>
    </row>
    <row r="48" spans="1:16" ht="12.75" customHeight="1" thickBot="1" x14ac:dyDescent="0.25">
      <c r="A48" s="47" t="str">
        <f t="shared" si="6"/>
        <v> BBS 56 </v>
      </c>
      <c r="B48" s="13" t="str">
        <f t="shared" si="7"/>
        <v>I</v>
      </c>
      <c r="C48" s="47">
        <f t="shared" si="8"/>
        <v>44815.368000000002</v>
      </c>
      <c r="D48" s="9" t="str">
        <f t="shared" si="9"/>
        <v>vis</v>
      </c>
      <c r="E48" s="55">
        <f>VLOOKUP(C48,Active!C$21:E$967,3,FALSE)</f>
        <v>860.96968324062891</v>
      </c>
      <c r="F48" s="13" t="str">
        <f>LEFT(M48,1)</f>
        <v>V</v>
      </c>
      <c r="G48" s="9" t="str">
        <f t="shared" si="10"/>
        <v>44815.368</v>
      </c>
      <c r="H48" s="47">
        <f t="shared" si="11"/>
        <v>861</v>
      </c>
      <c r="I48" s="56" t="s">
        <v>366</v>
      </c>
      <c r="J48" s="57" t="s">
        <v>367</v>
      </c>
      <c r="K48" s="56">
        <v>861</v>
      </c>
      <c r="L48" s="56" t="s">
        <v>347</v>
      </c>
      <c r="M48" s="57" t="s">
        <v>138</v>
      </c>
      <c r="N48" s="57"/>
      <c r="O48" s="58" t="s">
        <v>368</v>
      </c>
      <c r="P48" s="58" t="s">
        <v>369</v>
      </c>
    </row>
    <row r="49" spans="1:16" ht="12.75" customHeight="1" thickBot="1" x14ac:dyDescent="0.25">
      <c r="A49" s="47" t="str">
        <f t="shared" si="6"/>
        <v> BBS 56 </v>
      </c>
      <c r="B49" s="13" t="str">
        <f t="shared" si="7"/>
        <v>I</v>
      </c>
      <c r="C49" s="47">
        <f t="shared" si="8"/>
        <v>44832.334999999999</v>
      </c>
      <c r="D49" s="9" t="str">
        <f t="shared" si="9"/>
        <v>vis</v>
      </c>
      <c r="E49" s="55">
        <f>VLOOKUP(C49,Active!C$21:E$967,3,FALSE)</f>
        <v>873.96335687541591</v>
      </c>
      <c r="F49" s="13" t="str">
        <f>LEFT(M49,1)</f>
        <v>V</v>
      </c>
      <c r="G49" s="9" t="str">
        <f t="shared" si="10"/>
        <v>44832.335</v>
      </c>
      <c r="H49" s="47">
        <f t="shared" si="11"/>
        <v>874</v>
      </c>
      <c r="I49" s="56" t="s">
        <v>370</v>
      </c>
      <c r="J49" s="57" t="s">
        <v>371</v>
      </c>
      <c r="K49" s="56">
        <v>874</v>
      </c>
      <c r="L49" s="56" t="s">
        <v>338</v>
      </c>
      <c r="M49" s="57" t="s">
        <v>138</v>
      </c>
      <c r="N49" s="57"/>
      <c r="O49" s="58" t="s">
        <v>368</v>
      </c>
      <c r="P49" s="58" t="s">
        <v>369</v>
      </c>
    </row>
    <row r="50" spans="1:16" ht="12.75" customHeight="1" thickBot="1" x14ac:dyDescent="0.25">
      <c r="A50" s="47" t="str">
        <f t="shared" si="6"/>
        <v> BBS 56 </v>
      </c>
      <c r="B50" s="13" t="str">
        <f t="shared" si="7"/>
        <v>I</v>
      </c>
      <c r="C50" s="47">
        <f t="shared" si="8"/>
        <v>44845.394</v>
      </c>
      <c r="D50" s="9" t="str">
        <f t="shared" si="9"/>
        <v>vis</v>
      </c>
      <c r="E50" s="55">
        <f>VLOOKUP(C50,Active!C$21:E$967,3,FALSE)</f>
        <v>883.96420463852826</v>
      </c>
      <c r="F50" s="13" t="str">
        <f>LEFT(M50,1)</f>
        <v>V</v>
      </c>
      <c r="G50" s="9" t="str">
        <f t="shared" si="10"/>
        <v>44845.394</v>
      </c>
      <c r="H50" s="47">
        <f t="shared" si="11"/>
        <v>884</v>
      </c>
      <c r="I50" s="56" t="s">
        <v>372</v>
      </c>
      <c r="J50" s="57" t="s">
        <v>373</v>
      </c>
      <c r="K50" s="56">
        <v>884</v>
      </c>
      <c r="L50" s="56" t="s">
        <v>133</v>
      </c>
      <c r="M50" s="57" t="s">
        <v>138</v>
      </c>
      <c r="N50" s="57"/>
      <c r="O50" s="58" t="s">
        <v>368</v>
      </c>
      <c r="P50" s="58" t="s">
        <v>369</v>
      </c>
    </row>
    <row r="51" spans="1:16" ht="12.75" customHeight="1" thickBot="1" x14ac:dyDescent="0.25">
      <c r="A51" s="47" t="str">
        <f t="shared" si="6"/>
        <v> BBS 56 </v>
      </c>
      <c r="B51" s="13" t="str">
        <f t="shared" si="7"/>
        <v>I</v>
      </c>
      <c r="C51" s="47">
        <f t="shared" si="8"/>
        <v>44845.398999999998</v>
      </c>
      <c r="D51" s="9" t="str">
        <f t="shared" si="9"/>
        <v>vis</v>
      </c>
      <c r="E51" s="55">
        <f>VLOOKUP(C51,Active!C$21:E$967,3,FALSE)</f>
        <v>883.96803374020453</v>
      </c>
      <c r="F51" s="13" t="s">
        <v>132</v>
      </c>
      <c r="G51" s="9" t="str">
        <f t="shared" si="10"/>
        <v>44845.399</v>
      </c>
      <c r="H51" s="47">
        <f t="shared" si="11"/>
        <v>884</v>
      </c>
      <c r="I51" s="56" t="s">
        <v>374</v>
      </c>
      <c r="J51" s="57" t="s">
        <v>375</v>
      </c>
      <c r="K51" s="56">
        <v>884</v>
      </c>
      <c r="L51" s="56" t="s">
        <v>376</v>
      </c>
      <c r="M51" s="57" t="s">
        <v>138</v>
      </c>
      <c r="N51" s="57"/>
      <c r="O51" s="58" t="s">
        <v>260</v>
      </c>
      <c r="P51" s="58" t="s">
        <v>369</v>
      </c>
    </row>
    <row r="52" spans="1:16" ht="12.75" customHeight="1" thickBot="1" x14ac:dyDescent="0.25">
      <c r="A52" s="47" t="str">
        <f t="shared" si="6"/>
        <v> BBS 62 </v>
      </c>
      <c r="B52" s="13" t="str">
        <f t="shared" si="7"/>
        <v>I</v>
      </c>
      <c r="C52" s="47">
        <f t="shared" si="8"/>
        <v>45191.423999999999</v>
      </c>
      <c r="D52" s="9" t="str">
        <f t="shared" si="9"/>
        <v>vis</v>
      </c>
      <c r="E52" s="55">
        <f>VLOOKUP(C52,Active!C$21:E$967,3,FALSE)</f>
        <v>1148.9610153797396</v>
      </c>
      <c r="F52" s="13" t="s">
        <v>132</v>
      </c>
      <c r="G52" s="9" t="str">
        <f t="shared" si="10"/>
        <v>45191.424</v>
      </c>
      <c r="H52" s="47">
        <f t="shared" si="11"/>
        <v>1149</v>
      </c>
      <c r="I52" s="56" t="s">
        <v>377</v>
      </c>
      <c r="J52" s="57" t="s">
        <v>378</v>
      </c>
      <c r="K52" s="56">
        <v>1149</v>
      </c>
      <c r="L52" s="56" t="s">
        <v>328</v>
      </c>
      <c r="M52" s="57" t="s">
        <v>138</v>
      </c>
      <c r="N52" s="57"/>
      <c r="O52" s="58" t="s">
        <v>260</v>
      </c>
      <c r="P52" s="58" t="s">
        <v>379</v>
      </c>
    </row>
    <row r="53" spans="1:16" ht="12.75" customHeight="1" thickBot="1" x14ac:dyDescent="0.25">
      <c r="A53" s="47" t="str">
        <f t="shared" si="6"/>
        <v> BBS 73 </v>
      </c>
      <c r="B53" s="13" t="str">
        <f t="shared" si="7"/>
        <v>I</v>
      </c>
      <c r="C53" s="47">
        <f t="shared" si="8"/>
        <v>45934.387000000002</v>
      </c>
      <c r="D53" s="9" t="str">
        <f t="shared" si="9"/>
        <v>vis</v>
      </c>
      <c r="E53" s="55">
        <f>VLOOKUP(C53,Active!C$21:E$967,3,FALSE)</f>
        <v>1717.9371894072058</v>
      </c>
      <c r="F53" s="13" t="s">
        <v>132</v>
      </c>
      <c r="G53" s="9" t="str">
        <f t="shared" si="10"/>
        <v>45934.387</v>
      </c>
      <c r="H53" s="47">
        <f t="shared" si="11"/>
        <v>1718</v>
      </c>
      <c r="I53" s="56" t="s">
        <v>380</v>
      </c>
      <c r="J53" s="57" t="s">
        <v>381</v>
      </c>
      <c r="K53" s="56">
        <v>1718</v>
      </c>
      <c r="L53" s="56" t="s">
        <v>362</v>
      </c>
      <c r="M53" s="57" t="s">
        <v>138</v>
      </c>
      <c r="N53" s="57"/>
      <c r="O53" s="58" t="s">
        <v>368</v>
      </c>
      <c r="P53" s="58" t="s">
        <v>382</v>
      </c>
    </row>
    <row r="54" spans="1:16" ht="12.75" customHeight="1" thickBot="1" x14ac:dyDescent="0.25">
      <c r="A54" s="47" t="str">
        <f t="shared" si="6"/>
        <v> BBS 78 </v>
      </c>
      <c r="B54" s="13" t="str">
        <f t="shared" si="7"/>
        <v>I</v>
      </c>
      <c r="C54" s="47">
        <f t="shared" si="8"/>
        <v>46280.413999999997</v>
      </c>
      <c r="D54" s="9" t="str">
        <f t="shared" si="9"/>
        <v>vis</v>
      </c>
      <c r="E54" s="55">
        <f>VLOOKUP(C54,Active!C$21:E$967,3,FALSE)</f>
        <v>1982.9317026874071</v>
      </c>
      <c r="F54" s="13" t="s">
        <v>132</v>
      </c>
      <c r="G54" s="9" t="str">
        <f t="shared" si="10"/>
        <v>46280.414</v>
      </c>
      <c r="H54" s="47">
        <f t="shared" si="11"/>
        <v>1983</v>
      </c>
      <c r="I54" s="56" t="s">
        <v>383</v>
      </c>
      <c r="J54" s="57" t="s">
        <v>384</v>
      </c>
      <c r="K54" s="56">
        <v>1983</v>
      </c>
      <c r="L54" s="56" t="s">
        <v>385</v>
      </c>
      <c r="M54" s="57" t="s">
        <v>138</v>
      </c>
      <c r="N54" s="57"/>
      <c r="O54" s="58" t="s">
        <v>368</v>
      </c>
      <c r="P54" s="58" t="s">
        <v>386</v>
      </c>
    </row>
    <row r="55" spans="1:16" ht="12.75" customHeight="1" thickBot="1" x14ac:dyDescent="0.25">
      <c r="A55" s="47" t="str">
        <f t="shared" si="6"/>
        <v> BRNO 27 </v>
      </c>
      <c r="B55" s="13" t="str">
        <f t="shared" si="7"/>
        <v>I</v>
      </c>
      <c r="C55" s="47">
        <f t="shared" si="8"/>
        <v>46293.449000000001</v>
      </c>
      <c r="D55" s="9" t="str">
        <f t="shared" si="9"/>
        <v>vis</v>
      </c>
      <c r="E55" s="55">
        <f>VLOOKUP(C55,Active!C$21:E$967,3,FALSE)</f>
        <v>1992.914170762466</v>
      </c>
      <c r="F55" s="13" t="s">
        <v>132</v>
      </c>
      <c r="G55" s="9" t="str">
        <f t="shared" si="10"/>
        <v>46293.449</v>
      </c>
      <c r="H55" s="47">
        <f t="shared" si="11"/>
        <v>1993</v>
      </c>
      <c r="I55" s="56" t="s">
        <v>387</v>
      </c>
      <c r="J55" s="57" t="s">
        <v>388</v>
      </c>
      <c r="K55" s="56">
        <v>1993</v>
      </c>
      <c r="L55" s="56" t="s">
        <v>283</v>
      </c>
      <c r="M55" s="57" t="s">
        <v>138</v>
      </c>
      <c r="N55" s="57"/>
      <c r="O55" s="58" t="s">
        <v>389</v>
      </c>
      <c r="P55" s="58" t="s">
        <v>390</v>
      </c>
    </row>
    <row r="56" spans="1:16" ht="12.75" customHeight="1" thickBot="1" x14ac:dyDescent="0.25">
      <c r="A56" s="47" t="str">
        <f t="shared" si="6"/>
        <v> BRNO 27 </v>
      </c>
      <c r="B56" s="13" t="str">
        <f t="shared" si="7"/>
        <v>I</v>
      </c>
      <c r="C56" s="47">
        <f t="shared" si="8"/>
        <v>46293.453000000001</v>
      </c>
      <c r="D56" s="9" t="str">
        <f t="shared" si="9"/>
        <v>vis</v>
      </c>
      <c r="E56" s="55">
        <f>VLOOKUP(C56,Active!C$21:E$967,3,FALSE)</f>
        <v>1992.917234043809</v>
      </c>
      <c r="F56" s="13" t="s">
        <v>132</v>
      </c>
      <c r="G56" s="9" t="str">
        <f t="shared" si="10"/>
        <v>46293.453</v>
      </c>
      <c r="H56" s="47">
        <f t="shared" si="11"/>
        <v>1993</v>
      </c>
      <c r="I56" s="56" t="s">
        <v>391</v>
      </c>
      <c r="J56" s="57" t="s">
        <v>392</v>
      </c>
      <c r="K56" s="56">
        <v>1993</v>
      </c>
      <c r="L56" s="56" t="s">
        <v>308</v>
      </c>
      <c r="M56" s="57" t="s">
        <v>138</v>
      </c>
      <c r="N56" s="57"/>
      <c r="O56" s="58" t="s">
        <v>393</v>
      </c>
      <c r="P56" s="58" t="s">
        <v>390</v>
      </c>
    </row>
    <row r="57" spans="1:16" ht="12.75" customHeight="1" thickBot="1" x14ac:dyDescent="0.25">
      <c r="A57" s="47" t="str">
        <f t="shared" si="6"/>
        <v> BRNO 27 </v>
      </c>
      <c r="B57" s="13" t="str">
        <f t="shared" si="7"/>
        <v>I</v>
      </c>
      <c r="C57" s="47">
        <f t="shared" si="8"/>
        <v>46293.453999999998</v>
      </c>
      <c r="D57" s="9" t="str">
        <f t="shared" si="9"/>
        <v>vis</v>
      </c>
      <c r="E57" s="55">
        <f>VLOOKUP(C57,Active!C$21:E$967,3,FALSE)</f>
        <v>1992.9179998641421</v>
      </c>
      <c r="F57" s="13" t="s">
        <v>132</v>
      </c>
      <c r="G57" s="9" t="str">
        <f t="shared" si="10"/>
        <v>46293.454</v>
      </c>
      <c r="H57" s="47">
        <f t="shared" si="11"/>
        <v>1993</v>
      </c>
      <c r="I57" s="56" t="s">
        <v>394</v>
      </c>
      <c r="J57" s="57" t="s">
        <v>395</v>
      </c>
      <c r="K57" s="56">
        <v>1993</v>
      </c>
      <c r="L57" s="56" t="s">
        <v>396</v>
      </c>
      <c r="M57" s="57" t="s">
        <v>138</v>
      </c>
      <c r="N57" s="57"/>
      <c r="O57" s="58" t="s">
        <v>397</v>
      </c>
      <c r="P57" s="58" t="s">
        <v>390</v>
      </c>
    </row>
    <row r="58" spans="1:16" ht="12.75" customHeight="1" thickBot="1" x14ac:dyDescent="0.25">
      <c r="A58" s="47" t="str">
        <f t="shared" si="6"/>
        <v> BRNO 27 </v>
      </c>
      <c r="B58" s="13" t="str">
        <f t="shared" si="7"/>
        <v>I</v>
      </c>
      <c r="C58" s="47">
        <f t="shared" si="8"/>
        <v>46293.455000000002</v>
      </c>
      <c r="D58" s="9" t="str">
        <f t="shared" si="9"/>
        <v>vis</v>
      </c>
      <c r="E58" s="55">
        <f>VLOOKUP(C58,Active!C$21:E$967,3,FALSE)</f>
        <v>1992.9187656844806</v>
      </c>
      <c r="F58" s="13" t="s">
        <v>132</v>
      </c>
      <c r="G58" s="9" t="str">
        <f t="shared" si="10"/>
        <v>46293.455</v>
      </c>
      <c r="H58" s="47">
        <f t="shared" si="11"/>
        <v>1993</v>
      </c>
      <c r="I58" s="56" t="s">
        <v>398</v>
      </c>
      <c r="J58" s="57" t="s">
        <v>399</v>
      </c>
      <c r="K58" s="56">
        <v>1993</v>
      </c>
      <c r="L58" s="56" t="s">
        <v>259</v>
      </c>
      <c r="M58" s="57" t="s">
        <v>138</v>
      </c>
      <c r="N58" s="57"/>
      <c r="O58" s="58" t="s">
        <v>400</v>
      </c>
      <c r="P58" s="58" t="s">
        <v>390</v>
      </c>
    </row>
    <row r="59" spans="1:16" ht="12.75" customHeight="1" thickBot="1" x14ac:dyDescent="0.25">
      <c r="A59" s="47" t="str">
        <f t="shared" si="6"/>
        <v> BRNO 27 </v>
      </c>
      <c r="B59" s="13" t="str">
        <f t="shared" si="7"/>
        <v>I</v>
      </c>
      <c r="C59" s="47">
        <f t="shared" si="8"/>
        <v>46293.455000000002</v>
      </c>
      <c r="D59" s="9" t="str">
        <f t="shared" si="9"/>
        <v>vis</v>
      </c>
      <c r="E59" s="55">
        <f>VLOOKUP(C59,Active!C$21:E$967,3,FALSE)</f>
        <v>1992.9187656844806</v>
      </c>
      <c r="F59" s="13" t="s">
        <v>132</v>
      </c>
      <c r="G59" s="9" t="str">
        <f t="shared" si="10"/>
        <v>46293.455</v>
      </c>
      <c r="H59" s="47">
        <f t="shared" si="11"/>
        <v>1993</v>
      </c>
      <c r="I59" s="56" t="s">
        <v>398</v>
      </c>
      <c r="J59" s="57" t="s">
        <v>399</v>
      </c>
      <c r="K59" s="56">
        <v>1993</v>
      </c>
      <c r="L59" s="56" t="s">
        <v>259</v>
      </c>
      <c r="M59" s="57" t="s">
        <v>138</v>
      </c>
      <c r="N59" s="57"/>
      <c r="O59" s="58" t="s">
        <v>401</v>
      </c>
      <c r="P59" s="58" t="s">
        <v>390</v>
      </c>
    </row>
    <row r="60" spans="1:16" ht="12.75" customHeight="1" thickBot="1" x14ac:dyDescent="0.25">
      <c r="A60" s="47" t="str">
        <f t="shared" si="6"/>
        <v> BRNO 27 </v>
      </c>
      <c r="B60" s="13" t="str">
        <f t="shared" si="7"/>
        <v>I</v>
      </c>
      <c r="C60" s="47">
        <f t="shared" si="8"/>
        <v>46293.455000000002</v>
      </c>
      <c r="D60" s="9" t="str">
        <f t="shared" si="9"/>
        <v>vis</v>
      </c>
      <c r="E60" s="55">
        <f>VLOOKUP(C60,Active!C$21:E$967,3,FALSE)</f>
        <v>1992.9187656844806</v>
      </c>
      <c r="F60" s="13" t="s">
        <v>132</v>
      </c>
      <c r="G60" s="9" t="str">
        <f t="shared" si="10"/>
        <v>46293.455</v>
      </c>
      <c r="H60" s="47">
        <f t="shared" si="11"/>
        <v>1993</v>
      </c>
      <c r="I60" s="56" t="s">
        <v>398</v>
      </c>
      <c r="J60" s="57" t="s">
        <v>399</v>
      </c>
      <c r="K60" s="56">
        <v>1993</v>
      </c>
      <c r="L60" s="56" t="s">
        <v>259</v>
      </c>
      <c r="M60" s="57" t="s">
        <v>138</v>
      </c>
      <c r="N60" s="57"/>
      <c r="O60" s="58" t="s">
        <v>402</v>
      </c>
      <c r="P60" s="58" t="s">
        <v>390</v>
      </c>
    </row>
    <row r="61" spans="1:16" ht="12.75" customHeight="1" thickBot="1" x14ac:dyDescent="0.25">
      <c r="A61" s="47" t="str">
        <f t="shared" si="6"/>
        <v> BRNO 27 </v>
      </c>
      <c r="B61" s="13" t="str">
        <f t="shared" si="7"/>
        <v>I</v>
      </c>
      <c r="C61" s="47">
        <f t="shared" si="8"/>
        <v>46293.457000000002</v>
      </c>
      <c r="D61" s="9" t="str">
        <f t="shared" si="9"/>
        <v>vis</v>
      </c>
      <c r="E61" s="55">
        <f>VLOOKUP(C61,Active!C$21:E$967,3,FALSE)</f>
        <v>1992.9202973251522</v>
      </c>
      <c r="F61" s="13" t="s">
        <v>132</v>
      </c>
      <c r="G61" s="9" t="str">
        <f t="shared" si="10"/>
        <v>46293.457</v>
      </c>
      <c r="H61" s="47">
        <f t="shared" si="11"/>
        <v>1993</v>
      </c>
      <c r="I61" s="56" t="s">
        <v>403</v>
      </c>
      <c r="J61" s="57" t="s">
        <v>404</v>
      </c>
      <c r="K61" s="56">
        <v>1993</v>
      </c>
      <c r="L61" s="56" t="s">
        <v>338</v>
      </c>
      <c r="M61" s="57" t="s">
        <v>138</v>
      </c>
      <c r="N61" s="57"/>
      <c r="O61" s="58" t="s">
        <v>405</v>
      </c>
      <c r="P61" s="58" t="s">
        <v>390</v>
      </c>
    </row>
    <row r="62" spans="1:16" ht="12.75" customHeight="1" thickBot="1" x14ac:dyDescent="0.25">
      <c r="A62" s="47" t="str">
        <f t="shared" si="6"/>
        <v> BRNO 27 </v>
      </c>
      <c r="B62" s="13" t="str">
        <f t="shared" si="7"/>
        <v>I</v>
      </c>
      <c r="C62" s="47">
        <f t="shared" si="8"/>
        <v>46297.373</v>
      </c>
      <c r="D62" s="9" t="str">
        <f t="shared" si="9"/>
        <v>vis</v>
      </c>
      <c r="E62" s="55">
        <f>VLOOKUP(C62,Active!C$21:E$967,3,FALSE)</f>
        <v>1995.9192497595131</v>
      </c>
      <c r="F62" s="13" t="s">
        <v>132</v>
      </c>
      <c r="G62" s="9" t="str">
        <f t="shared" si="10"/>
        <v>46297.373</v>
      </c>
      <c r="H62" s="47">
        <f t="shared" si="11"/>
        <v>1996</v>
      </c>
      <c r="I62" s="56" t="s">
        <v>408</v>
      </c>
      <c r="J62" s="57" t="s">
        <v>409</v>
      </c>
      <c r="K62" s="56">
        <v>1996</v>
      </c>
      <c r="L62" s="56" t="s">
        <v>259</v>
      </c>
      <c r="M62" s="57" t="s">
        <v>138</v>
      </c>
      <c r="N62" s="57"/>
      <c r="O62" s="58" t="s">
        <v>393</v>
      </c>
      <c r="P62" s="58" t="s">
        <v>390</v>
      </c>
    </row>
    <row r="63" spans="1:16" ht="12.75" customHeight="1" thickBot="1" x14ac:dyDescent="0.25">
      <c r="A63" s="47" t="str">
        <f t="shared" si="6"/>
        <v> BRNO 27 </v>
      </c>
      <c r="B63" s="13" t="str">
        <f t="shared" si="7"/>
        <v>I</v>
      </c>
      <c r="C63" s="47">
        <f t="shared" si="8"/>
        <v>46297.375</v>
      </c>
      <c r="D63" s="9" t="str">
        <f t="shared" si="9"/>
        <v>vis</v>
      </c>
      <c r="E63" s="55">
        <f>VLOOKUP(C63,Active!C$21:E$967,3,FALSE)</f>
        <v>1995.9207814001848</v>
      </c>
      <c r="F63" s="13" t="s">
        <v>132</v>
      </c>
      <c r="G63" s="9" t="str">
        <f t="shared" si="10"/>
        <v>46297.375</v>
      </c>
      <c r="H63" s="47">
        <f t="shared" si="11"/>
        <v>1996</v>
      </c>
      <c r="I63" s="56" t="s">
        <v>410</v>
      </c>
      <c r="J63" s="57" t="s">
        <v>411</v>
      </c>
      <c r="K63" s="56">
        <v>1996</v>
      </c>
      <c r="L63" s="56" t="s">
        <v>338</v>
      </c>
      <c r="M63" s="57" t="s">
        <v>138</v>
      </c>
      <c r="N63" s="57"/>
      <c r="O63" s="58" t="s">
        <v>400</v>
      </c>
      <c r="P63" s="58" t="s">
        <v>390</v>
      </c>
    </row>
    <row r="64" spans="1:16" ht="12.75" customHeight="1" thickBot="1" x14ac:dyDescent="0.25">
      <c r="A64" s="47" t="str">
        <f t="shared" si="6"/>
        <v> BBS 78 </v>
      </c>
      <c r="B64" s="13" t="str">
        <f t="shared" si="7"/>
        <v>I</v>
      </c>
      <c r="C64" s="47">
        <f t="shared" si="8"/>
        <v>46327.404999999999</v>
      </c>
      <c r="D64" s="9" t="str">
        <f t="shared" si="9"/>
        <v>vis</v>
      </c>
      <c r="E64" s="55">
        <f>VLOOKUP(C64,Active!C$21:E$967,3,FALSE)</f>
        <v>2018.9183660794274</v>
      </c>
      <c r="F64" s="13" t="s">
        <v>132</v>
      </c>
      <c r="G64" s="9" t="str">
        <f t="shared" si="10"/>
        <v>46327.405</v>
      </c>
      <c r="H64" s="47">
        <f t="shared" si="11"/>
        <v>2019</v>
      </c>
      <c r="I64" s="56" t="s">
        <v>412</v>
      </c>
      <c r="J64" s="57" t="s">
        <v>413</v>
      </c>
      <c r="K64" s="56">
        <v>2019</v>
      </c>
      <c r="L64" s="56" t="s">
        <v>259</v>
      </c>
      <c r="M64" s="57" t="s">
        <v>138</v>
      </c>
      <c r="N64" s="57"/>
      <c r="O64" s="58" t="s">
        <v>260</v>
      </c>
      <c r="P64" s="58" t="s">
        <v>386</v>
      </c>
    </row>
    <row r="65" spans="1:16" ht="12.75" customHeight="1" thickBot="1" x14ac:dyDescent="0.25">
      <c r="A65" s="47" t="str">
        <f t="shared" si="6"/>
        <v> BBS 78 </v>
      </c>
      <c r="B65" s="13" t="str">
        <f t="shared" si="7"/>
        <v>I</v>
      </c>
      <c r="C65" s="47">
        <f t="shared" si="8"/>
        <v>46331.315999999999</v>
      </c>
      <c r="D65" s="9" t="str">
        <f t="shared" si="9"/>
        <v>vis</v>
      </c>
      <c r="E65" s="55">
        <f>VLOOKUP(C65,Active!C$21:E$967,3,FALSE)</f>
        <v>2021.9134894121121</v>
      </c>
      <c r="F65" s="13" t="s">
        <v>132</v>
      </c>
      <c r="G65" s="9" t="str">
        <f t="shared" si="10"/>
        <v>46331.316</v>
      </c>
      <c r="H65" s="47">
        <f t="shared" si="11"/>
        <v>2022</v>
      </c>
      <c r="I65" s="56" t="s">
        <v>414</v>
      </c>
      <c r="J65" s="57" t="s">
        <v>415</v>
      </c>
      <c r="K65" s="56">
        <v>2022</v>
      </c>
      <c r="L65" s="56" t="s">
        <v>283</v>
      </c>
      <c r="M65" s="57" t="s">
        <v>138</v>
      </c>
      <c r="N65" s="57"/>
      <c r="O65" s="58" t="s">
        <v>260</v>
      </c>
      <c r="P65" s="58" t="s">
        <v>386</v>
      </c>
    </row>
    <row r="66" spans="1:16" ht="12.75" customHeight="1" thickBot="1" x14ac:dyDescent="0.25">
      <c r="A66" s="47" t="str">
        <f t="shared" si="6"/>
        <v> BBS 78 </v>
      </c>
      <c r="B66" s="13" t="str">
        <f t="shared" si="7"/>
        <v>I</v>
      </c>
      <c r="C66" s="47">
        <f t="shared" si="8"/>
        <v>46348.3</v>
      </c>
      <c r="D66" s="9" t="str">
        <f t="shared" si="9"/>
        <v>vis</v>
      </c>
      <c r="E66" s="55">
        <f>VLOOKUP(C66,Active!C$21:E$967,3,FALSE)</f>
        <v>2034.9201819926104</v>
      </c>
      <c r="F66" s="13" t="s">
        <v>132</v>
      </c>
      <c r="G66" s="9" t="str">
        <f t="shared" si="10"/>
        <v>46348.300</v>
      </c>
      <c r="H66" s="47">
        <f t="shared" si="11"/>
        <v>2035</v>
      </c>
      <c r="I66" s="56" t="s">
        <v>416</v>
      </c>
      <c r="J66" s="57" t="s">
        <v>417</v>
      </c>
      <c r="K66" s="56">
        <v>2035</v>
      </c>
      <c r="L66" s="56" t="s">
        <v>418</v>
      </c>
      <c r="M66" s="57" t="s">
        <v>138</v>
      </c>
      <c r="N66" s="57"/>
      <c r="O66" s="58" t="s">
        <v>260</v>
      </c>
      <c r="P66" s="58" t="s">
        <v>386</v>
      </c>
    </row>
    <row r="67" spans="1:16" ht="12.75" customHeight="1" thickBot="1" x14ac:dyDescent="0.25">
      <c r="A67" s="47" t="str">
        <f t="shared" si="6"/>
        <v> BBS 78 </v>
      </c>
      <c r="B67" s="13" t="str">
        <f t="shared" si="7"/>
        <v>I</v>
      </c>
      <c r="C67" s="47">
        <f t="shared" si="8"/>
        <v>46365.284</v>
      </c>
      <c r="D67" s="9" t="str">
        <f t="shared" si="9"/>
        <v>vis</v>
      </c>
      <c r="E67" s="55">
        <f>VLOOKUP(C67,Active!C$21:E$967,3,FALSE)</f>
        <v>2047.9268745731031</v>
      </c>
      <c r="F67" s="13" t="s">
        <v>132</v>
      </c>
      <c r="G67" s="9" t="str">
        <f t="shared" si="10"/>
        <v>46365.284</v>
      </c>
      <c r="H67" s="47">
        <f t="shared" si="11"/>
        <v>2048</v>
      </c>
      <c r="I67" s="56" t="s">
        <v>419</v>
      </c>
      <c r="J67" s="57" t="s">
        <v>420</v>
      </c>
      <c r="K67" s="56">
        <v>2048</v>
      </c>
      <c r="L67" s="56" t="s">
        <v>328</v>
      </c>
      <c r="M67" s="57" t="s">
        <v>138</v>
      </c>
      <c r="N67" s="57"/>
      <c r="O67" s="58" t="s">
        <v>260</v>
      </c>
      <c r="P67" s="58" t="s">
        <v>386</v>
      </c>
    </row>
    <row r="68" spans="1:16" ht="12.75" customHeight="1" thickBot="1" x14ac:dyDescent="0.25">
      <c r="A68" s="47" t="str">
        <f t="shared" si="6"/>
        <v> BBS 81 </v>
      </c>
      <c r="B68" s="13" t="str">
        <f t="shared" si="7"/>
        <v>I</v>
      </c>
      <c r="C68" s="47">
        <f t="shared" si="8"/>
        <v>46707.377</v>
      </c>
      <c r="D68" s="9" t="str">
        <f t="shared" si="9"/>
        <v>vis</v>
      </c>
      <c r="E68" s="55">
        <f>VLOOKUP(C68,Active!C$21:E$967,3,FALSE)</f>
        <v>2309.9086506529047</v>
      </c>
      <c r="F68" s="13" t="s">
        <v>132</v>
      </c>
      <c r="G68" s="9" t="str">
        <f t="shared" si="10"/>
        <v>46707.377</v>
      </c>
      <c r="H68" s="47">
        <f t="shared" si="11"/>
        <v>2310</v>
      </c>
      <c r="I68" s="56" t="s">
        <v>421</v>
      </c>
      <c r="J68" s="57" t="s">
        <v>422</v>
      </c>
      <c r="K68" s="56">
        <v>2310</v>
      </c>
      <c r="L68" s="56" t="s">
        <v>338</v>
      </c>
      <c r="M68" s="57" t="s">
        <v>138</v>
      </c>
      <c r="N68" s="57"/>
      <c r="O68" s="58" t="s">
        <v>260</v>
      </c>
      <c r="P68" s="58" t="s">
        <v>423</v>
      </c>
    </row>
    <row r="69" spans="1:16" ht="12.75" customHeight="1" thickBot="1" x14ac:dyDescent="0.25">
      <c r="A69" s="47" t="str">
        <f t="shared" si="6"/>
        <v> BBS 82 </v>
      </c>
      <c r="B69" s="13" t="str">
        <f t="shared" si="7"/>
        <v>I</v>
      </c>
      <c r="C69" s="47">
        <f t="shared" si="8"/>
        <v>46745.239000000001</v>
      </c>
      <c r="D69" s="9" t="str">
        <f t="shared" si="9"/>
        <v>vis</v>
      </c>
      <c r="E69" s="55">
        <f>VLOOKUP(C69,Active!C$21:E$967,3,FALSE)</f>
        <v>2338.9041402008743</v>
      </c>
      <c r="F69" s="13" t="s">
        <v>132</v>
      </c>
      <c r="G69" s="9" t="str">
        <f t="shared" si="10"/>
        <v>46745.239</v>
      </c>
      <c r="H69" s="47">
        <f t="shared" si="11"/>
        <v>2339</v>
      </c>
      <c r="I69" s="56" t="s">
        <v>424</v>
      </c>
      <c r="J69" s="57" t="s">
        <v>425</v>
      </c>
      <c r="K69" s="56">
        <v>2339</v>
      </c>
      <c r="L69" s="56" t="s">
        <v>308</v>
      </c>
      <c r="M69" s="57" t="s">
        <v>138</v>
      </c>
      <c r="N69" s="57"/>
      <c r="O69" s="58" t="s">
        <v>260</v>
      </c>
      <c r="P69" s="58" t="s">
        <v>426</v>
      </c>
    </row>
    <row r="70" spans="1:16" ht="12.75" customHeight="1" thickBot="1" x14ac:dyDescent="0.25">
      <c r="A70" s="47" t="str">
        <f t="shared" si="6"/>
        <v> BRNO 30 </v>
      </c>
      <c r="B70" s="13" t="str">
        <f t="shared" si="7"/>
        <v>I</v>
      </c>
      <c r="C70" s="47">
        <f t="shared" si="8"/>
        <v>47032.483</v>
      </c>
      <c r="D70" s="9" t="str">
        <f t="shared" si="9"/>
        <v>vis</v>
      </c>
      <c r="E70" s="55">
        <f>VLOOKUP(C70,Active!C$21:E$967,3,FALSE)</f>
        <v>2558.8814366912034</v>
      </c>
      <c r="F70" s="13" t="s">
        <v>132</v>
      </c>
      <c r="G70" s="9" t="str">
        <f t="shared" si="10"/>
        <v>47032.483</v>
      </c>
      <c r="H70" s="47">
        <f t="shared" si="11"/>
        <v>2559</v>
      </c>
      <c r="I70" s="56" t="s">
        <v>427</v>
      </c>
      <c r="J70" s="57" t="s">
        <v>428</v>
      </c>
      <c r="K70" s="56">
        <v>2559</v>
      </c>
      <c r="L70" s="56" t="s">
        <v>429</v>
      </c>
      <c r="M70" s="57" t="s">
        <v>138</v>
      </c>
      <c r="N70" s="57"/>
      <c r="O70" s="58" t="s">
        <v>430</v>
      </c>
      <c r="P70" s="58" t="s">
        <v>431</v>
      </c>
    </row>
    <row r="71" spans="1:16" ht="12.75" customHeight="1" thickBot="1" x14ac:dyDescent="0.25">
      <c r="A71" s="47" t="str">
        <f t="shared" si="6"/>
        <v> BRNO 30 </v>
      </c>
      <c r="B71" s="13" t="str">
        <f t="shared" si="7"/>
        <v>I</v>
      </c>
      <c r="C71" s="47">
        <f t="shared" si="8"/>
        <v>47032.491999999998</v>
      </c>
      <c r="D71" s="9" t="str">
        <f t="shared" si="9"/>
        <v>vis</v>
      </c>
      <c r="E71" s="55">
        <f>VLOOKUP(C71,Active!C$21:E$967,3,FALSE)</f>
        <v>2558.8883290742224</v>
      </c>
      <c r="F71" s="13" t="s">
        <v>132</v>
      </c>
      <c r="G71" s="9" t="str">
        <f t="shared" si="10"/>
        <v>47032.492</v>
      </c>
      <c r="H71" s="47">
        <f t="shared" si="11"/>
        <v>2559</v>
      </c>
      <c r="I71" s="56" t="s">
        <v>432</v>
      </c>
      <c r="J71" s="57" t="s">
        <v>433</v>
      </c>
      <c r="K71" s="56">
        <v>2559</v>
      </c>
      <c r="L71" s="56" t="s">
        <v>324</v>
      </c>
      <c r="M71" s="57" t="s">
        <v>138</v>
      </c>
      <c r="N71" s="57"/>
      <c r="O71" s="58" t="s">
        <v>434</v>
      </c>
      <c r="P71" s="58" t="s">
        <v>431</v>
      </c>
    </row>
    <row r="72" spans="1:16" ht="12.75" customHeight="1" thickBot="1" x14ac:dyDescent="0.25">
      <c r="A72" s="47" t="str">
        <f t="shared" si="6"/>
        <v> BBS 85 </v>
      </c>
      <c r="B72" s="13" t="str">
        <f t="shared" si="7"/>
        <v>I</v>
      </c>
      <c r="C72" s="47">
        <f t="shared" si="8"/>
        <v>47036.41</v>
      </c>
      <c r="D72" s="9" t="str">
        <f t="shared" si="9"/>
        <v>vis</v>
      </c>
      <c r="E72" s="55">
        <f>VLOOKUP(C72,Active!C$21:E$967,3,FALSE)</f>
        <v>2561.8888131492604</v>
      </c>
      <c r="F72" s="13" t="s">
        <v>132</v>
      </c>
      <c r="G72" s="9" t="str">
        <f t="shared" si="10"/>
        <v>47036.410</v>
      </c>
      <c r="H72" s="47">
        <f t="shared" si="11"/>
        <v>2562</v>
      </c>
      <c r="I72" s="56" t="s">
        <v>435</v>
      </c>
      <c r="J72" s="57" t="s">
        <v>436</v>
      </c>
      <c r="K72" s="56">
        <v>2562</v>
      </c>
      <c r="L72" s="56" t="s">
        <v>437</v>
      </c>
      <c r="M72" s="57" t="s">
        <v>138</v>
      </c>
      <c r="N72" s="57"/>
      <c r="O72" s="58" t="s">
        <v>260</v>
      </c>
      <c r="P72" s="58" t="s">
        <v>438</v>
      </c>
    </row>
    <row r="73" spans="1:16" ht="12.75" customHeight="1" thickBot="1" x14ac:dyDescent="0.25">
      <c r="A73" s="47" t="str">
        <f t="shared" si="6"/>
        <v> BBS 90 </v>
      </c>
      <c r="B73" s="13" t="str">
        <f t="shared" si="7"/>
        <v>I</v>
      </c>
      <c r="C73" s="47">
        <f t="shared" si="8"/>
        <v>47450.343000000001</v>
      </c>
      <c r="D73" s="9" t="str">
        <f t="shared" si="9"/>
        <v>vis</v>
      </c>
      <c r="E73" s="55">
        <f>VLOOKUP(C73,Active!C$21:E$967,3,FALSE)</f>
        <v>2878.8871221413756</v>
      </c>
      <c r="F73" s="13" t="s">
        <v>132</v>
      </c>
      <c r="G73" s="9" t="str">
        <f t="shared" si="10"/>
        <v>47450.343</v>
      </c>
      <c r="H73" s="47">
        <f t="shared" si="11"/>
        <v>2879</v>
      </c>
      <c r="I73" s="56" t="s">
        <v>439</v>
      </c>
      <c r="J73" s="57" t="s">
        <v>440</v>
      </c>
      <c r="K73" s="56">
        <v>2879</v>
      </c>
      <c r="L73" s="56" t="s">
        <v>133</v>
      </c>
      <c r="M73" s="57" t="s">
        <v>138</v>
      </c>
      <c r="N73" s="57"/>
      <c r="O73" s="58" t="s">
        <v>260</v>
      </c>
      <c r="P73" s="58" t="s">
        <v>441</v>
      </c>
    </row>
    <row r="74" spans="1:16" ht="12.75" customHeight="1" thickBot="1" x14ac:dyDescent="0.25">
      <c r="A74" s="47" t="str">
        <f t="shared" si="6"/>
        <v> BBS 90 </v>
      </c>
      <c r="B74" s="13" t="str">
        <f t="shared" si="7"/>
        <v>I</v>
      </c>
      <c r="C74" s="47">
        <f t="shared" si="8"/>
        <v>47471.245999999999</v>
      </c>
      <c r="D74" s="9" t="str">
        <f t="shared" si="9"/>
        <v>vis</v>
      </c>
      <c r="E74" s="55">
        <f>VLOOKUP(C74,Active!C$21:E$967,3,FALSE)</f>
        <v>2894.8950646172393</v>
      </c>
      <c r="F74" s="13" t="s">
        <v>132</v>
      </c>
      <c r="G74" s="9" t="str">
        <f t="shared" si="10"/>
        <v>47471.246</v>
      </c>
      <c r="H74" s="47">
        <f t="shared" si="11"/>
        <v>2895</v>
      </c>
      <c r="I74" s="56" t="s">
        <v>442</v>
      </c>
      <c r="J74" s="57" t="s">
        <v>443</v>
      </c>
      <c r="K74" s="56">
        <v>2895</v>
      </c>
      <c r="L74" s="56" t="s">
        <v>444</v>
      </c>
      <c r="M74" s="57" t="s">
        <v>138</v>
      </c>
      <c r="N74" s="57"/>
      <c r="O74" s="58" t="s">
        <v>260</v>
      </c>
      <c r="P74" s="58" t="s">
        <v>441</v>
      </c>
    </row>
    <row r="75" spans="1:16" ht="12.75" customHeight="1" thickBot="1" x14ac:dyDescent="0.25">
      <c r="A75" s="47" t="str">
        <f t="shared" ref="A75:A106" si="12">P75</f>
        <v> BRNO 30 </v>
      </c>
      <c r="B75" s="13" t="str">
        <f t="shared" ref="B75:B106" si="13">IF(H75=INT(H75),"I","II")</f>
        <v>I</v>
      </c>
      <c r="C75" s="47">
        <f t="shared" ref="C75:C106" si="14">1*G75</f>
        <v>47664.482000000004</v>
      </c>
      <c r="D75" s="9" t="str">
        <f t="shared" ref="D75:D106" si="15">VLOOKUP(F75,I$1:J$5,2,FALSE)</f>
        <v>vis</v>
      </c>
      <c r="E75" s="55">
        <f>VLOOKUP(C75,Active!C$21:E$967,3,FALSE)</f>
        <v>3042.8791229948079</v>
      </c>
      <c r="F75" s="13" t="s">
        <v>132</v>
      </c>
      <c r="G75" s="9" t="str">
        <f t="shared" ref="G75:G106" si="16">MID(I75,3,LEN(I75)-3)</f>
        <v>47664.482</v>
      </c>
      <c r="H75" s="47">
        <f t="shared" ref="H75:H106" si="17">1*K75</f>
        <v>3043</v>
      </c>
      <c r="I75" s="56" t="s">
        <v>445</v>
      </c>
      <c r="J75" s="57" t="s">
        <v>446</v>
      </c>
      <c r="K75" s="56">
        <v>3043</v>
      </c>
      <c r="L75" s="56" t="s">
        <v>259</v>
      </c>
      <c r="M75" s="57" t="s">
        <v>138</v>
      </c>
      <c r="N75" s="57"/>
      <c r="O75" s="58" t="s">
        <v>447</v>
      </c>
      <c r="P75" s="58" t="s">
        <v>431</v>
      </c>
    </row>
    <row r="76" spans="1:16" ht="12.75" customHeight="1" thickBot="1" x14ac:dyDescent="0.25">
      <c r="A76" s="47" t="str">
        <f t="shared" si="12"/>
        <v> BBS 92 </v>
      </c>
      <c r="B76" s="13" t="str">
        <f t="shared" si="13"/>
        <v>I</v>
      </c>
      <c r="C76" s="47">
        <f t="shared" si="14"/>
        <v>47762.417999999998</v>
      </c>
      <c r="D76" s="9" t="str">
        <f t="shared" si="15"/>
        <v>vis</v>
      </c>
      <c r="E76" s="55">
        <f>VLOOKUP(C76,Active!C$21:E$967,3,FALSE)</f>
        <v>3117.8805033859585</v>
      </c>
      <c r="F76" s="13" t="s">
        <v>132</v>
      </c>
      <c r="G76" s="9" t="str">
        <f t="shared" si="16"/>
        <v>47762.418</v>
      </c>
      <c r="H76" s="47">
        <f t="shared" si="17"/>
        <v>3118</v>
      </c>
      <c r="I76" s="56" t="s">
        <v>448</v>
      </c>
      <c r="J76" s="57" t="s">
        <v>449</v>
      </c>
      <c r="K76" s="56">
        <v>3118</v>
      </c>
      <c r="L76" s="56" t="s">
        <v>450</v>
      </c>
      <c r="M76" s="57" t="s">
        <v>138</v>
      </c>
      <c r="N76" s="57"/>
      <c r="O76" s="58" t="s">
        <v>260</v>
      </c>
      <c r="P76" s="58" t="s">
        <v>451</v>
      </c>
    </row>
    <row r="77" spans="1:16" ht="12.75" customHeight="1" thickBot="1" x14ac:dyDescent="0.25">
      <c r="A77" s="47" t="str">
        <f t="shared" si="12"/>
        <v> BBS 93 </v>
      </c>
      <c r="B77" s="13" t="str">
        <f t="shared" si="13"/>
        <v>I</v>
      </c>
      <c r="C77" s="47">
        <f t="shared" si="14"/>
        <v>47817.271999999997</v>
      </c>
      <c r="D77" s="9" t="str">
        <f t="shared" si="15"/>
        <v>vis</v>
      </c>
      <c r="E77" s="55">
        <f>VLOOKUP(C77,Active!C$21:E$967,3,FALSE)</f>
        <v>3159.8888120771071</v>
      </c>
      <c r="F77" s="13" t="s">
        <v>132</v>
      </c>
      <c r="G77" s="9" t="str">
        <f t="shared" si="16"/>
        <v>47817.272</v>
      </c>
      <c r="H77" s="47">
        <f t="shared" si="17"/>
        <v>3160</v>
      </c>
      <c r="I77" s="56" t="s">
        <v>452</v>
      </c>
      <c r="J77" s="57" t="s">
        <v>453</v>
      </c>
      <c r="K77" s="56">
        <v>3160</v>
      </c>
      <c r="L77" s="56" t="s">
        <v>454</v>
      </c>
      <c r="M77" s="57" t="s">
        <v>138</v>
      </c>
      <c r="N77" s="57"/>
      <c r="O77" s="58" t="s">
        <v>260</v>
      </c>
      <c r="P77" s="58" t="s">
        <v>455</v>
      </c>
    </row>
    <row r="78" spans="1:16" ht="12.75" customHeight="1" thickBot="1" x14ac:dyDescent="0.25">
      <c r="A78" s="47" t="str">
        <f t="shared" si="12"/>
        <v> BBS 95 </v>
      </c>
      <c r="B78" s="13" t="str">
        <f t="shared" si="13"/>
        <v>I</v>
      </c>
      <c r="C78" s="47">
        <f t="shared" si="14"/>
        <v>48010.508999999998</v>
      </c>
      <c r="D78" s="9" t="str">
        <f t="shared" si="15"/>
        <v>vis</v>
      </c>
      <c r="E78" s="55">
        <f>VLOOKUP(C78,Active!C$21:E$967,3,FALSE)</f>
        <v>3307.8736362750087</v>
      </c>
      <c r="F78" s="13" t="s">
        <v>132</v>
      </c>
      <c r="G78" s="9" t="str">
        <f t="shared" si="16"/>
        <v>48010.509</v>
      </c>
      <c r="H78" s="47">
        <f t="shared" si="17"/>
        <v>3308</v>
      </c>
      <c r="I78" s="56" t="s">
        <v>456</v>
      </c>
      <c r="J78" s="57" t="s">
        <v>457</v>
      </c>
      <c r="K78" s="56">
        <v>3308</v>
      </c>
      <c r="L78" s="56" t="s">
        <v>358</v>
      </c>
      <c r="M78" s="57" t="s">
        <v>138</v>
      </c>
      <c r="N78" s="57"/>
      <c r="O78" s="58" t="s">
        <v>260</v>
      </c>
      <c r="P78" s="58" t="s">
        <v>458</v>
      </c>
    </row>
    <row r="79" spans="1:16" ht="12.75" customHeight="1" thickBot="1" x14ac:dyDescent="0.25">
      <c r="A79" s="47" t="str">
        <f t="shared" si="12"/>
        <v> BBS 95 </v>
      </c>
      <c r="B79" s="13" t="str">
        <f t="shared" si="13"/>
        <v>I</v>
      </c>
      <c r="C79" s="47">
        <f t="shared" si="14"/>
        <v>48014.432000000001</v>
      </c>
      <c r="D79" s="9" t="str">
        <f t="shared" si="15"/>
        <v>vis</v>
      </c>
      <c r="E79" s="55">
        <f>VLOOKUP(C79,Active!C$21:E$967,3,FALSE)</f>
        <v>3310.877949451723</v>
      </c>
      <c r="F79" s="13" t="s">
        <v>132</v>
      </c>
      <c r="G79" s="9" t="str">
        <f t="shared" si="16"/>
        <v>48014.432</v>
      </c>
      <c r="H79" s="47">
        <f t="shared" si="17"/>
        <v>3311</v>
      </c>
      <c r="I79" s="56" t="s">
        <v>459</v>
      </c>
      <c r="J79" s="57" t="s">
        <v>460</v>
      </c>
      <c r="K79" s="56">
        <v>3311</v>
      </c>
      <c r="L79" s="56" t="s">
        <v>341</v>
      </c>
      <c r="M79" s="57" t="s">
        <v>138</v>
      </c>
      <c r="N79" s="57"/>
      <c r="O79" s="58" t="s">
        <v>260</v>
      </c>
      <c r="P79" s="58" t="s">
        <v>458</v>
      </c>
    </row>
    <row r="80" spans="1:16" ht="12.75" customHeight="1" thickBot="1" x14ac:dyDescent="0.25">
      <c r="A80" s="47" t="str">
        <f t="shared" si="12"/>
        <v> BBS 95 </v>
      </c>
      <c r="B80" s="13" t="str">
        <f t="shared" si="13"/>
        <v>I</v>
      </c>
      <c r="C80" s="47">
        <f t="shared" si="14"/>
        <v>48061.436000000002</v>
      </c>
      <c r="D80" s="9" t="str">
        <f t="shared" si="15"/>
        <v>vis</v>
      </c>
      <c r="E80" s="55">
        <f>VLOOKUP(C80,Active!C$21:E$967,3,FALSE)</f>
        <v>3346.8745685081062</v>
      </c>
      <c r="F80" s="13" t="s">
        <v>132</v>
      </c>
      <c r="G80" s="9" t="str">
        <f t="shared" si="16"/>
        <v>48061.436</v>
      </c>
      <c r="H80" s="47">
        <f t="shared" si="17"/>
        <v>3347</v>
      </c>
      <c r="I80" s="56" t="s">
        <v>461</v>
      </c>
      <c r="J80" s="57" t="s">
        <v>462</v>
      </c>
      <c r="K80" s="56">
        <v>3347</v>
      </c>
      <c r="L80" s="56" t="s">
        <v>362</v>
      </c>
      <c r="M80" s="57" t="s">
        <v>138</v>
      </c>
      <c r="N80" s="57"/>
      <c r="O80" s="58" t="s">
        <v>260</v>
      </c>
      <c r="P80" s="58" t="s">
        <v>458</v>
      </c>
    </row>
    <row r="81" spans="1:16" ht="12.75" customHeight="1" thickBot="1" x14ac:dyDescent="0.25">
      <c r="A81" s="47" t="str">
        <f t="shared" si="12"/>
        <v> BBS 96 </v>
      </c>
      <c r="B81" s="13" t="str">
        <f t="shared" si="13"/>
        <v>I</v>
      </c>
      <c r="C81" s="47">
        <f t="shared" si="14"/>
        <v>48091.468999999997</v>
      </c>
      <c r="D81" s="9" t="str">
        <f t="shared" si="15"/>
        <v>vis</v>
      </c>
      <c r="E81" s="55">
        <f>VLOOKUP(C81,Active!C$21:E$967,3,FALSE)</f>
        <v>3369.8744506483531</v>
      </c>
      <c r="F81" s="13" t="s">
        <v>132</v>
      </c>
      <c r="G81" s="9" t="str">
        <f t="shared" si="16"/>
        <v>48091.469</v>
      </c>
      <c r="H81" s="47">
        <f t="shared" si="17"/>
        <v>3370</v>
      </c>
      <c r="I81" s="56" t="s">
        <v>463</v>
      </c>
      <c r="J81" s="57" t="s">
        <v>464</v>
      </c>
      <c r="K81" s="56">
        <v>3370</v>
      </c>
      <c r="L81" s="56" t="s">
        <v>465</v>
      </c>
      <c r="M81" s="57" t="s">
        <v>138</v>
      </c>
      <c r="N81" s="57"/>
      <c r="O81" s="58" t="s">
        <v>260</v>
      </c>
      <c r="P81" s="58" t="s">
        <v>466</v>
      </c>
    </row>
    <row r="82" spans="1:16" ht="12.75" customHeight="1" thickBot="1" x14ac:dyDescent="0.25">
      <c r="A82" s="47" t="str">
        <f t="shared" si="12"/>
        <v> BBS 96 </v>
      </c>
      <c r="B82" s="13" t="str">
        <f t="shared" si="13"/>
        <v>I</v>
      </c>
      <c r="C82" s="47">
        <f t="shared" si="14"/>
        <v>48108.44</v>
      </c>
      <c r="D82" s="9" t="str">
        <f t="shared" si="15"/>
        <v>vis</v>
      </c>
      <c r="E82" s="55">
        <f>VLOOKUP(C82,Active!C$21:E$967,3,FALSE)</f>
        <v>3382.871187564489</v>
      </c>
      <c r="F82" s="13" t="s">
        <v>132</v>
      </c>
      <c r="G82" s="9" t="str">
        <f t="shared" si="16"/>
        <v>48108.440</v>
      </c>
      <c r="H82" s="47">
        <f t="shared" si="17"/>
        <v>3383</v>
      </c>
      <c r="I82" s="56" t="s">
        <v>467</v>
      </c>
      <c r="J82" s="57" t="s">
        <v>468</v>
      </c>
      <c r="K82" s="56">
        <v>3383</v>
      </c>
      <c r="L82" s="56" t="s">
        <v>469</v>
      </c>
      <c r="M82" s="57" t="s">
        <v>138</v>
      </c>
      <c r="N82" s="57"/>
      <c r="O82" s="58" t="s">
        <v>260</v>
      </c>
      <c r="P82" s="58" t="s">
        <v>466</v>
      </c>
    </row>
    <row r="83" spans="1:16" ht="12.75" customHeight="1" thickBot="1" x14ac:dyDescent="0.25">
      <c r="A83" s="47" t="str">
        <f t="shared" si="12"/>
        <v> BBS 96 </v>
      </c>
      <c r="B83" s="13" t="str">
        <f t="shared" si="13"/>
        <v>I</v>
      </c>
      <c r="C83" s="47">
        <f t="shared" si="14"/>
        <v>48125.411</v>
      </c>
      <c r="D83" s="9" t="str">
        <f t="shared" si="15"/>
        <v>vis</v>
      </c>
      <c r="E83" s="55">
        <f>VLOOKUP(C83,Active!C$21:E$967,3,FALSE)</f>
        <v>3395.867924480619</v>
      </c>
      <c r="F83" s="13" t="s">
        <v>132</v>
      </c>
      <c r="G83" s="9" t="str">
        <f t="shared" si="16"/>
        <v>48125.411</v>
      </c>
      <c r="H83" s="47">
        <f t="shared" si="17"/>
        <v>3396</v>
      </c>
      <c r="I83" s="56" t="s">
        <v>470</v>
      </c>
      <c r="J83" s="57" t="s">
        <v>471</v>
      </c>
      <c r="K83" s="56">
        <v>3396</v>
      </c>
      <c r="L83" s="56" t="s">
        <v>133</v>
      </c>
      <c r="M83" s="57" t="s">
        <v>138</v>
      </c>
      <c r="N83" s="57"/>
      <c r="O83" s="58" t="s">
        <v>260</v>
      </c>
      <c r="P83" s="58" t="s">
        <v>466</v>
      </c>
    </row>
    <row r="84" spans="1:16" ht="12.75" customHeight="1" thickBot="1" x14ac:dyDescent="0.25">
      <c r="A84" s="47" t="str">
        <f t="shared" si="12"/>
        <v> BBS 96 </v>
      </c>
      <c r="B84" s="13" t="str">
        <f t="shared" si="13"/>
        <v>I</v>
      </c>
      <c r="C84" s="47">
        <f t="shared" si="14"/>
        <v>48146.309000000001</v>
      </c>
      <c r="D84" s="9" t="str">
        <f t="shared" si="15"/>
        <v>vis</v>
      </c>
      <c r="E84" s="55">
        <f>VLOOKUP(C84,Active!C$21:E$967,3,FALSE)</f>
        <v>3411.8720378548064</v>
      </c>
      <c r="F84" s="13" t="s">
        <v>132</v>
      </c>
      <c r="G84" s="9" t="str">
        <f t="shared" si="16"/>
        <v>48146.309</v>
      </c>
      <c r="H84" s="47">
        <f t="shared" si="17"/>
        <v>3412</v>
      </c>
      <c r="I84" s="56" t="s">
        <v>472</v>
      </c>
      <c r="J84" s="57" t="s">
        <v>473</v>
      </c>
      <c r="K84" s="56">
        <v>3412</v>
      </c>
      <c r="L84" s="56" t="s">
        <v>362</v>
      </c>
      <c r="M84" s="57" t="s">
        <v>138</v>
      </c>
      <c r="N84" s="57"/>
      <c r="O84" s="58" t="s">
        <v>260</v>
      </c>
      <c r="P84" s="58" t="s">
        <v>466</v>
      </c>
    </row>
    <row r="85" spans="1:16" ht="12.75" customHeight="1" thickBot="1" x14ac:dyDescent="0.25">
      <c r="A85" s="47" t="str">
        <f t="shared" si="12"/>
        <v> BBS 96 </v>
      </c>
      <c r="B85" s="13" t="str">
        <f t="shared" si="13"/>
        <v>I</v>
      </c>
      <c r="C85" s="47">
        <f t="shared" si="14"/>
        <v>48176.341999999997</v>
      </c>
      <c r="D85" s="9" t="str">
        <f t="shared" si="15"/>
        <v>vis</v>
      </c>
      <c r="E85" s="55">
        <f>VLOOKUP(C85,Active!C$21:E$967,3,FALSE)</f>
        <v>3434.8719199950538</v>
      </c>
      <c r="F85" s="13" t="s">
        <v>132</v>
      </c>
      <c r="G85" s="9" t="str">
        <f t="shared" si="16"/>
        <v>48176.342</v>
      </c>
      <c r="H85" s="47">
        <f t="shared" si="17"/>
        <v>3435</v>
      </c>
      <c r="I85" s="56" t="s">
        <v>474</v>
      </c>
      <c r="J85" s="57" t="s">
        <v>475</v>
      </c>
      <c r="K85" s="56">
        <v>3435</v>
      </c>
      <c r="L85" s="56" t="s">
        <v>465</v>
      </c>
      <c r="M85" s="57" t="s">
        <v>138</v>
      </c>
      <c r="N85" s="57"/>
      <c r="O85" s="58" t="s">
        <v>260</v>
      </c>
      <c r="P85" s="58" t="s">
        <v>466</v>
      </c>
    </row>
    <row r="86" spans="1:16" ht="12.75" customHeight="1" thickBot="1" x14ac:dyDescent="0.25">
      <c r="A86" s="47" t="str">
        <f t="shared" si="12"/>
        <v> BBS 98 </v>
      </c>
      <c r="B86" s="13" t="str">
        <f t="shared" si="13"/>
        <v>I</v>
      </c>
      <c r="C86" s="47">
        <f t="shared" si="14"/>
        <v>48407.449000000001</v>
      </c>
      <c r="D86" s="9" t="str">
        <f t="shared" si="15"/>
        <v>vis</v>
      </c>
      <c r="E86" s="55">
        <f>VLOOKUP(C86,Active!C$21:E$967,3,FALSE)</f>
        <v>3611.8583603036118</v>
      </c>
      <c r="F86" s="13" t="s">
        <v>132</v>
      </c>
      <c r="G86" s="9" t="str">
        <f t="shared" si="16"/>
        <v>48407.449</v>
      </c>
      <c r="H86" s="47">
        <f t="shared" si="17"/>
        <v>3612</v>
      </c>
      <c r="I86" s="56" t="s">
        <v>476</v>
      </c>
      <c r="J86" s="57" t="s">
        <v>477</v>
      </c>
      <c r="K86" s="56">
        <v>3612</v>
      </c>
      <c r="L86" s="56" t="s">
        <v>338</v>
      </c>
      <c r="M86" s="57" t="s">
        <v>138</v>
      </c>
      <c r="N86" s="57"/>
      <c r="O86" s="58" t="s">
        <v>260</v>
      </c>
      <c r="P86" s="58" t="s">
        <v>478</v>
      </c>
    </row>
    <row r="87" spans="1:16" ht="12.75" customHeight="1" thickBot="1" x14ac:dyDescent="0.25">
      <c r="A87" s="47" t="str">
        <f t="shared" si="12"/>
        <v> BBS 98 </v>
      </c>
      <c r="B87" s="13" t="str">
        <f t="shared" si="13"/>
        <v>I</v>
      </c>
      <c r="C87" s="47">
        <f t="shared" si="14"/>
        <v>48488.417000000001</v>
      </c>
      <c r="D87" s="9" t="str">
        <f t="shared" si="15"/>
        <v>vis</v>
      </c>
      <c r="E87" s="55">
        <f>VLOOKUP(C87,Active!C$21:E$967,3,FALSE)</f>
        <v>3673.8653012396421</v>
      </c>
      <c r="F87" s="13" t="s">
        <v>132</v>
      </c>
      <c r="G87" s="9" t="str">
        <f t="shared" si="16"/>
        <v>48488.417</v>
      </c>
      <c r="H87" s="47">
        <f t="shared" si="17"/>
        <v>3674</v>
      </c>
      <c r="I87" s="56" t="s">
        <v>479</v>
      </c>
      <c r="J87" s="57" t="s">
        <v>480</v>
      </c>
      <c r="K87" s="56">
        <v>3674</v>
      </c>
      <c r="L87" s="56" t="s">
        <v>444</v>
      </c>
      <c r="M87" s="57" t="s">
        <v>138</v>
      </c>
      <c r="N87" s="57"/>
      <c r="O87" s="58" t="s">
        <v>260</v>
      </c>
      <c r="P87" s="58" t="s">
        <v>478</v>
      </c>
    </row>
    <row r="88" spans="1:16" ht="12.75" customHeight="1" thickBot="1" x14ac:dyDescent="0.25">
      <c r="A88" s="47" t="str">
        <f t="shared" si="12"/>
        <v> BBS 99 </v>
      </c>
      <c r="B88" s="13" t="str">
        <f t="shared" si="13"/>
        <v>I</v>
      </c>
      <c r="C88" s="47">
        <f t="shared" si="14"/>
        <v>48505.391000000003</v>
      </c>
      <c r="D88" s="9" t="str">
        <f t="shared" si="15"/>
        <v>vis</v>
      </c>
      <c r="E88" s="55">
        <f>VLOOKUP(C88,Active!C$21:E$967,3,FALSE)</f>
        <v>3686.8643356167827</v>
      </c>
      <c r="F88" s="13" t="s">
        <v>132</v>
      </c>
      <c r="G88" s="9" t="str">
        <f t="shared" si="16"/>
        <v>48505.391</v>
      </c>
      <c r="H88" s="47">
        <f t="shared" si="17"/>
        <v>3687</v>
      </c>
      <c r="I88" s="56" t="s">
        <v>481</v>
      </c>
      <c r="J88" s="57" t="s">
        <v>482</v>
      </c>
      <c r="K88" s="56">
        <v>3687</v>
      </c>
      <c r="L88" s="56" t="s">
        <v>328</v>
      </c>
      <c r="M88" s="57" t="s">
        <v>138</v>
      </c>
      <c r="N88" s="57"/>
      <c r="O88" s="58" t="s">
        <v>260</v>
      </c>
      <c r="P88" s="58" t="s">
        <v>483</v>
      </c>
    </row>
    <row r="89" spans="1:16" ht="12.75" customHeight="1" thickBot="1" x14ac:dyDescent="0.25">
      <c r="A89" s="47" t="str">
        <f t="shared" si="12"/>
        <v> BBS 99 </v>
      </c>
      <c r="B89" s="13" t="str">
        <f t="shared" si="13"/>
        <v>I</v>
      </c>
      <c r="C89" s="47">
        <f t="shared" si="14"/>
        <v>48539.343000000001</v>
      </c>
      <c r="D89" s="9" t="str">
        <f t="shared" si="15"/>
        <v>vis</v>
      </c>
      <c r="E89" s="55">
        <f>VLOOKUP(C89,Active!C$21:E$967,3,FALSE)</f>
        <v>3712.8654676524006</v>
      </c>
      <c r="F89" s="13" t="s">
        <v>132</v>
      </c>
      <c r="G89" s="9" t="str">
        <f t="shared" si="16"/>
        <v>48539.343</v>
      </c>
      <c r="H89" s="47">
        <f t="shared" si="17"/>
        <v>3713</v>
      </c>
      <c r="I89" s="56" t="s">
        <v>484</v>
      </c>
      <c r="J89" s="57" t="s">
        <v>485</v>
      </c>
      <c r="K89" s="56">
        <v>3713</v>
      </c>
      <c r="L89" s="56" t="s">
        <v>385</v>
      </c>
      <c r="M89" s="57" t="s">
        <v>138</v>
      </c>
      <c r="N89" s="57"/>
      <c r="O89" s="58" t="s">
        <v>260</v>
      </c>
      <c r="P89" s="58" t="s">
        <v>483</v>
      </c>
    </row>
    <row r="90" spans="1:16" ht="12.75" customHeight="1" thickBot="1" x14ac:dyDescent="0.25">
      <c r="A90" s="47" t="str">
        <f t="shared" si="12"/>
        <v> BBS 101 </v>
      </c>
      <c r="B90" s="13" t="str">
        <f t="shared" si="13"/>
        <v>I</v>
      </c>
      <c r="C90" s="47">
        <f t="shared" si="14"/>
        <v>48817.457999999999</v>
      </c>
      <c r="D90" s="9" t="str">
        <f t="shared" si="15"/>
        <v>vis</v>
      </c>
      <c r="E90" s="55">
        <f>VLOOKUP(C90,Active!C$21:E$967,3,FALSE)</f>
        <v>3925.8515902986792</v>
      </c>
      <c r="F90" s="13" t="s">
        <v>132</v>
      </c>
      <c r="G90" s="9" t="str">
        <f t="shared" si="16"/>
        <v>48817.458</v>
      </c>
      <c r="H90" s="47">
        <f t="shared" si="17"/>
        <v>3926</v>
      </c>
      <c r="I90" s="56" t="s">
        <v>486</v>
      </c>
      <c r="J90" s="57" t="s">
        <v>487</v>
      </c>
      <c r="K90" s="56">
        <v>3926</v>
      </c>
      <c r="L90" s="56" t="s">
        <v>347</v>
      </c>
      <c r="M90" s="57" t="s">
        <v>138</v>
      </c>
      <c r="N90" s="57"/>
      <c r="O90" s="58" t="s">
        <v>260</v>
      </c>
      <c r="P90" s="58" t="s">
        <v>488</v>
      </c>
    </row>
    <row r="91" spans="1:16" ht="12.75" customHeight="1" thickBot="1" x14ac:dyDescent="0.25">
      <c r="A91" s="47" t="str">
        <f t="shared" si="12"/>
        <v> BRNO 31 </v>
      </c>
      <c r="B91" s="13" t="str">
        <f t="shared" si="13"/>
        <v>I</v>
      </c>
      <c r="C91" s="47">
        <f t="shared" si="14"/>
        <v>48834.440999999999</v>
      </c>
      <c r="D91" s="9" t="str">
        <f t="shared" si="15"/>
        <v>vis</v>
      </c>
      <c r="E91" s="55">
        <f>VLOOKUP(C91,Active!C$21:E$967,3,FALSE)</f>
        <v>3938.8575170588388</v>
      </c>
      <c r="F91" s="13" t="s">
        <v>132</v>
      </c>
      <c r="G91" s="9" t="str">
        <f t="shared" si="16"/>
        <v>48834.441</v>
      </c>
      <c r="H91" s="47">
        <f t="shared" si="17"/>
        <v>3939</v>
      </c>
      <c r="I91" s="56" t="s">
        <v>489</v>
      </c>
      <c r="J91" s="57" t="s">
        <v>490</v>
      </c>
      <c r="K91" s="56">
        <v>3939</v>
      </c>
      <c r="L91" s="56" t="s">
        <v>491</v>
      </c>
      <c r="M91" s="57" t="s">
        <v>138</v>
      </c>
      <c r="N91" s="57"/>
      <c r="O91" s="58" t="s">
        <v>492</v>
      </c>
      <c r="P91" s="58" t="s">
        <v>493</v>
      </c>
    </row>
    <row r="92" spans="1:16" ht="12.75" customHeight="1" thickBot="1" x14ac:dyDescent="0.25">
      <c r="A92" s="47" t="str">
        <f t="shared" si="12"/>
        <v> BBS 102 </v>
      </c>
      <c r="B92" s="13" t="str">
        <f t="shared" si="13"/>
        <v>I</v>
      </c>
      <c r="C92" s="47">
        <f t="shared" si="14"/>
        <v>48868.39</v>
      </c>
      <c r="D92" s="9" t="str">
        <f t="shared" si="15"/>
        <v>vis</v>
      </c>
      <c r="E92" s="55">
        <f>VLOOKUP(C92,Active!C$21:E$967,3,FALSE)</f>
        <v>3964.8563516334525</v>
      </c>
      <c r="F92" s="13" t="s">
        <v>132</v>
      </c>
      <c r="G92" s="9" t="str">
        <f t="shared" si="16"/>
        <v>48868.390</v>
      </c>
      <c r="H92" s="47">
        <f t="shared" si="17"/>
        <v>3965</v>
      </c>
      <c r="I92" s="56" t="s">
        <v>494</v>
      </c>
      <c r="J92" s="57" t="s">
        <v>495</v>
      </c>
      <c r="K92" s="56">
        <v>3965</v>
      </c>
      <c r="L92" s="56" t="s">
        <v>491</v>
      </c>
      <c r="M92" s="57" t="s">
        <v>138</v>
      </c>
      <c r="N92" s="57"/>
      <c r="O92" s="58" t="s">
        <v>260</v>
      </c>
      <c r="P92" s="58" t="s">
        <v>496</v>
      </c>
    </row>
    <row r="93" spans="1:16" ht="12.75" customHeight="1" thickBot="1" x14ac:dyDescent="0.25">
      <c r="A93" s="47" t="str">
        <f t="shared" si="12"/>
        <v> BBS 104 </v>
      </c>
      <c r="B93" s="13" t="str">
        <f t="shared" si="13"/>
        <v>I</v>
      </c>
      <c r="C93" s="47">
        <f t="shared" si="14"/>
        <v>49163.495000000003</v>
      </c>
      <c r="D93" s="9" t="str">
        <f t="shared" si="15"/>
        <v>vis</v>
      </c>
      <c r="E93" s="55">
        <f>VLOOKUP(C93,Active!C$21:E$967,3,FALSE)</f>
        <v>4190.853761782244</v>
      </c>
      <c r="F93" s="13" t="s">
        <v>132</v>
      </c>
      <c r="G93" s="9" t="str">
        <f t="shared" si="16"/>
        <v>49163.495</v>
      </c>
      <c r="H93" s="47">
        <f t="shared" si="17"/>
        <v>4191</v>
      </c>
      <c r="I93" s="56" t="s">
        <v>497</v>
      </c>
      <c r="J93" s="57" t="s">
        <v>498</v>
      </c>
      <c r="K93" s="56">
        <v>4191</v>
      </c>
      <c r="L93" s="56" t="s">
        <v>499</v>
      </c>
      <c r="M93" s="57" t="s">
        <v>138</v>
      </c>
      <c r="N93" s="57"/>
      <c r="O93" s="58" t="s">
        <v>260</v>
      </c>
      <c r="P93" s="58" t="s">
        <v>500</v>
      </c>
    </row>
    <row r="94" spans="1:16" ht="12.75" customHeight="1" thickBot="1" x14ac:dyDescent="0.25">
      <c r="A94" s="47" t="str">
        <f t="shared" si="12"/>
        <v> BBS 110 </v>
      </c>
      <c r="B94" s="13" t="str">
        <f t="shared" si="13"/>
        <v>I</v>
      </c>
      <c r="C94" s="47">
        <f t="shared" si="14"/>
        <v>49906.462</v>
      </c>
      <c r="D94" s="9" t="str">
        <f t="shared" si="15"/>
        <v>vis</v>
      </c>
      <c r="E94" s="55">
        <f>VLOOKUP(C94,Active!C$21:E$967,3,FALSE)</f>
        <v>4759.8329990910479</v>
      </c>
      <c r="F94" s="13" t="s">
        <v>132</v>
      </c>
      <c r="G94" s="9" t="str">
        <f t="shared" si="16"/>
        <v>49906.462</v>
      </c>
      <c r="H94" s="47">
        <f t="shared" si="17"/>
        <v>4760</v>
      </c>
      <c r="I94" s="56" t="s">
        <v>506</v>
      </c>
      <c r="J94" s="57" t="s">
        <v>507</v>
      </c>
      <c r="K94" s="56">
        <v>4760</v>
      </c>
      <c r="L94" s="56" t="s">
        <v>508</v>
      </c>
      <c r="M94" s="57" t="s">
        <v>138</v>
      </c>
      <c r="N94" s="57"/>
      <c r="O94" s="58" t="s">
        <v>260</v>
      </c>
      <c r="P94" s="58" t="s">
        <v>509</v>
      </c>
    </row>
    <row r="95" spans="1:16" ht="12.75" customHeight="1" thickBot="1" x14ac:dyDescent="0.25">
      <c r="A95" s="47" t="str">
        <f t="shared" si="12"/>
        <v> BBS 110 </v>
      </c>
      <c r="B95" s="13" t="str">
        <f t="shared" si="13"/>
        <v>I</v>
      </c>
      <c r="C95" s="47">
        <f t="shared" si="14"/>
        <v>50008.31</v>
      </c>
      <c r="D95" s="9" t="str">
        <f t="shared" si="15"/>
        <v>vis</v>
      </c>
      <c r="E95" s="55">
        <f>VLOOKUP(C95,Active!C$21:E$967,3,FALSE)</f>
        <v>4837.8302686352217</v>
      </c>
      <c r="F95" s="13" t="s">
        <v>132</v>
      </c>
      <c r="G95" s="9" t="str">
        <f t="shared" si="16"/>
        <v>50008.310</v>
      </c>
      <c r="H95" s="47">
        <f t="shared" si="17"/>
        <v>4838</v>
      </c>
      <c r="I95" s="56" t="s">
        <v>532</v>
      </c>
      <c r="J95" s="57" t="s">
        <v>533</v>
      </c>
      <c r="K95" s="56">
        <v>4838</v>
      </c>
      <c r="L95" s="56" t="s">
        <v>508</v>
      </c>
      <c r="M95" s="57" t="s">
        <v>138</v>
      </c>
      <c r="N95" s="57"/>
      <c r="O95" s="58" t="s">
        <v>260</v>
      </c>
      <c r="P95" s="58" t="s">
        <v>509</v>
      </c>
    </row>
    <row r="96" spans="1:16" ht="12.75" customHeight="1" thickBot="1" x14ac:dyDescent="0.25">
      <c r="A96" s="47" t="str">
        <f t="shared" si="12"/>
        <v> BBS 112 </v>
      </c>
      <c r="B96" s="13" t="str">
        <f t="shared" si="13"/>
        <v>I</v>
      </c>
      <c r="C96" s="47">
        <f t="shared" si="14"/>
        <v>50239.434000000001</v>
      </c>
      <c r="D96" s="9" t="str">
        <f t="shared" si="15"/>
        <v>vis</v>
      </c>
      <c r="E96" s="55">
        <f>VLOOKUP(C96,Active!C$21:E$967,3,FALSE)</f>
        <v>5014.8297278894852</v>
      </c>
      <c r="F96" s="13" t="s">
        <v>132</v>
      </c>
      <c r="G96" s="9" t="str">
        <f t="shared" si="16"/>
        <v>50239.434</v>
      </c>
      <c r="H96" s="47">
        <f t="shared" si="17"/>
        <v>5015</v>
      </c>
      <c r="I96" s="56" t="s">
        <v>534</v>
      </c>
      <c r="J96" s="57" t="s">
        <v>535</v>
      </c>
      <c r="K96" s="56">
        <v>5015</v>
      </c>
      <c r="L96" s="56" t="s">
        <v>536</v>
      </c>
      <c r="M96" s="57" t="s">
        <v>138</v>
      </c>
      <c r="N96" s="57"/>
      <c r="O96" s="58" t="s">
        <v>260</v>
      </c>
      <c r="P96" s="58" t="s">
        <v>537</v>
      </c>
    </row>
    <row r="97" spans="1:16" ht="12.75" customHeight="1" thickBot="1" x14ac:dyDescent="0.25">
      <c r="A97" s="47" t="str">
        <f t="shared" si="12"/>
        <v> BBS 113 </v>
      </c>
      <c r="B97" s="13" t="str">
        <f t="shared" si="13"/>
        <v>I</v>
      </c>
      <c r="C97" s="47">
        <f t="shared" si="14"/>
        <v>50320.398000000001</v>
      </c>
      <c r="D97" s="9" t="str">
        <f t="shared" si="15"/>
        <v>vis</v>
      </c>
      <c r="E97" s="55">
        <f>VLOOKUP(C97,Active!C$21:E$967,3,FALSE)</f>
        <v>5076.8336055441723</v>
      </c>
      <c r="F97" s="13" t="s">
        <v>132</v>
      </c>
      <c r="G97" s="9" t="str">
        <f t="shared" si="16"/>
        <v>50320.398</v>
      </c>
      <c r="H97" s="47">
        <f t="shared" si="17"/>
        <v>5077</v>
      </c>
      <c r="I97" s="56" t="s">
        <v>538</v>
      </c>
      <c r="J97" s="57" t="s">
        <v>539</v>
      </c>
      <c r="K97" s="56">
        <v>5077</v>
      </c>
      <c r="L97" s="56" t="s">
        <v>540</v>
      </c>
      <c r="M97" s="57" t="s">
        <v>138</v>
      </c>
      <c r="N97" s="57"/>
      <c r="O97" s="58" t="s">
        <v>260</v>
      </c>
      <c r="P97" s="58" t="s">
        <v>541</v>
      </c>
    </row>
    <row r="98" spans="1:16" ht="12.75" customHeight="1" thickBot="1" x14ac:dyDescent="0.25">
      <c r="A98" s="47" t="str">
        <f t="shared" si="12"/>
        <v> BBS 113 </v>
      </c>
      <c r="B98" s="13" t="str">
        <f t="shared" si="13"/>
        <v>I</v>
      </c>
      <c r="C98" s="47">
        <f t="shared" si="14"/>
        <v>50337.37</v>
      </c>
      <c r="D98" s="9" t="str">
        <f t="shared" si="15"/>
        <v>vis</v>
      </c>
      <c r="E98" s="55">
        <f>VLOOKUP(C98,Active!C$21:E$967,3,FALSE)</f>
        <v>5089.8311082806413</v>
      </c>
      <c r="F98" s="13" t="s">
        <v>132</v>
      </c>
      <c r="G98" s="9" t="str">
        <f t="shared" si="16"/>
        <v>50337.370</v>
      </c>
      <c r="H98" s="47">
        <f t="shared" si="17"/>
        <v>5090</v>
      </c>
      <c r="I98" s="56" t="s">
        <v>542</v>
      </c>
      <c r="J98" s="57" t="s">
        <v>543</v>
      </c>
      <c r="K98" s="56">
        <v>5090</v>
      </c>
      <c r="L98" s="56" t="s">
        <v>544</v>
      </c>
      <c r="M98" s="57" t="s">
        <v>138</v>
      </c>
      <c r="N98" s="57"/>
      <c r="O98" s="58" t="s">
        <v>260</v>
      </c>
      <c r="P98" s="58" t="s">
        <v>541</v>
      </c>
    </row>
    <row r="99" spans="1:16" ht="12.75" customHeight="1" thickBot="1" x14ac:dyDescent="0.25">
      <c r="A99" s="47" t="str">
        <f t="shared" si="12"/>
        <v> BBS 116 </v>
      </c>
      <c r="B99" s="13" t="str">
        <f t="shared" si="13"/>
        <v>I</v>
      </c>
      <c r="C99" s="47">
        <f t="shared" si="14"/>
        <v>50696.453000000001</v>
      </c>
      <c r="D99" s="9" t="str">
        <f t="shared" si="15"/>
        <v>vis</v>
      </c>
      <c r="E99" s="55">
        <f>VLOOKUP(C99,Active!C$21:E$967,3,FALSE)</f>
        <v>5364.8241718629506</v>
      </c>
      <c r="F99" s="13" t="s">
        <v>132</v>
      </c>
      <c r="G99" s="9" t="str">
        <f t="shared" si="16"/>
        <v>50696.453</v>
      </c>
      <c r="H99" s="47">
        <f t="shared" si="17"/>
        <v>5365</v>
      </c>
      <c r="I99" s="56" t="s">
        <v>549</v>
      </c>
      <c r="J99" s="57" t="s">
        <v>550</v>
      </c>
      <c r="K99" s="56">
        <v>5365</v>
      </c>
      <c r="L99" s="56" t="s">
        <v>551</v>
      </c>
      <c r="M99" s="57" t="s">
        <v>138</v>
      </c>
      <c r="N99" s="57"/>
      <c r="O99" s="58" t="s">
        <v>260</v>
      </c>
      <c r="P99" s="58" t="s">
        <v>552</v>
      </c>
    </row>
    <row r="100" spans="1:16" ht="12.75" customHeight="1" thickBot="1" x14ac:dyDescent="0.25">
      <c r="A100" s="47" t="str">
        <f t="shared" si="12"/>
        <v> BBS 116 </v>
      </c>
      <c r="B100" s="13" t="str">
        <f t="shared" si="13"/>
        <v>I</v>
      </c>
      <c r="C100" s="47">
        <f t="shared" si="14"/>
        <v>50717.35</v>
      </c>
      <c r="D100" s="9" t="str">
        <f t="shared" si="15"/>
        <v>vis</v>
      </c>
      <c r="E100" s="55">
        <f>VLOOKUP(C100,Active!C$21:E$967,3,FALSE)</f>
        <v>5380.8275194167991</v>
      </c>
      <c r="F100" s="13" t="s">
        <v>132</v>
      </c>
      <c r="G100" s="9" t="str">
        <f t="shared" si="16"/>
        <v>50717.350</v>
      </c>
      <c r="H100" s="47">
        <f t="shared" si="17"/>
        <v>5381</v>
      </c>
      <c r="I100" s="56" t="s">
        <v>553</v>
      </c>
      <c r="J100" s="57" t="s">
        <v>554</v>
      </c>
      <c r="K100" s="56">
        <v>5381</v>
      </c>
      <c r="L100" s="56" t="s">
        <v>555</v>
      </c>
      <c r="M100" s="57" t="s">
        <v>138</v>
      </c>
      <c r="N100" s="57"/>
      <c r="O100" s="58" t="s">
        <v>260</v>
      </c>
      <c r="P100" s="58" t="s">
        <v>552</v>
      </c>
    </row>
    <row r="101" spans="1:16" ht="12.75" customHeight="1" thickBot="1" x14ac:dyDescent="0.25">
      <c r="A101" s="47" t="str">
        <f t="shared" si="12"/>
        <v>OEJV 0074 </v>
      </c>
      <c r="B101" s="13" t="str">
        <f t="shared" si="13"/>
        <v>I</v>
      </c>
      <c r="C101" s="47">
        <f t="shared" si="14"/>
        <v>51751.497000000003</v>
      </c>
      <c r="D101" s="9" t="str">
        <f t="shared" si="15"/>
        <v>vis</v>
      </c>
      <c r="E101" s="55">
        <f>VLOOKUP(C101,Active!C$21:E$967,3,FALSE)</f>
        <v>6172.798322057014</v>
      </c>
      <c r="F101" s="13" t="s">
        <v>132</v>
      </c>
      <c r="G101" s="9" t="str">
        <f t="shared" si="16"/>
        <v>51751.497</v>
      </c>
      <c r="H101" s="47">
        <f t="shared" si="17"/>
        <v>6173</v>
      </c>
      <c r="I101" s="56" t="s">
        <v>573</v>
      </c>
      <c r="J101" s="57" t="s">
        <v>574</v>
      </c>
      <c r="K101" s="56">
        <v>6173</v>
      </c>
      <c r="L101" s="56" t="s">
        <v>575</v>
      </c>
      <c r="M101" s="57" t="s">
        <v>138</v>
      </c>
      <c r="N101" s="57"/>
      <c r="O101" s="58" t="s">
        <v>523</v>
      </c>
      <c r="P101" s="59" t="s">
        <v>572</v>
      </c>
    </row>
    <row r="102" spans="1:16" ht="12.75" customHeight="1" thickBot="1" x14ac:dyDescent="0.25">
      <c r="A102" s="47" t="str">
        <f t="shared" si="12"/>
        <v>OEJV 0074 </v>
      </c>
      <c r="B102" s="13" t="str">
        <f t="shared" si="13"/>
        <v>I</v>
      </c>
      <c r="C102" s="47">
        <f t="shared" si="14"/>
        <v>51751.499000000003</v>
      </c>
      <c r="D102" s="9" t="str">
        <f t="shared" si="15"/>
        <v>vis</v>
      </c>
      <c r="E102" s="55">
        <f>VLOOKUP(C102,Active!C$21:E$967,3,FALSE)</f>
        <v>6172.7998536976856</v>
      </c>
      <c r="F102" s="13" t="s">
        <v>132</v>
      </c>
      <c r="G102" s="9" t="str">
        <f t="shared" si="16"/>
        <v>51751.499</v>
      </c>
      <c r="H102" s="47">
        <f t="shared" si="17"/>
        <v>6173</v>
      </c>
      <c r="I102" s="56" t="s">
        <v>576</v>
      </c>
      <c r="J102" s="57" t="s">
        <v>577</v>
      </c>
      <c r="K102" s="56">
        <v>6173</v>
      </c>
      <c r="L102" s="56" t="s">
        <v>578</v>
      </c>
      <c r="M102" s="57" t="s">
        <v>138</v>
      </c>
      <c r="N102" s="57"/>
      <c r="O102" s="58" t="s">
        <v>579</v>
      </c>
      <c r="P102" s="59" t="s">
        <v>572</v>
      </c>
    </row>
    <row r="103" spans="1:16" ht="12.75" customHeight="1" thickBot="1" x14ac:dyDescent="0.25">
      <c r="A103" s="47" t="str">
        <f t="shared" si="12"/>
        <v>OEJV 0074 </v>
      </c>
      <c r="B103" s="13" t="str">
        <f t="shared" si="13"/>
        <v>I</v>
      </c>
      <c r="C103" s="47">
        <f t="shared" si="14"/>
        <v>51751.499000000003</v>
      </c>
      <c r="D103" s="9" t="str">
        <f t="shared" si="15"/>
        <v>vis</v>
      </c>
      <c r="E103" s="55">
        <f>VLOOKUP(C103,Active!C$21:E$967,3,FALSE)</f>
        <v>6172.7998536976856</v>
      </c>
      <c r="F103" s="13" t="s">
        <v>132</v>
      </c>
      <c r="G103" s="9" t="str">
        <f t="shared" si="16"/>
        <v>51751.499</v>
      </c>
      <c r="H103" s="47">
        <f t="shared" si="17"/>
        <v>6173</v>
      </c>
      <c r="I103" s="56" t="s">
        <v>576</v>
      </c>
      <c r="J103" s="57" t="s">
        <v>577</v>
      </c>
      <c r="K103" s="56">
        <v>6173</v>
      </c>
      <c r="L103" s="56" t="s">
        <v>578</v>
      </c>
      <c r="M103" s="57" t="s">
        <v>138</v>
      </c>
      <c r="N103" s="57"/>
      <c r="O103" s="58" t="s">
        <v>580</v>
      </c>
      <c r="P103" s="59" t="s">
        <v>572</v>
      </c>
    </row>
    <row r="104" spans="1:16" ht="12.75" customHeight="1" thickBot="1" x14ac:dyDescent="0.25">
      <c r="A104" s="47" t="str">
        <f t="shared" si="12"/>
        <v>OEJV 0074 </v>
      </c>
      <c r="B104" s="13" t="str">
        <f t="shared" si="13"/>
        <v>I</v>
      </c>
      <c r="C104" s="47">
        <f t="shared" si="14"/>
        <v>52033.548199999997</v>
      </c>
      <c r="D104" s="9" t="str">
        <f t="shared" si="15"/>
        <v>vis</v>
      </c>
      <c r="E104" s="55">
        <f>VLOOKUP(C104,Active!C$21:E$967,3,FALSE)</f>
        <v>6388.7988667084328</v>
      </c>
      <c r="F104" s="13" t="s">
        <v>132</v>
      </c>
      <c r="G104" s="9" t="str">
        <f t="shared" si="16"/>
        <v>52033.54820</v>
      </c>
      <c r="H104" s="47">
        <f t="shared" si="17"/>
        <v>6389</v>
      </c>
      <c r="I104" s="56" t="s">
        <v>584</v>
      </c>
      <c r="J104" s="57" t="s">
        <v>585</v>
      </c>
      <c r="K104" s="56">
        <v>6389</v>
      </c>
      <c r="L104" s="56" t="s">
        <v>586</v>
      </c>
      <c r="M104" s="57" t="s">
        <v>587</v>
      </c>
      <c r="N104" s="57" t="s">
        <v>588</v>
      </c>
      <c r="O104" s="58" t="s">
        <v>589</v>
      </c>
      <c r="P104" s="59" t="s">
        <v>572</v>
      </c>
    </row>
    <row r="105" spans="1:16" ht="12.75" customHeight="1" thickBot="1" x14ac:dyDescent="0.25">
      <c r="A105" s="47" t="str">
        <f t="shared" si="12"/>
        <v>BAVM 158 </v>
      </c>
      <c r="B105" s="13" t="str">
        <f t="shared" si="13"/>
        <v>I</v>
      </c>
      <c r="C105" s="47">
        <f t="shared" si="14"/>
        <v>52763.463799999998</v>
      </c>
      <c r="D105" s="9" t="str">
        <f t="shared" si="15"/>
        <v>vis</v>
      </c>
      <c r="E105" s="55">
        <f>VLOOKUP(C105,Active!C$21:E$967,3,FALSE)</f>
        <v>6947.7830764886785</v>
      </c>
      <c r="F105" s="13" t="s">
        <v>132</v>
      </c>
      <c r="G105" s="9" t="str">
        <f t="shared" si="16"/>
        <v>52763.4638</v>
      </c>
      <c r="H105" s="47">
        <f t="shared" si="17"/>
        <v>6948</v>
      </c>
      <c r="I105" s="56" t="s">
        <v>595</v>
      </c>
      <c r="J105" s="57" t="s">
        <v>596</v>
      </c>
      <c r="K105" s="56">
        <v>6948</v>
      </c>
      <c r="L105" s="56" t="s">
        <v>597</v>
      </c>
      <c r="M105" s="57" t="s">
        <v>229</v>
      </c>
      <c r="N105" s="57" t="s">
        <v>588</v>
      </c>
      <c r="O105" s="58" t="s">
        <v>598</v>
      </c>
      <c r="P105" s="59" t="s">
        <v>599</v>
      </c>
    </row>
    <row r="106" spans="1:16" ht="12.75" customHeight="1" thickBot="1" x14ac:dyDescent="0.25">
      <c r="A106" s="47" t="str">
        <f t="shared" si="12"/>
        <v>BAVM 173 </v>
      </c>
      <c r="B106" s="13" t="str">
        <f t="shared" si="13"/>
        <v>I</v>
      </c>
      <c r="C106" s="47">
        <f t="shared" si="14"/>
        <v>53254.4251</v>
      </c>
      <c r="D106" s="9" t="str">
        <f t="shared" si="15"/>
        <v>vis</v>
      </c>
      <c r="E106" s="55">
        <f>VLOOKUP(C106,Active!C$21:E$967,3,FALSE)</f>
        <v>7323.7712240405099</v>
      </c>
      <c r="F106" s="13" t="s">
        <v>132</v>
      </c>
      <c r="G106" s="9" t="str">
        <f t="shared" si="16"/>
        <v>53254.4251</v>
      </c>
      <c r="H106" s="47">
        <f t="shared" si="17"/>
        <v>7324</v>
      </c>
      <c r="I106" s="56" t="s">
        <v>604</v>
      </c>
      <c r="J106" s="57" t="s">
        <v>605</v>
      </c>
      <c r="K106" s="56">
        <v>7324</v>
      </c>
      <c r="L106" s="56" t="s">
        <v>606</v>
      </c>
      <c r="M106" s="57" t="s">
        <v>229</v>
      </c>
      <c r="N106" s="57" t="s">
        <v>607</v>
      </c>
      <c r="O106" s="58" t="s">
        <v>608</v>
      </c>
      <c r="P106" s="59" t="s">
        <v>609</v>
      </c>
    </row>
    <row r="107" spans="1:16" ht="12.75" customHeight="1" thickBot="1" x14ac:dyDescent="0.25">
      <c r="A107" s="47" t="str">
        <f t="shared" ref="A107:A138" si="18">P107</f>
        <v>IBVS 5645 </v>
      </c>
      <c r="B107" s="13" t="str">
        <f t="shared" ref="B107:B138" si="19">IF(H107=INT(H107),"I","II")</f>
        <v>I</v>
      </c>
      <c r="C107" s="47">
        <f t="shared" ref="C107:C138" si="20">1*G107</f>
        <v>53258.342299999997</v>
      </c>
      <c r="D107" s="9" t="str">
        <f t="shared" ref="D107:D138" si="21">VLOOKUP(F107,I$1:J$5,2,FALSE)</f>
        <v>vis</v>
      </c>
      <c r="E107" s="55">
        <f>VLOOKUP(C107,Active!C$21:E$967,3,FALSE)</f>
        <v>7326.7710954592721</v>
      </c>
      <c r="F107" s="13" t="s">
        <v>132</v>
      </c>
      <c r="G107" s="9" t="str">
        <f t="shared" ref="G107:G138" si="22">MID(I107,3,LEN(I107)-3)</f>
        <v>53258.3423</v>
      </c>
      <c r="H107" s="47">
        <f t="shared" ref="H107:H138" si="23">1*K107</f>
        <v>7327</v>
      </c>
      <c r="I107" s="56" t="s">
        <v>610</v>
      </c>
      <c r="J107" s="57" t="s">
        <v>611</v>
      </c>
      <c r="K107" s="56" t="s">
        <v>612</v>
      </c>
      <c r="L107" s="56" t="s">
        <v>613</v>
      </c>
      <c r="M107" s="57" t="s">
        <v>229</v>
      </c>
      <c r="N107" s="57" t="s">
        <v>614</v>
      </c>
      <c r="O107" s="58" t="s">
        <v>580</v>
      </c>
      <c r="P107" s="59" t="s">
        <v>615</v>
      </c>
    </row>
    <row r="108" spans="1:16" ht="12.75" customHeight="1" thickBot="1" x14ac:dyDescent="0.25">
      <c r="A108" s="47" t="str">
        <f t="shared" si="18"/>
        <v>OEJV 0074 </v>
      </c>
      <c r="B108" s="13" t="str">
        <f t="shared" si="19"/>
        <v>I</v>
      </c>
      <c r="C108" s="47">
        <f t="shared" si="20"/>
        <v>53400.669889999997</v>
      </c>
      <c r="D108" s="9" t="str">
        <f t="shared" si="21"/>
        <v>vis</v>
      </c>
      <c r="E108" s="55">
        <f>VLOOKUP(C108,Active!C$21:E$967,3,FALSE)</f>
        <v>7435.7684582037837</v>
      </c>
      <c r="F108" s="13" t="s">
        <v>132</v>
      </c>
      <c r="G108" s="9" t="str">
        <f t="shared" si="22"/>
        <v>53400.66989</v>
      </c>
      <c r="H108" s="47">
        <f t="shared" si="23"/>
        <v>7436</v>
      </c>
      <c r="I108" s="56" t="s">
        <v>616</v>
      </c>
      <c r="J108" s="57" t="s">
        <v>617</v>
      </c>
      <c r="K108" s="56" t="s">
        <v>618</v>
      </c>
      <c r="L108" s="56" t="s">
        <v>619</v>
      </c>
      <c r="M108" s="57" t="s">
        <v>587</v>
      </c>
      <c r="N108" s="57" t="s">
        <v>125</v>
      </c>
      <c r="O108" s="58" t="s">
        <v>620</v>
      </c>
      <c r="P108" s="59" t="s">
        <v>572</v>
      </c>
    </row>
    <row r="109" spans="1:16" ht="12.75" customHeight="1" thickBot="1" x14ac:dyDescent="0.25">
      <c r="A109" s="47" t="str">
        <f t="shared" si="18"/>
        <v>BAVM 178 </v>
      </c>
      <c r="B109" s="13" t="str">
        <f t="shared" si="19"/>
        <v>I</v>
      </c>
      <c r="C109" s="47">
        <f t="shared" si="20"/>
        <v>53621.34</v>
      </c>
      <c r="D109" s="9" t="str">
        <f t="shared" si="21"/>
        <v>vis</v>
      </c>
      <c r="E109" s="55">
        <f>VLOOKUP(C109,Active!C$21:E$967,3,FALSE)</f>
        <v>7604.7621159095088</v>
      </c>
      <c r="F109" s="13" t="s">
        <v>132</v>
      </c>
      <c r="G109" s="9" t="str">
        <f t="shared" si="22"/>
        <v>53621.340</v>
      </c>
      <c r="H109" s="47">
        <f t="shared" si="23"/>
        <v>7605</v>
      </c>
      <c r="I109" s="56" t="s">
        <v>621</v>
      </c>
      <c r="J109" s="57" t="s">
        <v>622</v>
      </c>
      <c r="K109" s="56" t="s">
        <v>623</v>
      </c>
      <c r="L109" s="56" t="s">
        <v>624</v>
      </c>
      <c r="M109" s="57" t="s">
        <v>587</v>
      </c>
      <c r="N109" s="57" t="s">
        <v>588</v>
      </c>
      <c r="O109" s="58" t="s">
        <v>625</v>
      </c>
      <c r="P109" s="59" t="s">
        <v>626</v>
      </c>
    </row>
    <row r="110" spans="1:16" ht="12.75" customHeight="1" thickBot="1" x14ac:dyDescent="0.25">
      <c r="A110" s="47" t="str">
        <f t="shared" si="18"/>
        <v>IBVS 6007 </v>
      </c>
      <c r="B110" s="13" t="str">
        <f t="shared" si="19"/>
        <v>I</v>
      </c>
      <c r="C110" s="47">
        <f t="shared" si="20"/>
        <v>54035.264640000001</v>
      </c>
      <c r="D110" s="9" t="str">
        <f t="shared" si="21"/>
        <v>vis</v>
      </c>
      <c r="E110" s="55">
        <f>VLOOKUP(C110,Active!C$21:E$967,3,FALSE)</f>
        <v>7921.7540226436231</v>
      </c>
      <c r="F110" s="13" t="s">
        <v>132</v>
      </c>
      <c r="G110" s="9" t="str">
        <f t="shared" si="22"/>
        <v>54035.26464</v>
      </c>
      <c r="H110" s="47">
        <f t="shared" si="23"/>
        <v>7922</v>
      </c>
      <c r="I110" s="56" t="s">
        <v>627</v>
      </c>
      <c r="J110" s="57" t="s">
        <v>628</v>
      </c>
      <c r="K110" s="56" t="s">
        <v>629</v>
      </c>
      <c r="L110" s="56" t="s">
        <v>630</v>
      </c>
      <c r="M110" s="57" t="s">
        <v>587</v>
      </c>
      <c r="N110" s="57" t="s">
        <v>614</v>
      </c>
      <c r="O110" s="58" t="s">
        <v>631</v>
      </c>
      <c r="P110" s="59" t="s">
        <v>632</v>
      </c>
    </row>
    <row r="111" spans="1:16" ht="12.75" customHeight="1" thickBot="1" x14ac:dyDescent="0.25">
      <c r="A111" s="47" t="str">
        <f t="shared" si="18"/>
        <v>BAVM 186 </v>
      </c>
      <c r="B111" s="13" t="str">
        <f t="shared" si="19"/>
        <v>I</v>
      </c>
      <c r="C111" s="47">
        <f t="shared" si="20"/>
        <v>54245.491600000001</v>
      </c>
      <c r="D111" s="9" t="str">
        <f t="shared" si="21"/>
        <v>vis</v>
      </c>
      <c r="E111" s="55">
        <f>VLOOKUP(C111,Active!C$21:E$967,3,FALSE)</f>
        <v>8082.7501037112197</v>
      </c>
      <c r="F111" s="13" t="s">
        <v>132</v>
      </c>
      <c r="G111" s="9" t="str">
        <f t="shared" si="22"/>
        <v>54245.4916</v>
      </c>
      <c r="H111" s="47">
        <f t="shared" si="23"/>
        <v>8083</v>
      </c>
      <c r="I111" s="56" t="s">
        <v>639</v>
      </c>
      <c r="J111" s="57" t="s">
        <v>640</v>
      </c>
      <c r="K111" s="56" t="s">
        <v>641</v>
      </c>
      <c r="L111" s="56" t="s">
        <v>642</v>
      </c>
      <c r="M111" s="57" t="s">
        <v>587</v>
      </c>
      <c r="N111" s="57" t="s">
        <v>607</v>
      </c>
      <c r="O111" s="58" t="s">
        <v>643</v>
      </c>
      <c r="P111" s="59" t="s">
        <v>644</v>
      </c>
    </row>
    <row r="112" spans="1:16" ht="12.75" customHeight="1" thickBot="1" x14ac:dyDescent="0.25">
      <c r="A112" s="47" t="str">
        <f t="shared" si="18"/>
        <v>OEJV 0074 </v>
      </c>
      <c r="B112" s="13" t="str">
        <f t="shared" si="19"/>
        <v>I</v>
      </c>
      <c r="C112" s="47">
        <f t="shared" si="20"/>
        <v>54279.440549999999</v>
      </c>
      <c r="D112" s="9" t="str">
        <f t="shared" si="21"/>
        <v>vis</v>
      </c>
      <c r="E112" s="55">
        <f>VLOOKUP(C112,Active!C$21:E$967,3,FALSE)</f>
        <v>8108.7488999948146</v>
      </c>
      <c r="F112" s="13" t="s">
        <v>132</v>
      </c>
      <c r="G112" s="9" t="str">
        <f t="shared" si="22"/>
        <v>54279.44055</v>
      </c>
      <c r="H112" s="47">
        <f t="shared" si="23"/>
        <v>8109</v>
      </c>
      <c r="I112" s="56" t="s">
        <v>645</v>
      </c>
      <c r="J112" s="57" t="s">
        <v>646</v>
      </c>
      <c r="K112" s="56" t="s">
        <v>647</v>
      </c>
      <c r="L112" s="56" t="s">
        <v>648</v>
      </c>
      <c r="M112" s="57" t="s">
        <v>587</v>
      </c>
      <c r="N112" s="57" t="s">
        <v>132</v>
      </c>
      <c r="O112" s="58" t="s">
        <v>649</v>
      </c>
      <c r="P112" s="59" t="s">
        <v>572</v>
      </c>
    </row>
    <row r="113" spans="1:16" ht="12.75" customHeight="1" thickBot="1" x14ac:dyDescent="0.25">
      <c r="A113" s="47" t="str">
        <f t="shared" si="18"/>
        <v>BAVM 186 </v>
      </c>
      <c r="B113" s="13" t="str">
        <f t="shared" si="19"/>
        <v>I</v>
      </c>
      <c r="C113" s="47">
        <f t="shared" si="20"/>
        <v>54296.414900000003</v>
      </c>
      <c r="D113" s="9" t="str">
        <f t="shared" si="21"/>
        <v>vis</v>
      </c>
      <c r="E113" s="55">
        <f>VLOOKUP(C113,Active!C$21:E$967,3,FALSE)</f>
        <v>8121.7482024090741</v>
      </c>
      <c r="F113" s="13" t="s">
        <v>132</v>
      </c>
      <c r="G113" s="9" t="str">
        <f t="shared" si="22"/>
        <v>54296.4149</v>
      </c>
      <c r="H113" s="47">
        <f t="shared" si="23"/>
        <v>8122</v>
      </c>
      <c r="I113" s="56" t="s">
        <v>650</v>
      </c>
      <c r="J113" s="57" t="s">
        <v>651</v>
      </c>
      <c r="K113" s="56" t="s">
        <v>652</v>
      </c>
      <c r="L113" s="56" t="s">
        <v>653</v>
      </c>
      <c r="M113" s="57" t="s">
        <v>587</v>
      </c>
      <c r="N113" s="57" t="s">
        <v>607</v>
      </c>
      <c r="O113" s="58" t="s">
        <v>654</v>
      </c>
      <c r="P113" s="59" t="s">
        <v>644</v>
      </c>
    </row>
    <row r="114" spans="1:16" ht="12.75" customHeight="1" thickBot="1" x14ac:dyDescent="0.25">
      <c r="A114" s="47" t="str">
        <f t="shared" si="18"/>
        <v>BAVM 209 </v>
      </c>
      <c r="B114" s="13" t="str">
        <f t="shared" si="19"/>
        <v>I</v>
      </c>
      <c r="C114" s="47">
        <f t="shared" si="20"/>
        <v>54591.516900000002</v>
      </c>
      <c r="D114" s="9" t="str">
        <f t="shared" si="21"/>
        <v>vis</v>
      </c>
      <c r="E114" s="55">
        <f>VLOOKUP(C114,Active!C$21:E$967,3,FALSE)</f>
        <v>8347.7433150968554</v>
      </c>
      <c r="F114" s="13" t="s">
        <v>132</v>
      </c>
      <c r="G114" s="9" t="str">
        <f t="shared" si="22"/>
        <v>54591.5169</v>
      </c>
      <c r="H114" s="47">
        <f t="shared" si="23"/>
        <v>8348</v>
      </c>
      <c r="I114" s="56" t="s">
        <v>655</v>
      </c>
      <c r="J114" s="57" t="s">
        <v>656</v>
      </c>
      <c r="K114" s="56" t="s">
        <v>657</v>
      </c>
      <c r="L114" s="56" t="s">
        <v>658</v>
      </c>
      <c r="M114" s="57" t="s">
        <v>587</v>
      </c>
      <c r="N114" s="57" t="s">
        <v>607</v>
      </c>
      <c r="O114" s="58" t="s">
        <v>659</v>
      </c>
      <c r="P114" s="59" t="s">
        <v>660</v>
      </c>
    </row>
    <row r="115" spans="1:16" ht="12.75" customHeight="1" thickBot="1" x14ac:dyDescent="0.25">
      <c r="A115" s="47" t="str">
        <f t="shared" si="18"/>
        <v>BAVM 209 </v>
      </c>
      <c r="B115" s="13" t="str">
        <f t="shared" si="19"/>
        <v>I</v>
      </c>
      <c r="C115" s="47">
        <f t="shared" si="20"/>
        <v>54744.290699999998</v>
      </c>
      <c r="D115" s="9" t="str">
        <f t="shared" si="21"/>
        <v>vis</v>
      </c>
      <c r="E115" s="55">
        <f>VLOOKUP(C115,Active!C$21:E$967,3,FALSE)</f>
        <v>8464.7405978897186</v>
      </c>
      <c r="F115" s="13" t="s">
        <v>132</v>
      </c>
      <c r="G115" s="9" t="str">
        <f t="shared" si="22"/>
        <v>54744.2907</v>
      </c>
      <c r="H115" s="47">
        <f t="shared" si="23"/>
        <v>8465</v>
      </c>
      <c r="I115" s="56" t="s">
        <v>667</v>
      </c>
      <c r="J115" s="57" t="s">
        <v>668</v>
      </c>
      <c r="K115" s="56" t="s">
        <v>669</v>
      </c>
      <c r="L115" s="56" t="s">
        <v>670</v>
      </c>
      <c r="M115" s="57" t="s">
        <v>587</v>
      </c>
      <c r="N115" s="57" t="s">
        <v>671</v>
      </c>
      <c r="O115" s="58" t="s">
        <v>659</v>
      </c>
      <c r="P115" s="59" t="s">
        <v>660</v>
      </c>
    </row>
    <row r="116" spans="1:16" ht="12.75" customHeight="1" thickBot="1" x14ac:dyDescent="0.25">
      <c r="A116" s="47" t="str">
        <f t="shared" si="18"/>
        <v>BAVM 209 </v>
      </c>
      <c r="B116" s="13" t="str">
        <f t="shared" si="19"/>
        <v>I</v>
      </c>
      <c r="C116" s="47">
        <f t="shared" si="20"/>
        <v>54937.543100000003</v>
      </c>
      <c r="D116" s="9" t="str">
        <f t="shared" si="21"/>
        <v>vis</v>
      </c>
      <c r="E116" s="55">
        <f>VLOOKUP(C116,Active!C$21:E$967,3,FALSE)</f>
        <v>8612.7372157207919</v>
      </c>
      <c r="F116" s="13" t="s">
        <v>132</v>
      </c>
      <c r="G116" s="9" t="str">
        <f t="shared" si="22"/>
        <v>54937.5431</v>
      </c>
      <c r="H116" s="47">
        <f t="shared" si="23"/>
        <v>8613</v>
      </c>
      <c r="I116" s="56" t="s">
        <v>672</v>
      </c>
      <c r="J116" s="57" t="s">
        <v>673</v>
      </c>
      <c r="K116" s="56" t="s">
        <v>674</v>
      </c>
      <c r="L116" s="56" t="s">
        <v>675</v>
      </c>
      <c r="M116" s="57" t="s">
        <v>587</v>
      </c>
      <c r="N116" s="57" t="s">
        <v>607</v>
      </c>
      <c r="O116" s="58" t="s">
        <v>643</v>
      </c>
      <c r="P116" s="59" t="s">
        <v>660</v>
      </c>
    </row>
    <row r="117" spans="1:16" ht="12.75" customHeight="1" thickBot="1" x14ac:dyDescent="0.25">
      <c r="A117" s="47" t="str">
        <f t="shared" si="18"/>
        <v>IBVS 5893 </v>
      </c>
      <c r="B117" s="13" t="str">
        <f t="shared" si="19"/>
        <v>I</v>
      </c>
      <c r="C117" s="47">
        <f t="shared" si="20"/>
        <v>54941.459900000002</v>
      </c>
      <c r="D117" s="9" t="str">
        <f t="shared" si="21"/>
        <v>vis</v>
      </c>
      <c r="E117" s="55">
        <f>VLOOKUP(C117,Active!C$21:E$967,3,FALSE)</f>
        <v>8615.7367808114232</v>
      </c>
      <c r="F117" s="13" t="s">
        <v>132</v>
      </c>
      <c r="G117" s="9" t="str">
        <f t="shared" si="22"/>
        <v>54941.4599</v>
      </c>
      <c r="H117" s="47">
        <f t="shared" si="23"/>
        <v>8616</v>
      </c>
      <c r="I117" s="56" t="s">
        <v>676</v>
      </c>
      <c r="J117" s="57" t="s">
        <v>677</v>
      </c>
      <c r="K117" s="56" t="s">
        <v>678</v>
      </c>
      <c r="L117" s="56" t="s">
        <v>679</v>
      </c>
      <c r="M117" s="57" t="s">
        <v>587</v>
      </c>
      <c r="N117" s="57" t="s">
        <v>132</v>
      </c>
      <c r="O117" s="58" t="s">
        <v>680</v>
      </c>
      <c r="P117" s="59" t="s">
        <v>681</v>
      </c>
    </row>
    <row r="118" spans="1:16" ht="12.75" customHeight="1" thickBot="1" x14ac:dyDescent="0.25">
      <c r="A118" s="47" t="str">
        <f t="shared" si="18"/>
        <v>IBVS 5893 </v>
      </c>
      <c r="B118" s="13" t="str">
        <f t="shared" si="19"/>
        <v>I</v>
      </c>
      <c r="C118" s="47">
        <f t="shared" si="20"/>
        <v>54954.517599999999</v>
      </c>
      <c r="D118" s="9" t="str">
        <f t="shared" si="21"/>
        <v>vis</v>
      </c>
      <c r="E118" s="55">
        <f>VLOOKUP(C118,Active!C$21:E$967,3,FALSE)</f>
        <v>8625.7366330080968</v>
      </c>
      <c r="F118" s="13" t="s">
        <v>132</v>
      </c>
      <c r="G118" s="9" t="str">
        <f t="shared" si="22"/>
        <v>54954.5176</v>
      </c>
      <c r="H118" s="47">
        <f t="shared" si="23"/>
        <v>8626</v>
      </c>
      <c r="I118" s="56" t="s">
        <v>682</v>
      </c>
      <c r="J118" s="57" t="s">
        <v>683</v>
      </c>
      <c r="K118" s="56" t="s">
        <v>684</v>
      </c>
      <c r="L118" s="56" t="s">
        <v>685</v>
      </c>
      <c r="M118" s="57" t="s">
        <v>587</v>
      </c>
      <c r="N118" s="57" t="s">
        <v>132</v>
      </c>
      <c r="O118" s="58" t="s">
        <v>680</v>
      </c>
      <c r="P118" s="59" t="s">
        <v>681</v>
      </c>
    </row>
    <row r="119" spans="1:16" ht="12.75" customHeight="1" thickBot="1" x14ac:dyDescent="0.25">
      <c r="A119" s="47" t="str">
        <f t="shared" si="18"/>
        <v>BAVM 209 </v>
      </c>
      <c r="B119" s="13" t="str">
        <f t="shared" si="19"/>
        <v>I</v>
      </c>
      <c r="C119" s="47">
        <f t="shared" si="20"/>
        <v>55039.390800000001</v>
      </c>
      <c r="D119" s="9" t="str">
        <f t="shared" si="21"/>
        <v>vis</v>
      </c>
      <c r="E119" s="55">
        <f>VLOOKUP(C119,Active!C$21:E$967,3,FALSE)</f>
        <v>8690.7342555188661</v>
      </c>
      <c r="F119" s="13" t="s">
        <v>132</v>
      </c>
      <c r="G119" s="9" t="str">
        <f t="shared" si="22"/>
        <v>55039.3908</v>
      </c>
      <c r="H119" s="47">
        <f t="shared" si="23"/>
        <v>8691</v>
      </c>
      <c r="I119" s="56" t="s">
        <v>686</v>
      </c>
      <c r="J119" s="57" t="s">
        <v>687</v>
      </c>
      <c r="K119" s="56" t="s">
        <v>688</v>
      </c>
      <c r="L119" s="56" t="s">
        <v>675</v>
      </c>
      <c r="M119" s="57" t="s">
        <v>587</v>
      </c>
      <c r="N119" s="57" t="s">
        <v>607</v>
      </c>
      <c r="O119" s="58" t="s">
        <v>654</v>
      </c>
      <c r="P119" s="59" t="s">
        <v>660</v>
      </c>
    </row>
    <row r="120" spans="1:16" ht="12.75" customHeight="1" thickBot="1" x14ac:dyDescent="0.25">
      <c r="A120" s="47" t="str">
        <f t="shared" si="18"/>
        <v>BAVM 214 </v>
      </c>
      <c r="B120" s="13" t="str">
        <f t="shared" si="19"/>
        <v>I</v>
      </c>
      <c r="C120" s="47">
        <f t="shared" si="20"/>
        <v>55385.416700000002</v>
      </c>
      <c r="D120" s="9" t="str">
        <f t="shared" si="21"/>
        <v>vis</v>
      </c>
      <c r="E120" s="55">
        <f>VLOOKUP(C120,Active!C$21:E$967,3,FALSE)</f>
        <v>8955.727926396703</v>
      </c>
      <c r="F120" s="13" t="s">
        <v>132</v>
      </c>
      <c r="G120" s="9" t="str">
        <f t="shared" si="22"/>
        <v>55385.4167</v>
      </c>
      <c r="H120" s="47">
        <f t="shared" si="23"/>
        <v>8956</v>
      </c>
      <c r="I120" s="56" t="s">
        <v>689</v>
      </c>
      <c r="J120" s="57" t="s">
        <v>690</v>
      </c>
      <c r="K120" s="56" t="s">
        <v>691</v>
      </c>
      <c r="L120" s="56" t="s">
        <v>692</v>
      </c>
      <c r="M120" s="57" t="s">
        <v>587</v>
      </c>
      <c r="N120" s="57" t="s">
        <v>588</v>
      </c>
      <c r="O120" s="58" t="s">
        <v>693</v>
      </c>
      <c r="P120" s="59" t="s">
        <v>694</v>
      </c>
    </row>
    <row r="121" spans="1:16" ht="12.75" customHeight="1" thickBot="1" x14ac:dyDescent="0.25">
      <c r="A121" s="47" t="str">
        <f t="shared" si="18"/>
        <v>IBVS 5988 </v>
      </c>
      <c r="B121" s="13" t="str">
        <f t="shared" si="19"/>
        <v>I</v>
      </c>
      <c r="C121" s="47">
        <f t="shared" si="20"/>
        <v>55432.424400000004</v>
      </c>
      <c r="D121" s="9" t="str">
        <f t="shared" si="21"/>
        <v>vis</v>
      </c>
      <c r="E121" s="55">
        <f>VLOOKUP(C121,Active!C$21:E$967,3,FALSE)</f>
        <v>8991.7273789883275</v>
      </c>
      <c r="F121" s="13" t="s">
        <v>132</v>
      </c>
      <c r="G121" s="9" t="str">
        <f t="shared" si="22"/>
        <v>55432.4244</v>
      </c>
      <c r="H121" s="47">
        <f t="shared" si="23"/>
        <v>8992</v>
      </c>
      <c r="I121" s="56" t="s">
        <v>695</v>
      </c>
      <c r="J121" s="57" t="s">
        <v>696</v>
      </c>
      <c r="K121" s="56" t="s">
        <v>697</v>
      </c>
      <c r="L121" s="56" t="s">
        <v>698</v>
      </c>
      <c r="M121" s="57" t="s">
        <v>587</v>
      </c>
      <c r="N121" s="57" t="s">
        <v>699</v>
      </c>
      <c r="O121" s="58" t="s">
        <v>680</v>
      </c>
      <c r="P121" s="59" t="s">
        <v>700</v>
      </c>
    </row>
    <row r="122" spans="1:16" ht="12.75" customHeight="1" thickBot="1" x14ac:dyDescent="0.25">
      <c r="A122" s="47" t="str">
        <f t="shared" si="18"/>
        <v>IBVS 5992 </v>
      </c>
      <c r="B122" s="13" t="str">
        <f t="shared" si="19"/>
        <v>I</v>
      </c>
      <c r="C122" s="47">
        <f t="shared" si="20"/>
        <v>55728.832199999997</v>
      </c>
      <c r="D122" s="9" t="str">
        <f t="shared" si="21"/>
        <v>vis</v>
      </c>
      <c r="E122" s="55">
        <f>VLOOKUP(C122,Active!C$21:E$967,3,FALSE)</f>
        <v>9218.7224998703823</v>
      </c>
      <c r="F122" s="13" t="s">
        <v>132</v>
      </c>
      <c r="G122" s="9" t="str">
        <f t="shared" si="22"/>
        <v>55728.8322</v>
      </c>
      <c r="H122" s="47">
        <f t="shared" si="23"/>
        <v>9219</v>
      </c>
      <c r="I122" s="56" t="s">
        <v>701</v>
      </c>
      <c r="J122" s="57" t="s">
        <v>702</v>
      </c>
      <c r="K122" s="56" t="s">
        <v>703</v>
      </c>
      <c r="L122" s="56" t="s">
        <v>704</v>
      </c>
      <c r="M122" s="57" t="s">
        <v>587</v>
      </c>
      <c r="N122" s="57" t="s">
        <v>132</v>
      </c>
      <c r="O122" s="58" t="s">
        <v>241</v>
      </c>
      <c r="P122" s="59" t="s">
        <v>705</v>
      </c>
    </row>
    <row r="123" spans="1:16" ht="12.75" customHeight="1" thickBot="1" x14ac:dyDescent="0.25">
      <c r="A123" s="47" t="str">
        <f t="shared" si="18"/>
        <v>IBVS 6029 </v>
      </c>
      <c r="B123" s="13" t="str">
        <f t="shared" si="19"/>
        <v>I</v>
      </c>
      <c r="C123" s="47">
        <f t="shared" si="20"/>
        <v>56074.859100000001</v>
      </c>
      <c r="D123" s="9" t="str">
        <f t="shared" si="21"/>
        <v>vis</v>
      </c>
      <c r="E123" s="55">
        <f>VLOOKUP(C123,Active!C$21:E$967,3,FALSE)</f>
        <v>9483.7169365685586</v>
      </c>
      <c r="F123" s="13" t="s">
        <v>132</v>
      </c>
      <c r="G123" s="9" t="str">
        <f t="shared" si="22"/>
        <v>56074.8591</v>
      </c>
      <c r="H123" s="47">
        <f t="shared" si="23"/>
        <v>9484</v>
      </c>
      <c r="I123" s="56" t="s">
        <v>706</v>
      </c>
      <c r="J123" s="57" t="s">
        <v>707</v>
      </c>
      <c r="K123" s="56" t="s">
        <v>708</v>
      </c>
      <c r="L123" s="56" t="s">
        <v>709</v>
      </c>
      <c r="M123" s="57" t="s">
        <v>587</v>
      </c>
      <c r="N123" s="57" t="s">
        <v>132</v>
      </c>
      <c r="O123" s="58" t="s">
        <v>241</v>
      </c>
      <c r="P123" s="59" t="s">
        <v>710</v>
      </c>
    </row>
    <row r="124" spans="1:16" ht="12.75" customHeight="1" thickBot="1" x14ac:dyDescent="0.25">
      <c r="A124" s="47" t="str">
        <f t="shared" si="18"/>
        <v>BAVM 228 </v>
      </c>
      <c r="B124" s="13" t="str">
        <f t="shared" si="19"/>
        <v>I</v>
      </c>
      <c r="C124" s="47">
        <f t="shared" si="20"/>
        <v>56094.444300000003</v>
      </c>
      <c r="D124" s="9" t="str">
        <f t="shared" si="21"/>
        <v>vis</v>
      </c>
      <c r="E124" s="55">
        <f>VLOOKUP(C124,Active!C$21:E$967,3,FALSE)</f>
        <v>9498.7156810061188</v>
      </c>
      <c r="F124" s="13" t="s">
        <v>132</v>
      </c>
      <c r="G124" s="9" t="str">
        <f t="shared" si="22"/>
        <v>56094.4443</v>
      </c>
      <c r="H124" s="47">
        <f t="shared" si="23"/>
        <v>9499</v>
      </c>
      <c r="I124" s="56" t="s">
        <v>711</v>
      </c>
      <c r="J124" s="57" t="s">
        <v>712</v>
      </c>
      <c r="K124" s="56" t="s">
        <v>713</v>
      </c>
      <c r="L124" s="56" t="s">
        <v>714</v>
      </c>
      <c r="M124" s="57" t="s">
        <v>587</v>
      </c>
      <c r="N124" s="57" t="s">
        <v>588</v>
      </c>
      <c r="O124" s="58" t="s">
        <v>715</v>
      </c>
      <c r="P124" s="59" t="s">
        <v>716</v>
      </c>
    </row>
    <row r="125" spans="1:16" ht="12.75" customHeight="1" thickBot="1" x14ac:dyDescent="0.25">
      <c r="A125" s="47" t="str">
        <f t="shared" si="18"/>
        <v>BAVM 232 </v>
      </c>
      <c r="B125" s="13" t="str">
        <f t="shared" si="19"/>
        <v>II</v>
      </c>
      <c r="C125" s="47">
        <f t="shared" si="20"/>
        <v>56485.527699999999</v>
      </c>
      <c r="D125" s="9" t="str">
        <f t="shared" si="21"/>
        <v>vis</v>
      </c>
      <c r="E125" s="55">
        <f>VLOOKUP(C125,Active!C$21:E$967,3,FALSE)</f>
        <v>9798.2153016570119</v>
      </c>
      <c r="F125" s="13" t="s">
        <v>132</v>
      </c>
      <c r="G125" s="9" t="str">
        <f t="shared" si="22"/>
        <v>56485.5277</v>
      </c>
      <c r="H125" s="47">
        <f t="shared" si="23"/>
        <v>9798.5</v>
      </c>
      <c r="I125" s="56" t="s">
        <v>717</v>
      </c>
      <c r="J125" s="57" t="s">
        <v>718</v>
      </c>
      <c r="K125" s="56" t="s">
        <v>719</v>
      </c>
      <c r="L125" s="56" t="s">
        <v>720</v>
      </c>
      <c r="M125" s="57" t="s">
        <v>587</v>
      </c>
      <c r="N125" s="57" t="s">
        <v>607</v>
      </c>
      <c r="O125" s="58" t="s">
        <v>643</v>
      </c>
      <c r="P125" s="59" t="s">
        <v>721</v>
      </c>
    </row>
    <row r="126" spans="1:16" ht="12.75" customHeight="1" thickBot="1" x14ac:dyDescent="0.25">
      <c r="A126" s="47" t="str">
        <f t="shared" si="18"/>
        <v>BAVM 232 </v>
      </c>
      <c r="B126" s="13" t="str">
        <f t="shared" si="19"/>
        <v>I</v>
      </c>
      <c r="C126" s="47">
        <f t="shared" si="20"/>
        <v>56487.479800000001</v>
      </c>
      <c r="D126" s="9" t="str">
        <f t="shared" si="21"/>
        <v>vis</v>
      </c>
      <c r="E126" s="55">
        <f>VLOOKUP(C126,Active!C$21:E$967,3,FALSE)</f>
        <v>9799.7102595342149</v>
      </c>
      <c r="F126" s="13" t="s">
        <v>132</v>
      </c>
      <c r="G126" s="9" t="str">
        <f t="shared" si="22"/>
        <v>56487.4798</v>
      </c>
      <c r="H126" s="47">
        <f t="shared" si="23"/>
        <v>9800</v>
      </c>
      <c r="I126" s="56" t="s">
        <v>722</v>
      </c>
      <c r="J126" s="57" t="s">
        <v>723</v>
      </c>
      <c r="K126" s="56" t="s">
        <v>724</v>
      </c>
      <c r="L126" s="56" t="s">
        <v>725</v>
      </c>
      <c r="M126" s="57" t="s">
        <v>587</v>
      </c>
      <c r="N126" s="57" t="s">
        <v>588</v>
      </c>
      <c r="O126" s="58" t="s">
        <v>693</v>
      </c>
      <c r="P126" s="59" t="s">
        <v>721</v>
      </c>
    </row>
    <row r="127" spans="1:16" ht="12.75" customHeight="1" thickBot="1" x14ac:dyDescent="0.25">
      <c r="A127" s="47" t="str">
        <f t="shared" si="18"/>
        <v>BAVM 234 </v>
      </c>
      <c r="B127" s="13" t="str">
        <f t="shared" si="19"/>
        <v>II</v>
      </c>
      <c r="C127" s="47">
        <f t="shared" si="20"/>
        <v>56540.360500000003</v>
      </c>
      <c r="D127" s="9" t="str">
        <f t="shared" si="21"/>
        <v>vis</v>
      </c>
      <c r="E127" s="55">
        <f>VLOOKUP(C127,Active!C$21:E$967,3,FALSE)</f>
        <v>9840.2073749570482</v>
      </c>
      <c r="F127" s="13" t="s">
        <v>132</v>
      </c>
      <c r="G127" s="9" t="str">
        <f t="shared" si="22"/>
        <v>56540.3605</v>
      </c>
      <c r="H127" s="47">
        <f t="shared" si="23"/>
        <v>9840.5</v>
      </c>
      <c r="I127" s="56" t="s">
        <v>726</v>
      </c>
      <c r="J127" s="57" t="s">
        <v>727</v>
      </c>
      <c r="K127" s="56" t="s">
        <v>728</v>
      </c>
      <c r="L127" s="56" t="s">
        <v>729</v>
      </c>
      <c r="M127" s="57" t="s">
        <v>587</v>
      </c>
      <c r="N127" s="57" t="s">
        <v>607</v>
      </c>
      <c r="O127" s="58" t="s">
        <v>643</v>
      </c>
      <c r="P127" s="59" t="s">
        <v>730</v>
      </c>
    </row>
    <row r="128" spans="1:16" ht="12.75" customHeight="1" thickBot="1" x14ac:dyDescent="0.25">
      <c r="A128" s="47" t="str">
        <f t="shared" si="18"/>
        <v>BAVM 238 </v>
      </c>
      <c r="B128" s="13" t="str">
        <f t="shared" si="19"/>
        <v>I</v>
      </c>
      <c r="C128" s="47">
        <f t="shared" si="20"/>
        <v>56782.582699999999</v>
      </c>
      <c r="D128" s="9" t="str">
        <f t="shared" si="21"/>
        <v>vis</v>
      </c>
      <c r="E128" s="55">
        <f>VLOOKUP(C128,Active!C$21:E$967,3,FALSE)</f>
        <v>10025.706061460298</v>
      </c>
      <c r="F128" s="13" t="s">
        <v>132</v>
      </c>
      <c r="G128" s="9" t="str">
        <f t="shared" si="22"/>
        <v>56782.5827</v>
      </c>
      <c r="H128" s="47">
        <f t="shared" si="23"/>
        <v>10026</v>
      </c>
      <c r="I128" s="56" t="s">
        <v>731</v>
      </c>
      <c r="J128" s="57" t="s">
        <v>732</v>
      </c>
      <c r="K128" s="56" t="s">
        <v>733</v>
      </c>
      <c r="L128" s="56" t="s">
        <v>734</v>
      </c>
      <c r="M128" s="57" t="s">
        <v>587</v>
      </c>
      <c r="N128" s="57" t="s">
        <v>607</v>
      </c>
      <c r="O128" s="58" t="s">
        <v>643</v>
      </c>
      <c r="P128" s="59" t="s">
        <v>735</v>
      </c>
    </row>
    <row r="129" spans="1:16" ht="12.75" customHeight="1" thickBot="1" x14ac:dyDescent="0.25">
      <c r="A129" s="47" t="str">
        <f t="shared" si="18"/>
        <v>BAVM 238 </v>
      </c>
      <c r="B129" s="13" t="str">
        <f t="shared" si="19"/>
        <v>I</v>
      </c>
      <c r="C129" s="47">
        <f t="shared" si="20"/>
        <v>56799.558400000002</v>
      </c>
      <c r="D129" s="9" t="str">
        <f t="shared" si="21"/>
        <v>vis</v>
      </c>
      <c r="E129" s="55">
        <f>VLOOKUP(C129,Active!C$21:E$967,3,FALSE)</f>
        <v>10038.706397732009</v>
      </c>
      <c r="F129" s="13" t="s">
        <v>132</v>
      </c>
      <c r="G129" s="9" t="str">
        <f t="shared" si="22"/>
        <v>56799.5584</v>
      </c>
      <c r="H129" s="47">
        <f t="shared" si="23"/>
        <v>10039</v>
      </c>
      <c r="I129" s="56" t="s">
        <v>736</v>
      </c>
      <c r="J129" s="57" t="s">
        <v>737</v>
      </c>
      <c r="K129" s="56" t="s">
        <v>738</v>
      </c>
      <c r="L129" s="56" t="s">
        <v>739</v>
      </c>
      <c r="M129" s="57" t="s">
        <v>587</v>
      </c>
      <c r="N129" s="57" t="s">
        <v>607</v>
      </c>
      <c r="O129" s="58" t="s">
        <v>643</v>
      </c>
      <c r="P129" s="59" t="s">
        <v>735</v>
      </c>
    </row>
    <row r="130" spans="1:16" ht="12.75" customHeight="1" thickBot="1" x14ac:dyDescent="0.25">
      <c r="A130" s="47" t="str">
        <f t="shared" si="18"/>
        <v> AC 121.3 </v>
      </c>
      <c r="B130" s="13" t="str">
        <f t="shared" si="19"/>
        <v>I</v>
      </c>
      <c r="C130" s="47">
        <f t="shared" si="20"/>
        <v>33771.379999999997</v>
      </c>
      <c r="D130" s="9" t="str">
        <f t="shared" si="21"/>
        <v>vis</v>
      </c>
      <c r="E130" s="55">
        <f>VLOOKUP(C130,Active!C$21:E$967,3,FALSE)</f>
        <v>-7596.7409137140285</v>
      </c>
      <c r="F130" s="13" t="s">
        <v>132</v>
      </c>
      <c r="G130" s="9" t="str">
        <f t="shared" si="22"/>
        <v>33771.38</v>
      </c>
      <c r="H130" s="47">
        <f t="shared" si="23"/>
        <v>-7597</v>
      </c>
      <c r="I130" s="56" t="s">
        <v>135</v>
      </c>
      <c r="J130" s="57" t="s">
        <v>136</v>
      </c>
      <c r="K130" s="56">
        <v>-7597</v>
      </c>
      <c r="L130" s="56" t="s">
        <v>137</v>
      </c>
      <c r="M130" s="57" t="s">
        <v>138</v>
      </c>
      <c r="N130" s="57"/>
      <c r="O130" s="58" t="s">
        <v>139</v>
      </c>
      <c r="P130" s="58" t="s">
        <v>140</v>
      </c>
    </row>
    <row r="131" spans="1:16" ht="12.75" customHeight="1" thickBot="1" x14ac:dyDescent="0.25">
      <c r="A131" s="47" t="str">
        <f t="shared" si="18"/>
        <v> AC 121.3 </v>
      </c>
      <c r="B131" s="13" t="str">
        <f t="shared" si="19"/>
        <v>I</v>
      </c>
      <c r="C131" s="47">
        <f t="shared" si="20"/>
        <v>33852.339999999997</v>
      </c>
      <c r="D131" s="9" t="str">
        <f t="shared" si="21"/>
        <v>vis</v>
      </c>
      <c r="E131" s="55">
        <f>VLOOKUP(C131,Active!C$21:E$967,3,FALSE)</f>
        <v>-7534.7400993406845</v>
      </c>
      <c r="F131" s="13" t="s">
        <v>132</v>
      </c>
      <c r="G131" s="9" t="str">
        <f t="shared" si="22"/>
        <v>33852.34</v>
      </c>
      <c r="H131" s="47">
        <f t="shared" si="23"/>
        <v>-7535</v>
      </c>
      <c r="I131" s="56" t="s">
        <v>141</v>
      </c>
      <c r="J131" s="57" t="s">
        <v>142</v>
      </c>
      <c r="K131" s="56">
        <v>-7535</v>
      </c>
      <c r="L131" s="56" t="s">
        <v>137</v>
      </c>
      <c r="M131" s="57" t="s">
        <v>143</v>
      </c>
      <c r="N131" s="57"/>
      <c r="O131" s="58" t="s">
        <v>139</v>
      </c>
      <c r="P131" s="58" t="s">
        <v>140</v>
      </c>
    </row>
    <row r="132" spans="1:16" ht="12.75" customHeight="1" thickBot="1" x14ac:dyDescent="0.25">
      <c r="A132" s="47" t="str">
        <f t="shared" si="18"/>
        <v> AC 170.17 </v>
      </c>
      <c r="B132" s="13" t="str">
        <f t="shared" si="19"/>
        <v>I</v>
      </c>
      <c r="C132" s="47">
        <f t="shared" si="20"/>
        <v>33869.35</v>
      </c>
      <c r="D132" s="9" t="str">
        <f t="shared" si="21"/>
        <v>vis</v>
      </c>
      <c r="E132" s="55">
        <f>VLOOKUP(C132,Active!C$21:E$967,3,FALSE)</f>
        <v>-7521.7134954314606</v>
      </c>
      <c r="F132" s="13" t="s">
        <v>132</v>
      </c>
      <c r="G132" s="9" t="str">
        <f t="shared" si="22"/>
        <v>33869.35</v>
      </c>
      <c r="H132" s="47">
        <f t="shared" si="23"/>
        <v>-7522</v>
      </c>
      <c r="I132" s="56" t="s">
        <v>144</v>
      </c>
      <c r="J132" s="57" t="s">
        <v>145</v>
      </c>
      <c r="K132" s="56">
        <v>-7522</v>
      </c>
      <c r="L132" s="56" t="s">
        <v>146</v>
      </c>
      <c r="M132" s="57" t="s">
        <v>143</v>
      </c>
      <c r="N132" s="57"/>
      <c r="O132" s="58" t="s">
        <v>139</v>
      </c>
      <c r="P132" s="58" t="s">
        <v>147</v>
      </c>
    </row>
    <row r="133" spans="1:16" ht="12.75" customHeight="1" thickBot="1" x14ac:dyDescent="0.25">
      <c r="A133" s="47" t="str">
        <f t="shared" si="18"/>
        <v> AC 121.3 </v>
      </c>
      <c r="B133" s="13" t="str">
        <f t="shared" si="19"/>
        <v>I</v>
      </c>
      <c r="C133" s="47">
        <f t="shared" si="20"/>
        <v>33882.31</v>
      </c>
      <c r="D133" s="9" t="str">
        <f t="shared" si="21"/>
        <v>vis</v>
      </c>
      <c r="E133" s="55">
        <f>VLOOKUP(C133,Active!C$21:E$967,3,FALSE)</f>
        <v>-7511.7884638815785</v>
      </c>
      <c r="F133" s="13" t="s">
        <v>132</v>
      </c>
      <c r="G133" s="9" t="str">
        <f t="shared" si="22"/>
        <v>33882.31</v>
      </c>
      <c r="H133" s="47">
        <f t="shared" si="23"/>
        <v>-7512</v>
      </c>
      <c r="I133" s="56" t="s">
        <v>148</v>
      </c>
      <c r="J133" s="57" t="s">
        <v>149</v>
      </c>
      <c r="K133" s="56">
        <v>-7512</v>
      </c>
      <c r="L133" s="56" t="s">
        <v>150</v>
      </c>
      <c r="M133" s="57" t="s">
        <v>143</v>
      </c>
      <c r="N133" s="57"/>
      <c r="O133" s="58" t="s">
        <v>139</v>
      </c>
      <c r="P133" s="58" t="s">
        <v>140</v>
      </c>
    </row>
    <row r="134" spans="1:16" ht="12.75" customHeight="1" thickBot="1" x14ac:dyDescent="0.25">
      <c r="A134" s="47" t="str">
        <f t="shared" si="18"/>
        <v> AC 121.3 </v>
      </c>
      <c r="B134" s="13" t="str">
        <f t="shared" si="19"/>
        <v>I</v>
      </c>
      <c r="C134" s="47">
        <f t="shared" si="20"/>
        <v>33886.29</v>
      </c>
      <c r="D134" s="9" t="str">
        <f t="shared" si="21"/>
        <v>vis</v>
      </c>
      <c r="E134" s="55">
        <f>VLOOKUP(C134,Active!C$21:E$967,3,FALSE)</f>
        <v>-7508.7404989457318</v>
      </c>
      <c r="F134" s="13" t="s">
        <v>132</v>
      </c>
      <c r="G134" s="9" t="str">
        <f t="shared" si="22"/>
        <v>33886.29</v>
      </c>
      <c r="H134" s="47">
        <f t="shared" si="23"/>
        <v>-7509</v>
      </c>
      <c r="I134" s="56" t="s">
        <v>151</v>
      </c>
      <c r="J134" s="57" t="s">
        <v>152</v>
      </c>
      <c r="K134" s="56">
        <v>-7509</v>
      </c>
      <c r="L134" s="56" t="s">
        <v>137</v>
      </c>
      <c r="M134" s="57" t="s">
        <v>138</v>
      </c>
      <c r="N134" s="57"/>
      <c r="O134" s="58" t="s">
        <v>139</v>
      </c>
      <c r="P134" s="58" t="s">
        <v>140</v>
      </c>
    </row>
    <row r="135" spans="1:16" ht="12.75" customHeight="1" thickBot="1" x14ac:dyDescent="0.25">
      <c r="A135" s="47" t="str">
        <f t="shared" si="18"/>
        <v> AC 121.3 </v>
      </c>
      <c r="B135" s="13" t="str">
        <f t="shared" si="19"/>
        <v>I</v>
      </c>
      <c r="C135" s="47">
        <f t="shared" si="20"/>
        <v>33895.42</v>
      </c>
      <c r="D135" s="9" t="str">
        <f t="shared" si="21"/>
        <v>vis</v>
      </c>
      <c r="E135" s="55">
        <f>VLOOKUP(C135,Active!C$21:E$967,3,FALSE)</f>
        <v>-7501.7485592813491</v>
      </c>
      <c r="F135" s="13" t="s">
        <v>132</v>
      </c>
      <c r="G135" s="9" t="str">
        <f t="shared" si="22"/>
        <v>33895.42</v>
      </c>
      <c r="H135" s="47">
        <f t="shared" si="23"/>
        <v>-7502</v>
      </c>
      <c r="I135" s="56" t="s">
        <v>153</v>
      </c>
      <c r="J135" s="57" t="s">
        <v>154</v>
      </c>
      <c r="K135" s="56">
        <v>-7502</v>
      </c>
      <c r="L135" s="56" t="s">
        <v>155</v>
      </c>
      <c r="M135" s="57" t="s">
        <v>138</v>
      </c>
      <c r="N135" s="57"/>
      <c r="O135" s="58" t="s">
        <v>139</v>
      </c>
      <c r="P135" s="58" t="s">
        <v>140</v>
      </c>
    </row>
    <row r="136" spans="1:16" ht="12.75" customHeight="1" thickBot="1" x14ac:dyDescent="0.25">
      <c r="A136" s="47" t="str">
        <f t="shared" si="18"/>
        <v> AC 121.3 </v>
      </c>
      <c r="B136" s="13" t="str">
        <f t="shared" si="19"/>
        <v>II</v>
      </c>
      <c r="C136" s="47">
        <f t="shared" si="20"/>
        <v>33918.25</v>
      </c>
      <c r="D136" s="9" t="str">
        <f t="shared" si="21"/>
        <v>vis</v>
      </c>
      <c r="E136" s="55">
        <f>VLOOKUP(C136,Active!C$21:E$967,3,FALSE)</f>
        <v>-7484.2648810187056</v>
      </c>
      <c r="F136" s="13" t="s">
        <v>132</v>
      </c>
      <c r="G136" s="9" t="str">
        <f t="shared" si="22"/>
        <v>33918.25</v>
      </c>
      <c r="H136" s="47">
        <f t="shared" si="23"/>
        <v>-7484.5</v>
      </c>
      <c r="I136" s="56" t="s">
        <v>156</v>
      </c>
      <c r="J136" s="57" t="s">
        <v>157</v>
      </c>
      <c r="K136" s="56">
        <v>-7484.5</v>
      </c>
      <c r="L136" s="56" t="s">
        <v>158</v>
      </c>
      <c r="M136" s="57" t="s">
        <v>143</v>
      </c>
      <c r="N136" s="57"/>
      <c r="O136" s="58" t="s">
        <v>139</v>
      </c>
      <c r="P136" s="58" t="s">
        <v>140</v>
      </c>
    </row>
    <row r="137" spans="1:16" ht="12.75" customHeight="1" thickBot="1" x14ac:dyDescent="0.25">
      <c r="A137" s="47" t="str">
        <f t="shared" si="18"/>
        <v> AC 170.17 </v>
      </c>
      <c r="B137" s="13" t="str">
        <f t="shared" si="19"/>
        <v>I</v>
      </c>
      <c r="C137" s="47">
        <f t="shared" si="20"/>
        <v>33920.25</v>
      </c>
      <c r="D137" s="9" t="str">
        <f t="shared" si="21"/>
        <v>vis</v>
      </c>
      <c r="E137" s="55">
        <f>VLOOKUP(C137,Active!C$21:E$967,3,FALSE)</f>
        <v>-7482.7332403474275</v>
      </c>
      <c r="F137" s="13" t="s">
        <v>132</v>
      </c>
      <c r="G137" s="9" t="str">
        <f t="shared" si="22"/>
        <v>33920.25</v>
      </c>
      <c r="H137" s="47">
        <f t="shared" si="23"/>
        <v>-7483</v>
      </c>
      <c r="I137" s="56" t="s">
        <v>159</v>
      </c>
      <c r="J137" s="57" t="s">
        <v>160</v>
      </c>
      <c r="K137" s="56">
        <v>-7483</v>
      </c>
      <c r="L137" s="56" t="s">
        <v>161</v>
      </c>
      <c r="M137" s="57" t="s">
        <v>143</v>
      </c>
      <c r="N137" s="57"/>
      <c r="O137" s="58" t="s">
        <v>139</v>
      </c>
      <c r="P137" s="58" t="s">
        <v>147</v>
      </c>
    </row>
    <row r="138" spans="1:16" ht="12.75" customHeight="1" thickBot="1" x14ac:dyDescent="0.25">
      <c r="A138" s="47" t="str">
        <f t="shared" si="18"/>
        <v> AC 170.17 </v>
      </c>
      <c r="B138" s="13" t="str">
        <f t="shared" si="19"/>
        <v>I</v>
      </c>
      <c r="C138" s="47">
        <f t="shared" si="20"/>
        <v>34164.49</v>
      </c>
      <c r="D138" s="9" t="str">
        <f t="shared" si="21"/>
        <v>vis</v>
      </c>
      <c r="E138" s="55">
        <f>VLOOKUP(C138,Active!C$21:E$967,3,FALSE)</f>
        <v>-7295.6892815709252</v>
      </c>
      <c r="F138" s="13" t="s">
        <v>132</v>
      </c>
      <c r="G138" s="9" t="str">
        <f t="shared" si="22"/>
        <v>34164.49</v>
      </c>
      <c r="H138" s="47">
        <f t="shared" si="23"/>
        <v>-7296</v>
      </c>
      <c r="I138" s="56" t="s">
        <v>162</v>
      </c>
      <c r="J138" s="57" t="s">
        <v>163</v>
      </c>
      <c r="K138" s="56">
        <v>-7296</v>
      </c>
      <c r="L138" s="56" t="s">
        <v>164</v>
      </c>
      <c r="M138" s="57" t="s">
        <v>143</v>
      </c>
      <c r="N138" s="57"/>
      <c r="O138" s="58" t="s">
        <v>139</v>
      </c>
      <c r="P138" s="58" t="s">
        <v>147</v>
      </c>
    </row>
    <row r="139" spans="1:16" ht="12.75" customHeight="1" thickBot="1" x14ac:dyDescent="0.25">
      <c r="A139" s="47" t="str">
        <f t="shared" ref="A139:A170" si="24">P139</f>
        <v> AC 170.17 </v>
      </c>
      <c r="B139" s="13" t="str">
        <f t="shared" ref="B139:B170" si="25">IF(H139=INT(H139),"I","II")</f>
        <v>I</v>
      </c>
      <c r="C139" s="47">
        <f t="shared" ref="C139:C170" si="26">1*G139</f>
        <v>34245.32</v>
      </c>
      <c r="D139" s="9" t="str">
        <f t="shared" ref="D139:D170" si="27">VLOOKUP(F139,I$1:J$5,2,FALSE)</f>
        <v>vis</v>
      </c>
      <c r="E139" s="55">
        <f>VLOOKUP(C139,Active!C$21:E$967,3,FALSE)</f>
        <v>-7233.7880238412117</v>
      </c>
      <c r="F139" s="13" t="s">
        <v>132</v>
      </c>
      <c r="G139" s="9" t="str">
        <f t="shared" ref="G139:G170" si="28">MID(I139,3,LEN(I139)-3)</f>
        <v>34245.32</v>
      </c>
      <c r="H139" s="47">
        <f t="shared" ref="H139:H170" si="29">1*K139</f>
        <v>-7234</v>
      </c>
      <c r="I139" s="56" t="s">
        <v>165</v>
      </c>
      <c r="J139" s="57" t="s">
        <v>166</v>
      </c>
      <c r="K139" s="56">
        <v>-7234</v>
      </c>
      <c r="L139" s="56" t="s">
        <v>167</v>
      </c>
      <c r="M139" s="57" t="s">
        <v>143</v>
      </c>
      <c r="N139" s="57"/>
      <c r="O139" s="58" t="s">
        <v>139</v>
      </c>
      <c r="P139" s="58" t="s">
        <v>147</v>
      </c>
    </row>
    <row r="140" spans="1:16" ht="12.75" customHeight="1" thickBot="1" x14ac:dyDescent="0.25">
      <c r="A140" s="47" t="str">
        <f t="shared" si="24"/>
        <v> AC 170.17 </v>
      </c>
      <c r="B140" s="13" t="str">
        <f t="shared" si="25"/>
        <v>I</v>
      </c>
      <c r="C140" s="47">
        <f t="shared" si="26"/>
        <v>34625.32</v>
      </c>
      <c r="D140" s="9" t="str">
        <f t="shared" si="27"/>
        <v>vis</v>
      </c>
      <c r="E140" s="55">
        <f>VLOOKUP(C140,Active!C$21:E$967,3,FALSE)</f>
        <v>-6942.7762962983379</v>
      </c>
      <c r="F140" s="13" t="s">
        <v>132</v>
      </c>
      <c r="G140" s="9" t="str">
        <f t="shared" si="28"/>
        <v>34625.32</v>
      </c>
      <c r="H140" s="47">
        <f t="shared" si="29"/>
        <v>-6943</v>
      </c>
      <c r="I140" s="56" t="s">
        <v>168</v>
      </c>
      <c r="J140" s="57" t="s">
        <v>169</v>
      </c>
      <c r="K140" s="56">
        <v>-6943</v>
      </c>
      <c r="L140" s="56" t="s">
        <v>170</v>
      </c>
      <c r="M140" s="57" t="s">
        <v>143</v>
      </c>
      <c r="N140" s="57"/>
      <c r="O140" s="58" t="s">
        <v>139</v>
      </c>
      <c r="P140" s="58" t="s">
        <v>147</v>
      </c>
    </row>
    <row r="141" spans="1:16" ht="12.75" customHeight="1" thickBot="1" x14ac:dyDescent="0.25">
      <c r="A141" s="47" t="str">
        <f t="shared" si="24"/>
        <v> AC 170.17 </v>
      </c>
      <c r="B141" s="13" t="str">
        <f t="shared" si="25"/>
        <v>I</v>
      </c>
      <c r="C141" s="47">
        <f t="shared" si="26"/>
        <v>34680.19</v>
      </c>
      <c r="D141" s="9" t="str">
        <f t="shared" si="27"/>
        <v>vis</v>
      </c>
      <c r="E141" s="55">
        <f>VLOOKUP(C141,Active!C$21:E$967,3,FALSE)</f>
        <v>-6900.755734481816</v>
      </c>
      <c r="F141" s="13" t="s">
        <v>132</v>
      </c>
      <c r="G141" s="9" t="str">
        <f t="shared" si="28"/>
        <v>34680.19</v>
      </c>
      <c r="H141" s="47">
        <f t="shared" si="29"/>
        <v>-6901</v>
      </c>
      <c r="I141" s="56" t="s">
        <v>171</v>
      </c>
      <c r="J141" s="57" t="s">
        <v>172</v>
      </c>
      <c r="K141" s="56">
        <v>-6901</v>
      </c>
      <c r="L141" s="56" t="s">
        <v>161</v>
      </c>
      <c r="M141" s="57" t="s">
        <v>143</v>
      </c>
      <c r="N141" s="57"/>
      <c r="O141" s="58" t="s">
        <v>139</v>
      </c>
      <c r="P141" s="58" t="s">
        <v>147</v>
      </c>
    </row>
    <row r="142" spans="1:16" ht="12.75" customHeight="1" thickBot="1" x14ac:dyDescent="0.25">
      <c r="A142" s="47" t="str">
        <f t="shared" si="24"/>
        <v> AA 9.48 </v>
      </c>
      <c r="B142" s="13" t="str">
        <f t="shared" si="25"/>
        <v>I</v>
      </c>
      <c r="C142" s="47">
        <f t="shared" si="26"/>
        <v>35198.540999999997</v>
      </c>
      <c r="D142" s="9" t="str">
        <f t="shared" si="27"/>
        <v>vis</v>
      </c>
      <c r="E142" s="55">
        <f>VLOOKUP(C142,Active!C$21:E$967,3,FALSE)</f>
        <v>-6503.7919976829353</v>
      </c>
      <c r="F142" s="13" t="s">
        <v>132</v>
      </c>
      <c r="G142" s="9" t="str">
        <f t="shared" si="28"/>
        <v>35198.541</v>
      </c>
      <c r="H142" s="47">
        <f t="shared" si="29"/>
        <v>-6504</v>
      </c>
      <c r="I142" s="56" t="s">
        <v>173</v>
      </c>
      <c r="J142" s="57" t="s">
        <v>174</v>
      </c>
      <c r="K142" s="56">
        <v>-6504</v>
      </c>
      <c r="L142" s="56" t="s">
        <v>175</v>
      </c>
      <c r="M142" s="57" t="s">
        <v>138</v>
      </c>
      <c r="N142" s="57"/>
      <c r="O142" s="58" t="s">
        <v>176</v>
      </c>
      <c r="P142" s="58" t="s">
        <v>177</v>
      </c>
    </row>
    <row r="143" spans="1:16" ht="12.75" customHeight="1" thickBot="1" x14ac:dyDescent="0.25">
      <c r="A143" s="47" t="str">
        <f t="shared" si="24"/>
        <v> AA 9.48 </v>
      </c>
      <c r="B143" s="13" t="str">
        <f t="shared" si="25"/>
        <v>I</v>
      </c>
      <c r="C143" s="47">
        <f t="shared" si="26"/>
        <v>35219.43</v>
      </c>
      <c r="D143" s="9" t="str">
        <f t="shared" si="27"/>
        <v>vis</v>
      </c>
      <c r="E143" s="55">
        <f>VLOOKUP(C143,Active!C$21:E$967,3,FALSE)</f>
        <v>-6487.7947766917669</v>
      </c>
      <c r="F143" s="13" t="s">
        <v>132</v>
      </c>
      <c r="G143" s="9" t="str">
        <f t="shared" si="28"/>
        <v>35219.430</v>
      </c>
      <c r="H143" s="47">
        <f t="shared" si="29"/>
        <v>-6488</v>
      </c>
      <c r="I143" s="56" t="s">
        <v>178</v>
      </c>
      <c r="J143" s="57" t="s">
        <v>179</v>
      </c>
      <c r="K143" s="56">
        <v>-6488</v>
      </c>
      <c r="L143" s="56" t="s">
        <v>180</v>
      </c>
      <c r="M143" s="57" t="s">
        <v>138</v>
      </c>
      <c r="N143" s="57"/>
      <c r="O143" s="58" t="s">
        <v>176</v>
      </c>
      <c r="P143" s="58" t="s">
        <v>177</v>
      </c>
    </row>
    <row r="144" spans="1:16" ht="12.75" customHeight="1" thickBot="1" x14ac:dyDescent="0.25">
      <c r="A144" s="47" t="str">
        <f t="shared" si="24"/>
        <v> AA 9.48 </v>
      </c>
      <c r="B144" s="13" t="str">
        <f t="shared" si="25"/>
        <v>I</v>
      </c>
      <c r="C144" s="47">
        <f t="shared" si="26"/>
        <v>35223.362000000001</v>
      </c>
      <c r="D144" s="9" t="str">
        <f t="shared" si="27"/>
        <v>vis</v>
      </c>
      <c r="E144" s="55">
        <f>VLOOKUP(C144,Active!C$21:E$967,3,FALSE)</f>
        <v>-6484.783571132034</v>
      </c>
      <c r="F144" s="13" t="s">
        <v>132</v>
      </c>
      <c r="G144" s="9" t="str">
        <f t="shared" si="28"/>
        <v>35223.362</v>
      </c>
      <c r="H144" s="47">
        <f t="shared" si="29"/>
        <v>-6485</v>
      </c>
      <c r="I144" s="56" t="s">
        <v>181</v>
      </c>
      <c r="J144" s="57" t="s">
        <v>182</v>
      </c>
      <c r="K144" s="56">
        <v>-6485</v>
      </c>
      <c r="L144" s="56" t="s">
        <v>183</v>
      </c>
      <c r="M144" s="57" t="s">
        <v>138</v>
      </c>
      <c r="N144" s="57"/>
      <c r="O144" s="58" t="s">
        <v>176</v>
      </c>
      <c r="P144" s="58" t="s">
        <v>177</v>
      </c>
    </row>
    <row r="145" spans="1:16" ht="12.75" customHeight="1" thickBot="1" x14ac:dyDescent="0.25">
      <c r="A145" s="47" t="str">
        <f t="shared" si="24"/>
        <v> AC 170.17 </v>
      </c>
      <c r="B145" s="13" t="str">
        <f t="shared" si="25"/>
        <v>I</v>
      </c>
      <c r="C145" s="47">
        <f t="shared" si="26"/>
        <v>35608.53</v>
      </c>
      <c r="D145" s="9" t="str">
        <f t="shared" si="27"/>
        <v>vis</v>
      </c>
      <c r="E145" s="55">
        <f>VLOOKUP(C145,Active!C$21:E$967,3,FALSE)</f>
        <v>-6189.814084094578</v>
      </c>
      <c r="F145" s="13" t="s">
        <v>132</v>
      </c>
      <c r="G145" s="9" t="str">
        <f t="shared" si="28"/>
        <v>35608.53</v>
      </c>
      <c r="H145" s="47">
        <f t="shared" si="29"/>
        <v>-6190</v>
      </c>
      <c r="I145" s="56" t="s">
        <v>184</v>
      </c>
      <c r="J145" s="57" t="s">
        <v>185</v>
      </c>
      <c r="K145" s="56">
        <v>-6190</v>
      </c>
      <c r="L145" s="56" t="s">
        <v>158</v>
      </c>
      <c r="M145" s="57" t="s">
        <v>138</v>
      </c>
      <c r="N145" s="57"/>
      <c r="O145" s="58" t="s">
        <v>139</v>
      </c>
      <c r="P145" s="58" t="s">
        <v>147</v>
      </c>
    </row>
    <row r="146" spans="1:16" ht="12.75" customHeight="1" thickBot="1" x14ac:dyDescent="0.25">
      <c r="A146" s="47" t="str">
        <f t="shared" si="24"/>
        <v> AJ 64.261 </v>
      </c>
      <c r="B146" s="13" t="str">
        <f t="shared" si="25"/>
        <v>I</v>
      </c>
      <c r="C146" s="47">
        <f t="shared" si="26"/>
        <v>35647.711000000003</v>
      </c>
      <c r="D146" s="9" t="str">
        <f t="shared" si="27"/>
        <v>vis</v>
      </c>
      <c r="E146" s="55">
        <f>VLOOKUP(C146,Active!C$21:E$967,3,FALSE)</f>
        <v>-6159.8084775238976</v>
      </c>
      <c r="F146" s="13" t="s">
        <v>132</v>
      </c>
      <c r="G146" s="9" t="str">
        <f t="shared" si="28"/>
        <v>35647.711</v>
      </c>
      <c r="H146" s="47">
        <f t="shared" si="29"/>
        <v>-6160</v>
      </c>
      <c r="I146" s="56" t="s">
        <v>186</v>
      </c>
      <c r="J146" s="57" t="s">
        <v>187</v>
      </c>
      <c r="K146" s="56">
        <v>-6160</v>
      </c>
      <c r="L146" s="56" t="s">
        <v>188</v>
      </c>
      <c r="M146" s="57" t="s">
        <v>134</v>
      </c>
      <c r="N146" s="57"/>
      <c r="O146" s="58" t="s">
        <v>189</v>
      </c>
      <c r="P146" s="58" t="s">
        <v>190</v>
      </c>
    </row>
    <row r="147" spans="1:16" ht="12.75" customHeight="1" thickBot="1" x14ac:dyDescent="0.25">
      <c r="A147" s="47" t="str">
        <f t="shared" si="24"/>
        <v> AJ 64.261 </v>
      </c>
      <c r="B147" s="13" t="str">
        <f t="shared" si="25"/>
        <v>I</v>
      </c>
      <c r="C147" s="47">
        <f t="shared" si="26"/>
        <v>35651.644</v>
      </c>
      <c r="D147" s="9" t="str">
        <f t="shared" si="27"/>
        <v>vis</v>
      </c>
      <c r="E147" s="55">
        <f>VLOOKUP(C147,Active!C$21:E$967,3,FALSE)</f>
        <v>-6156.7965061438308</v>
      </c>
      <c r="F147" s="13" t="s">
        <v>132</v>
      </c>
      <c r="G147" s="9" t="str">
        <f t="shared" si="28"/>
        <v>35651.644</v>
      </c>
      <c r="H147" s="47">
        <f t="shared" si="29"/>
        <v>-6157</v>
      </c>
      <c r="I147" s="56" t="s">
        <v>191</v>
      </c>
      <c r="J147" s="57" t="s">
        <v>192</v>
      </c>
      <c r="K147" s="56">
        <v>-6157</v>
      </c>
      <c r="L147" s="56" t="s">
        <v>183</v>
      </c>
      <c r="M147" s="57" t="s">
        <v>134</v>
      </c>
      <c r="N147" s="57"/>
      <c r="O147" s="58" t="s">
        <v>189</v>
      </c>
      <c r="P147" s="58" t="s">
        <v>190</v>
      </c>
    </row>
    <row r="148" spans="1:16" ht="12.75" customHeight="1" thickBot="1" x14ac:dyDescent="0.25">
      <c r="A148" s="47" t="str">
        <f t="shared" si="24"/>
        <v> AJ 64.261 </v>
      </c>
      <c r="B148" s="13" t="str">
        <f t="shared" si="25"/>
        <v>I</v>
      </c>
      <c r="C148" s="47">
        <f t="shared" si="26"/>
        <v>35698.642999999996</v>
      </c>
      <c r="D148" s="9" t="str">
        <f t="shared" si="27"/>
        <v>vis</v>
      </c>
      <c r="E148" s="55">
        <f>VLOOKUP(C148,Active!C$21:E$967,3,FALSE)</f>
        <v>-6120.8037161891298</v>
      </c>
      <c r="F148" s="13" t="s">
        <v>132</v>
      </c>
      <c r="G148" s="9" t="str">
        <f t="shared" si="28"/>
        <v>35698.643</v>
      </c>
      <c r="H148" s="47">
        <f t="shared" si="29"/>
        <v>-6121</v>
      </c>
      <c r="I148" s="56" t="s">
        <v>193</v>
      </c>
      <c r="J148" s="57" t="s">
        <v>194</v>
      </c>
      <c r="K148" s="56">
        <v>-6121</v>
      </c>
      <c r="L148" s="56" t="s">
        <v>195</v>
      </c>
      <c r="M148" s="57" t="s">
        <v>134</v>
      </c>
      <c r="N148" s="57"/>
      <c r="O148" s="58" t="s">
        <v>189</v>
      </c>
      <c r="P148" s="58" t="s">
        <v>190</v>
      </c>
    </row>
    <row r="149" spans="1:16" ht="12.75" customHeight="1" thickBot="1" x14ac:dyDescent="0.25">
      <c r="A149" s="47" t="str">
        <f t="shared" si="24"/>
        <v> AA 9.48 </v>
      </c>
      <c r="B149" s="13" t="str">
        <f t="shared" si="25"/>
        <v>I</v>
      </c>
      <c r="C149" s="47">
        <f t="shared" si="26"/>
        <v>35748.275000000001</v>
      </c>
      <c r="D149" s="9" t="str">
        <f t="shared" si="27"/>
        <v>vis</v>
      </c>
      <c r="E149" s="55">
        <f>VLOOKUP(C149,Active!C$21:E$967,3,FALSE)</f>
        <v>-6082.7945212906843</v>
      </c>
      <c r="F149" s="13" t="s">
        <v>132</v>
      </c>
      <c r="G149" s="9" t="str">
        <f t="shared" si="28"/>
        <v>35748.275</v>
      </c>
      <c r="H149" s="47">
        <f t="shared" si="29"/>
        <v>-6083</v>
      </c>
      <c r="I149" s="56" t="s">
        <v>196</v>
      </c>
      <c r="J149" s="57" t="s">
        <v>197</v>
      </c>
      <c r="K149" s="56">
        <v>-6083</v>
      </c>
      <c r="L149" s="56" t="s">
        <v>198</v>
      </c>
      <c r="M149" s="57" t="s">
        <v>138</v>
      </c>
      <c r="N149" s="57"/>
      <c r="O149" s="58" t="s">
        <v>176</v>
      </c>
      <c r="P149" s="58" t="s">
        <v>177</v>
      </c>
    </row>
    <row r="150" spans="1:16" ht="12.75" customHeight="1" thickBot="1" x14ac:dyDescent="0.25">
      <c r="A150" s="47" t="str">
        <f t="shared" si="24"/>
        <v> AJ 64.261 </v>
      </c>
      <c r="B150" s="13" t="str">
        <f t="shared" si="25"/>
        <v>I</v>
      </c>
      <c r="C150" s="47">
        <f t="shared" si="26"/>
        <v>35963.707999999999</v>
      </c>
      <c r="D150" s="9" t="str">
        <f t="shared" si="27"/>
        <v>vis</v>
      </c>
      <c r="E150" s="55">
        <f>VLOOKUP(C150,Active!C$21:E$967,3,FALSE)</f>
        <v>-5917.8115489229394</v>
      </c>
      <c r="F150" s="13" t="s">
        <v>132</v>
      </c>
      <c r="G150" s="9" t="str">
        <f t="shared" si="28"/>
        <v>35963.708</v>
      </c>
      <c r="H150" s="47">
        <f t="shared" si="29"/>
        <v>-5918</v>
      </c>
      <c r="I150" s="56" t="s">
        <v>199</v>
      </c>
      <c r="J150" s="57" t="s">
        <v>200</v>
      </c>
      <c r="K150" s="56">
        <v>-5918</v>
      </c>
      <c r="L150" s="56" t="s">
        <v>195</v>
      </c>
      <c r="M150" s="57" t="s">
        <v>134</v>
      </c>
      <c r="N150" s="57"/>
      <c r="O150" s="58" t="s">
        <v>189</v>
      </c>
      <c r="P150" s="58" t="s">
        <v>190</v>
      </c>
    </row>
    <row r="151" spans="1:16" ht="12.75" customHeight="1" thickBot="1" x14ac:dyDescent="0.25">
      <c r="A151" s="47" t="str">
        <f t="shared" si="24"/>
        <v> AJ 64.261 </v>
      </c>
      <c r="B151" s="13" t="str">
        <f t="shared" si="25"/>
        <v>I</v>
      </c>
      <c r="C151" s="47">
        <f t="shared" si="26"/>
        <v>36006.792999999998</v>
      </c>
      <c r="D151" s="9" t="str">
        <f t="shared" si="27"/>
        <v>vis</v>
      </c>
      <c r="E151" s="55">
        <f>VLOOKUP(C151,Active!C$21:E$967,3,FALSE)</f>
        <v>-5884.8161797619277</v>
      </c>
      <c r="F151" s="13" t="s">
        <v>132</v>
      </c>
      <c r="G151" s="9" t="str">
        <f t="shared" si="28"/>
        <v>36006.793</v>
      </c>
      <c r="H151" s="47">
        <f t="shared" si="29"/>
        <v>-5885</v>
      </c>
      <c r="I151" s="56" t="s">
        <v>201</v>
      </c>
      <c r="J151" s="57" t="s">
        <v>202</v>
      </c>
      <c r="K151" s="56">
        <v>-5885</v>
      </c>
      <c r="L151" s="56" t="s">
        <v>175</v>
      </c>
      <c r="M151" s="57" t="s">
        <v>134</v>
      </c>
      <c r="N151" s="57"/>
      <c r="O151" s="58" t="s">
        <v>189</v>
      </c>
      <c r="P151" s="58" t="s">
        <v>190</v>
      </c>
    </row>
    <row r="152" spans="1:16" ht="12.75" customHeight="1" thickBot="1" x14ac:dyDescent="0.25">
      <c r="A152" s="47" t="str">
        <f t="shared" si="24"/>
        <v> AJ 64.261 </v>
      </c>
      <c r="B152" s="13" t="str">
        <f t="shared" si="25"/>
        <v>I</v>
      </c>
      <c r="C152" s="47">
        <f t="shared" si="26"/>
        <v>36031.595000000001</v>
      </c>
      <c r="D152" s="9" t="str">
        <f t="shared" si="27"/>
        <v>vis</v>
      </c>
      <c r="E152" s="55">
        <f>VLOOKUP(C152,Active!C$21:E$967,3,FALSE)</f>
        <v>-5865.822303797403</v>
      </c>
      <c r="F152" s="13" t="s">
        <v>132</v>
      </c>
      <c r="G152" s="9" t="str">
        <f t="shared" si="28"/>
        <v>36031.595</v>
      </c>
      <c r="H152" s="47">
        <f t="shared" si="29"/>
        <v>-5866</v>
      </c>
      <c r="I152" s="56" t="s">
        <v>203</v>
      </c>
      <c r="J152" s="57" t="s">
        <v>204</v>
      </c>
      <c r="K152" s="56">
        <v>-5866</v>
      </c>
      <c r="L152" s="56" t="s">
        <v>205</v>
      </c>
      <c r="M152" s="57" t="s">
        <v>134</v>
      </c>
      <c r="N152" s="57"/>
      <c r="O152" s="58" t="s">
        <v>189</v>
      </c>
      <c r="P152" s="58" t="s">
        <v>190</v>
      </c>
    </row>
    <row r="153" spans="1:16" ht="12.75" customHeight="1" thickBot="1" x14ac:dyDescent="0.25">
      <c r="A153" s="47" t="str">
        <f t="shared" si="24"/>
        <v> AA 9.48 </v>
      </c>
      <c r="B153" s="13" t="str">
        <f t="shared" si="25"/>
        <v>I</v>
      </c>
      <c r="C153" s="47">
        <f t="shared" si="26"/>
        <v>36308.413999999997</v>
      </c>
      <c r="D153" s="9" t="str">
        <f t="shared" si="27"/>
        <v>vis</v>
      </c>
      <c r="E153" s="55">
        <f>VLOOKUP(C153,Active!C$21:E$967,3,FALSE)</f>
        <v>-5653.8286843061142</v>
      </c>
      <c r="F153" s="13" t="s">
        <v>132</v>
      </c>
      <c r="G153" s="9" t="str">
        <f t="shared" si="28"/>
        <v>36308.414</v>
      </c>
      <c r="H153" s="47">
        <f t="shared" si="29"/>
        <v>-5654</v>
      </c>
      <c r="I153" s="56" t="s">
        <v>206</v>
      </c>
      <c r="J153" s="57" t="s">
        <v>207</v>
      </c>
      <c r="K153" s="56">
        <v>-5654</v>
      </c>
      <c r="L153" s="56" t="s">
        <v>208</v>
      </c>
      <c r="M153" s="57" t="s">
        <v>138</v>
      </c>
      <c r="N153" s="57"/>
      <c r="O153" s="58" t="s">
        <v>176</v>
      </c>
      <c r="P153" s="58" t="s">
        <v>177</v>
      </c>
    </row>
    <row r="154" spans="1:16" ht="12.75" customHeight="1" thickBot="1" x14ac:dyDescent="0.25">
      <c r="A154" s="47" t="str">
        <f t="shared" si="24"/>
        <v> AN 288.71 </v>
      </c>
      <c r="B154" s="13" t="str">
        <f t="shared" si="25"/>
        <v>I</v>
      </c>
      <c r="C154" s="47">
        <f t="shared" si="26"/>
        <v>37474.440999999999</v>
      </c>
      <c r="D154" s="9" t="str">
        <f t="shared" si="27"/>
        <v>vis</v>
      </c>
      <c r="E154" s="55">
        <f>VLOOKUP(C154,Active!C$21:E$967,3,FALSE)</f>
        <v>-4760.8614958018115</v>
      </c>
      <c r="F154" s="13" t="s">
        <v>132</v>
      </c>
      <c r="G154" s="9" t="str">
        <f t="shared" si="28"/>
        <v>37474.441</v>
      </c>
      <c r="H154" s="47">
        <f t="shared" si="29"/>
        <v>-4761</v>
      </c>
      <c r="I154" s="56" t="s">
        <v>209</v>
      </c>
      <c r="J154" s="57" t="s">
        <v>210</v>
      </c>
      <c r="K154" s="56">
        <v>-4761</v>
      </c>
      <c r="L154" s="56" t="s">
        <v>211</v>
      </c>
      <c r="M154" s="57" t="s">
        <v>138</v>
      </c>
      <c r="N154" s="57"/>
      <c r="O154" s="58" t="s">
        <v>212</v>
      </c>
      <c r="P154" s="58" t="s">
        <v>213</v>
      </c>
    </row>
    <row r="155" spans="1:16" ht="12.75" customHeight="1" thickBot="1" x14ac:dyDescent="0.25">
      <c r="A155" s="47" t="str">
        <f t="shared" si="24"/>
        <v> AN 288.71 </v>
      </c>
      <c r="B155" s="13" t="str">
        <f t="shared" si="25"/>
        <v>I</v>
      </c>
      <c r="C155" s="47">
        <f t="shared" si="26"/>
        <v>37474.440999999999</v>
      </c>
      <c r="D155" s="9" t="str">
        <f t="shared" si="27"/>
        <v>vis</v>
      </c>
      <c r="E155" s="55">
        <f>VLOOKUP(C155,Active!C$21:E$967,3,FALSE)</f>
        <v>-4760.8614958018115</v>
      </c>
      <c r="F155" s="13" t="s">
        <v>132</v>
      </c>
      <c r="G155" s="9" t="str">
        <f t="shared" si="28"/>
        <v>37474.441</v>
      </c>
      <c r="H155" s="47">
        <f t="shared" si="29"/>
        <v>-4761</v>
      </c>
      <c r="I155" s="56" t="s">
        <v>209</v>
      </c>
      <c r="J155" s="57" t="s">
        <v>210</v>
      </c>
      <c r="K155" s="56">
        <v>-4761</v>
      </c>
      <c r="L155" s="56" t="s">
        <v>211</v>
      </c>
      <c r="M155" s="57" t="s">
        <v>138</v>
      </c>
      <c r="N155" s="57"/>
      <c r="O155" s="58" t="s">
        <v>214</v>
      </c>
      <c r="P155" s="58" t="s">
        <v>213</v>
      </c>
    </row>
    <row r="156" spans="1:16" ht="12.75" customHeight="1" thickBot="1" x14ac:dyDescent="0.25">
      <c r="A156" s="47" t="str">
        <f t="shared" si="24"/>
        <v> AN 288.71 </v>
      </c>
      <c r="B156" s="13" t="str">
        <f t="shared" si="25"/>
        <v>I</v>
      </c>
      <c r="C156" s="47">
        <f t="shared" si="26"/>
        <v>37474.442000000003</v>
      </c>
      <c r="D156" s="9" t="str">
        <f t="shared" si="27"/>
        <v>vis</v>
      </c>
      <c r="E156" s="55">
        <f>VLOOKUP(C156,Active!C$21:E$967,3,FALSE)</f>
        <v>-4760.860729981473</v>
      </c>
      <c r="F156" s="13" t="s">
        <v>132</v>
      </c>
      <c r="G156" s="9" t="str">
        <f t="shared" si="28"/>
        <v>37474.442</v>
      </c>
      <c r="H156" s="47">
        <f t="shared" si="29"/>
        <v>-4761</v>
      </c>
      <c r="I156" s="56" t="s">
        <v>215</v>
      </c>
      <c r="J156" s="57" t="s">
        <v>216</v>
      </c>
      <c r="K156" s="56">
        <v>-4761</v>
      </c>
      <c r="L156" s="56" t="s">
        <v>180</v>
      </c>
      <c r="M156" s="57" t="s">
        <v>138</v>
      </c>
      <c r="N156" s="57"/>
      <c r="O156" s="58" t="s">
        <v>217</v>
      </c>
      <c r="P156" s="58" t="s">
        <v>213</v>
      </c>
    </row>
    <row r="157" spans="1:16" ht="12.75" customHeight="1" thickBot="1" x14ac:dyDescent="0.25">
      <c r="A157" s="47" t="str">
        <f t="shared" si="24"/>
        <v> AN 288.71 </v>
      </c>
      <c r="B157" s="13" t="str">
        <f t="shared" si="25"/>
        <v>I</v>
      </c>
      <c r="C157" s="47">
        <f t="shared" si="26"/>
        <v>37474.442999999999</v>
      </c>
      <c r="D157" s="9" t="str">
        <f t="shared" si="27"/>
        <v>vis</v>
      </c>
      <c r="E157" s="55">
        <f>VLOOKUP(C157,Active!C$21:E$967,3,FALSE)</f>
        <v>-4760.8599641611399</v>
      </c>
      <c r="F157" s="13" t="s">
        <v>132</v>
      </c>
      <c r="G157" s="9" t="str">
        <f t="shared" si="28"/>
        <v>37474.443</v>
      </c>
      <c r="H157" s="47">
        <f t="shared" si="29"/>
        <v>-4761</v>
      </c>
      <c r="I157" s="56" t="s">
        <v>218</v>
      </c>
      <c r="J157" s="57" t="s">
        <v>219</v>
      </c>
      <c r="K157" s="56">
        <v>-4761</v>
      </c>
      <c r="L157" s="56" t="s">
        <v>220</v>
      </c>
      <c r="M157" s="57" t="s">
        <v>138</v>
      </c>
      <c r="N157" s="57"/>
      <c r="O157" s="58" t="s">
        <v>221</v>
      </c>
      <c r="P157" s="58" t="s">
        <v>213</v>
      </c>
    </row>
    <row r="158" spans="1:16" ht="12.75" customHeight="1" thickBot="1" x14ac:dyDescent="0.25">
      <c r="A158" s="47" t="str">
        <f t="shared" si="24"/>
        <v> AN 288.71 </v>
      </c>
      <c r="B158" s="13" t="str">
        <f t="shared" si="25"/>
        <v>I</v>
      </c>
      <c r="C158" s="47">
        <f t="shared" si="26"/>
        <v>37474.442999999999</v>
      </c>
      <c r="D158" s="9" t="str">
        <f t="shared" si="27"/>
        <v>vis</v>
      </c>
      <c r="E158" s="55">
        <f>VLOOKUP(C158,Active!C$21:E$967,3,FALSE)</f>
        <v>-4760.8599641611399</v>
      </c>
      <c r="F158" s="13" t="s">
        <v>132</v>
      </c>
      <c r="G158" s="9" t="str">
        <f t="shared" si="28"/>
        <v>37474.443</v>
      </c>
      <c r="H158" s="47">
        <f t="shared" si="29"/>
        <v>-4761</v>
      </c>
      <c r="I158" s="56" t="s">
        <v>218</v>
      </c>
      <c r="J158" s="57" t="s">
        <v>219</v>
      </c>
      <c r="K158" s="56">
        <v>-4761</v>
      </c>
      <c r="L158" s="56" t="s">
        <v>220</v>
      </c>
      <c r="M158" s="57" t="s">
        <v>138</v>
      </c>
      <c r="N158" s="57"/>
      <c r="O158" s="58" t="s">
        <v>222</v>
      </c>
      <c r="P158" s="58" t="s">
        <v>213</v>
      </c>
    </row>
    <row r="159" spans="1:16" ht="12.75" customHeight="1" thickBot="1" x14ac:dyDescent="0.25">
      <c r="A159" s="47" t="str">
        <f t="shared" si="24"/>
        <v> AN 288.71 </v>
      </c>
      <c r="B159" s="13" t="str">
        <f t="shared" si="25"/>
        <v>I</v>
      </c>
      <c r="C159" s="47">
        <f t="shared" si="26"/>
        <v>37487.487000000001</v>
      </c>
      <c r="D159" s="9" t="str">
        <f t="shared" si="27"/>
        <v>vis</v>
      </c>
      <c r="E159" s="55">
        <f>VLOOKUP(C159,Active!C$21:E$967,3,FALSE)</f>
        <v>-4750.8706037030615</v>
      </c>
      <c r="F159" s="13" t="s">
        <v>132</v>
      </c>
      <c r="G159" s="9" t="str">
        <f t="shared" si="28"/>
        <v>37487.487</v>
      </c>
      <c r="H159" s="47">
        <f t="shared" si="29"/>
        <v>-4751</v>
      </c>
      <c r="I159" s="56" t="s">
        <v>223</v>
      </c>
      <c r="J159" s="57" t="s">
        <v>224</v>
      </c>
      <c r="K159" s="56">
        <v>-4751</v>
      </c>
      <c r="L159" s="56" t="s">
        <v>225</v>
      </c>
      <c r="M159" s="57" t="s">
        <v>138</v>
      </c>
      <c r="N159" s="57"/>
      <c r="O159" s="58" t="s">
        <v>217</v>
      </c>
      <c r="P159" s="58" t="s">
        <v>213</v>
      </c>
    </row>
    <row r="160" spans="1:16" ht="12.75" customHeight="1" thickBot="1" x14ac:dyDescent="0.25">
      <c r="A160" s="47" t="str">
        <f t="shared" si="24"/>
        <v> AN 291.225 </v>
      </c>
      <c r="B160" s="13" t="str">
        <f t="shared" si="25"/>
        <v>I</v>
      </c>
      <c r="C160" s="47">
        <f t="shared" si="26"/>
        <v>38546.458700000003</v>
      </c>
      <c r="D160" s="9" t="str">
        <f t="shared" si="27"/>
        <v>vis</v>
      </c>
      <c r="E160" s="55">
        <f>VLOOKUP(C160,Active!C$21:E$967,3,FALSE)</f>
        <v>-3939.8885409767076</v>
      </c>
      <c r="F160" s="13" t="s">
        <v>132</v>
      </c>
      <c r="G160" s="9" t="str">
        <f t="shared" si="28"/>
        <v>38546.4587</v>
      </c>
      <c r="H160" s="47">
        <f t="shared" si="29"/>
        <v>-3940</v>
      </c>
      <c r="I160" s="56" t="s">
        <v>226</v>
      </c>
      <c r="J160" s="57" t="s">
        <v>227</v>
      </c>
      <c r="K160" s="56">
        <v>-3940</v>
      </c>
      <c r="L160" s="56" t="s">
        <v>228</v>
      </c>
      <c r="M160" s="57" t="s">
        <v>229</v>
      </c>
      <c r="N160" s="57" t="s">
        <v>230</v>
      </c>
      <c r="O160" s="58" t="s">
        <v>231</v>
      </c>
      <c r="P160" s="58" t="s">
        <v>232</v>
      </c>
    </row>
    <row r="161" spans="1:16" ht="12.75" customHeight="1" thickBot="1" x14ac:dyDescent="0.25">
      <c r="A161" s="47" t="str">
        <f t="shared" si="24"/>
        <v> BAC 19.135 </v>
      </c>
      <c r="B161" s="13" t="str">
        <f t="shared" si="25"/>
        <v>I</v>
      </c>
      <c r="C161" s="47">
        <f t="shared" si="26"/>
        <v>39648.518300000003</v>
      </c>
      <c r="D161" s="9" t="str">
        <f t="shared" si="27"/>
        <v>vis</v>
      </c>
      <c r="E161" s="55">
        <f>VLOOKUP(C161,Active!C$21:E$967,3,FALSE)</f>
        <v>-3095.9088882103692</v>
      </c>
      <c r="F161" s="13" t="s">
        <v>132</v>
      </c>
      <c r="G161" s="9" t="str">
        <f t="shared" si="28"/>
        <v>39648.5183</v>
      </c>
      <c r="H161" s="47">
        <f t="shared" si="29"/>
        <v>-3096</v>
      </c>
      <c r="I161" s="56" t="s">
        <v>233</v>
      </c>
      <c r="J161" s="57" t="s">
        <v>234</v>
      </c>
      <c r="K161" s="56">
        <v>-3096</v>
      </c>
      <c r="L161" s="56" t="s">
        <v>235</v>
      </c>
      <c r="M161" s="57" t="s">
        <v>229</v>
      </c>
      <c r="N161" s="57" t="s">
        <v>230</v>
      </c>
      <c r="O161" s="58" t="s">
        <v>236</v>
      </c>
      <c r="P161" s="58" t="s">
        <v>237</v>
      </c>
    </row>
    <row r="162" spans="1:16" ht="12.75" customHeight="1" thickBot="1" x14ac:dyDescent="0.25">
      <c r="A162" s="47" t="str">
        <f t="shared" si="24"/>
        <v> BRNO 27 </v>
      </c>
      <c r="B162" s="13" t="str">
        <f t="shared" si="25"/>
        <v>I</v>
      </c>
      <c r="C162" s="47">
        <f t="shared" si="26"/>
        <v>46297.368000000002</v>
      </c>
      <c r="D162" s="9" t="str">
        <f t="shared" si="27"/>
        <v>vis</v>
      </c>
      <c r="E162" s="55">
        <f>VLOOKUP(C162,Active!C$21:E$967,3,FALSE)</f>
        <v>1995.9154206578371</v>
      </c>
      <c r="F162" s="13" t="s">
        <v>132</v>
      </c>
      <c r="G162" s="9" t="str">
        <f t="shared" si="28"/>
        <v>46297.368</v>
      </c>
      <c r="H162" s="47">
        <f t="shared" si="29"/>
        <v>1996</v>
      </c>
      <c r="I162" s="56" t="s">
        <v>406</v>
      </c>
      <c r="J162" s="57" t="s">
        <v>407</v>
      </c>
      <c r="K162" s="56">
        <v>1996</v>
      </c>
      <c r="L162" s="56" t="s">
        <v>320</v>
      </c>
      <c r="M162" s="57" t="s">
        <v>138</v>
      </c>
      <c r="N162" s="57"/>
      <c r="O162" s="58" t="s">
        <v>389</v>
      </c>
      <c r="P162" s="58" t="s">
        <v>390</v>
      </c>
    </row>
    <row r="163" spans="1:16" ht="12.75" customHeight="1" thickBot="1" x14ac:dyDescent="0.25">
      <c r="A163" s="47" t="str">
        <f t="shared" si="24"/>
        <v> BRNO 32 </v>
      </c>
      <c r="B163" s="13" t="str">
        <f t="shared" si="25"/>
        <v>I</v>
      </c>
      <c r="C163" s="47">
        <f t="shared" si="26"/>
        <v>49906.444499999998</v>
      </c>
      <c r="D163" s="9" t="str">
        <f t="shared" si="27"/>
        <v>vis</v>
      </c>
      <c r="E163" s="55">
        <f>VLOOKUP(C163,Active!C$21:E$967,3,FALSE)</f>
        <v>4759.8195972351723</v>
      </c>
      <c r="F163" s="13" t="s">
        <v>132</v>
      </c>
      <c r="G163" s="9" t="str">
        <f t="shared" si="28"/>
        <v>49906.4445</v>
      </c>
      <c r="H163" s="47">
        <f t="shared" si="29"/>
        <v>4760</v>
      </c>
      <c r="I163" s="56" t="s">
        <v>501</v>
      </c>
      <c r="J163" s="57" t="s">
        <v>502</v>
      </c>
      <c r="K163" s="56">
        <v>4760</v>
      </c>
      <c r="L163" s="56" t="s">
        <v>503</v>
      </c>
      <c r="M163" s="57" t="s">
        <v>138</v>
      </c>
      <c r="N163" s="57"/>
      <c r="O163" s="58" t="s">
        <v>504</v>
      </c>
      <c r="P163" s="58" t="s">
        <v>505</v>
      </c>
    </row>
    <row r="164" spans="1:16" ht="12.75" customHeight="1" thickBot="1" x14ac:dyDescent="0.25">
      <c r="A164" s="47" t="str">
        <f t="shared" si="24"/>
        <v> BRNO 32 </v>
      </c>
      <c r="B164" s="13" t="str">
        <f t="shared" si="25"/>
        <v>I</v>
      </c>
      <c r="C164" s="47">
        <f t="shared" si="26"/>
        <v>49919.506099999999</v>
      </c>
      <c r="D164" s="9" t="str">
        <f t="shared" si="27"/>
        <v>vis</v>
      </c>
      <c r="E164" s="55">
        <f>VLOOKUP(C164,Active!C$21:E$967,3,FALSE)</f>
        <v>4769.8224361311577</v>
      </c>
      <c r="F164" s="13" t="s">
        <v>132</v>
      </c>
      <c r="G164" s="9" t="str">
        <f t="shared" si="28"/>
        <v>49919.5061</v>
      </c>
      <c r="H164" s="47">
        <f t="shared" si="29"/>
        <v>4770</v>
      </c>
      <c r="I164" s="56" t="s">
        <v>510</v>
      </c>
      <c r="J164" s="57" t="s">
        <v>511</v>
      </c>
      <c r="K164" s="56">
        <v>4770</v>
      </c>
      <c r="L164" s="56" t="s">
        <v>512</v>
      </c>
      <c r="M164" s="57" t="s">
        <v>138</v>
      </c>
      <c r="N164" s="57"/>
      <c r="O164" s="58" t="s">
        <v>504</v>
      </c>
      <c r="P164" s="58" t="s">
        <v>505</v>
      </c>
    </row>
    <row r="165" spans="1:16" ht="12.75" customHeight="1" thickBot="1" x14ac:dyDescent="0.25">
      <c r="A165" s="47" t="str">
        <f t="shared" si="24"/>
        <v> BRNO 32 </v>
      </c>
      <c r="B165" s="13" t="str">
        <f t="shared" si="25"/>
        <v>I</v>
      </c>
      <c r="C165" s="47">
        <f t="shared" si="26"/>
        <v>49923.443500000001</v>
      </c>
      <c r="D165" s="9" t="str">
        <f t="shared" si="27"/>
        <v>vis</v>
      </c>
      <c r="E165" s="55">
        <f>VLOOKUP(C165,Active!C$21:E$967,3,FALSE)</f>
        <v>4772.8377771207051</v>
      </c>
      <c r="F165" s="13" t="s">
        <v>132</v>
      </c>
      <c r="G165" s="9" t="str">
        <f t="shared" si="28"/>
        <v>49923.4435</v>
      </c>
      <c r="H165" s="47">
        <f t="shared" si="29"/>
        <v>4773</v>
      </c>
      <c r="I165" s="56" t="s">
        <v>513</v>
      </c>
      <c r="J165" s="57" t="s">
        <v>514</v>
      </c>
      <c r="K165" s="56">
        <v>4773</v>
      </c>
      <c r="L165" s="56" t="s">
        <v>515</v>
      </c>
      <c r="M165" s="57" t="s">
        <v>138</v>
      </c>
      <c r="N165" s="57"/>
      <c r="O165" s="58" t="s">
        <v>397</v>
      </c>
      <c r="P165" s="58" t="s">
        <v>505</v>
      </c>
    </row>
    <row r="166" spans="1:16" ht="12.75" customHeight="1" thickBot="1" x14ac:dyDescent="0.25">
      <c r="A166" s="47" t="str">
        <f t="shared" si="24"/>
        <v> BRNO 32 </v>
      </c>
      <c r="B166" s="13" t="str">
        <f t="shared" si="25"/>
        <v>I</v>
      </c>
      <c r="C166" s="47">
        <f t="shared" si="26"/>
        <v>49923.444199999998</v>
      </c>
      <c r="D166" s="9" t="str">
        <f t="shared" si="27"/>
        <v>vis</v>
      </c>
      <c r="E166" s="55">
        <f>VLOOKUP(C166,Active!C$21:E$967,3,FALSE)</f>
        <v>4772.8383131949377</v>
      </c>
      <c r="F166" s="13" t="s">
        <v>132</v>
      </c>
      <c r="G166" s="9" t="str">
        <f t="shared" si="28"/>
        <v>49923.4442</v>
      </c>
      <c r="H166" s="47">
        <f t="shared" si="29"/>
        <v>4773</v>
      </c>
      <c r="I166" s="56" t="s">
        <v>516</v>
      </c>
      <c r="J166" s="57" t="s">
        <v>517</v>
      </c>
      <c r="K166" s="56">
        <v>4773</v>
      </c>
      <c r="L166" s="56" t="s">
        <v>518</v>
      </c>
      <c r="M166" s="57" t="s">
        <v>138</v>
      </c>
      <c r="N166" s="57"/>
      <c r="O166" s="58" t="s">
        <v>519</v>
      </c>
      <c r="P166" s="58" t="s">
        <v>505</v>
      </c>
    </row>
    <row r="167" spans="1:16" ht="12.75" customHeight="1" thickBot="1" x14ac:dyDescent="0.25">
      <c r="A167" s="47" t="str">
        <f t="shared" si="24"/>
        <v> BRNO 32 </v>
      </c>
      <c r="B167" s="13" t="str">
        <f t="shared" si="25"/>
        <v>I</v>
      </c>
      <c r="C167" s="47">
        <f t="shared" si="26"/>
        <v>49923.447</v>
      </c>
      <c r="D167" s="9" t="str">
        <f t="shared" si="27"/>
        <v>vis</v>
      </c>
      <c r="E167" s="55">
        <f>VLOOKUP(C167,Active!C$21:E$967,3,FALSE)</f>
        <v>4772.8404574918786</v>
      </c>
      <c r="F167" s="13" t="s">
        <v>132</v>
      </c>
      <c r="G167" s="9" t="str">
        <f t="shared" si="28"/>
        <v>49923.4470</v>
      </c>
      <c r="H167" s="47">
        <f t="shared" si="29"/>
        <v>4773</v>
      </c>
      <c r="I167" s="56" t="s">
        <v>520</v>
      </c>
      <c r="J167" s="57" t="s">
        <v>521</v>
      </c>
      <c r="K167" s="56">
        <v>4773</v>
      </c>
      <c r="L167" s="56" t="s">
        <v>522</v>
      </c>
      <c r="M167" s="57" t="s">
        <v>138</v>
      </c>
      <c r="N167" s="57"/>
      <c r="O167" s="58" t="s">
        <v>523</v>
      </c>
      <c r="P167" s="58" t="s">
        <v>505</v>
      </c>
    </row>
    <row r="168" spans="1:16" ht="12.75" customHeight="1" thickBot="1" x14ac:dyDescent="0.25">
      <c r="A168" s="47" t="str">
        <f t="shared" si="24"/>
        <v> BRNO 32 </v>
      </c>
      <c r="B168" s="13" t="str">
        <f t="shared" si="25"/>
        <v>I</v>
      </c>
      <c r="C168" s="47">
        <f t="shared" si="26"/>
        <v>49923.451800000003</v>
      </c>
      <c r="D168" s="9" t="str">
        <f t="shared" si="27"/>
        <v>vis</v>
      </c>
      <c r="E168" s="55">
        <f>VLOOKUP(C168,Active!C$21:E$967,3,FALSE)</f>
        <v>4772.8441334294921</v>
      </c>
      <c r="F168" s="13" t="s">
        <v>132</v>
      </c>
      <c r="G168" s="9" t="str">
        <f t="shared" si="28"/>
        <v>49923.4518</v>
      </c>
      <c r="H168" s="47">
        <f t="shared" si="29"/>
        <v>4773</v>
      </c>
      <c r="I168" s="56" t="s">
        <v>524</v>
      </c>
      <c r="J168" s="57" t="s">
        <v>525</v>
      </c>
      <c r="K168" s="56">
        <v>4773</v>
      </c>
      <c r="L168" s="56" t="s">
        <v>526</v>
      </c>
      <c r="M168" s="57" t="s">
        <v>138</v>
      </c>
      <c r="N168" s="57"/>
      <c r="O168" s="58" t="s">
        <v>527</v>
      </c>
      <c r="P168" s="58" t="s">
        <v>505</v>
      </c>
    </row>
    <row r="169" spans="1:16" ht="12.75" customHeight="1" thickBot="1" x14ac:dyDescent="0.25">
      <c r="A169" s="47" t="str">
        <f t="shared" si="24"/>
        <v> BRNO 32 </v>
      </c>
      <c r="B169" s="13" t="str">
        <f t="shared" si="25"/>
        <v>I</v>
      </c>
      <c r="C169" s="47">
        <f t="shared" si="26"/>
        <v>49923.455300000001</v>
      </c>
      <c r="D169" s="9" t="str">
        <f t="shared" si="27"/>
        <v>vis</v>
      </c>
      <c r="E169" s="55">
        <f>VLOOKUP(C169,Active!C$21:E$967,3,FALSE)</f>
        <v>4772.8468138006656</v>
      </c>
      <c r="F169" s="13" t="s">
        <v>132</v>
      </c>
      <c r="G169" s="9" t="str">
        <f t="shared" si="28"/>
        <v>49923.4553</v>
      </c>
      <c r="H169" s="47">
        <f t="shared" si="29"/>
        <v>4773</v>
      </c>
      <c r="I169" s="56" t="s">
        <v>528</v>
      </c>
      <c r="J169" s="57" t="s">
        <v>529</v>
      </c>
      <c r="K169" s="56">
        <v>4773</v>
      </c>
      <c r="L169" s="56" t="s">
        <v>530</v>
      </c>
      <c r="M169" s="57" t="s">
        <v>138</v>
      </c>
      <c r="N169" s="57"/>
      <c r="O169" s="58" t="s">
        <v>531</v>
      </c>
      <c r="P169" s="58" t="s">
        <v>505</v>
      </c>
    </row>
    <row r="170" spans="1:16" ht="12.75" customHeight="1" thickBot="1" x14ac:dyDescent="0.25">
      <c r="A170" s="47" t="str">
        <f t="shared" si="24"/>
        <v> BRNO 32 </v>
      </c>
      <c r="B170" s="13" t="str">
        <f t="shared" si="25"/>
        <v>I</v>
      </c>
      <c r="C170" s="47">
        <f t="shared" si="26"/>
        <v>50632.459799999997</v>
      </c>
      <c r="D170" s="9" t="str">
        <f t="shared" si="27"/>
        <v>vis</v>
      </c>
      <c r="E170" s="55">
        <f>VLOOKUP(C170,Active!C$21:E$967,3,FALSE)</f>
        <v>5315.8168779603238</v>
      </c>
      <c r="F170" s="13" t="s">
        <v>132</v>
      </c>
      <c r="G170" s="9" t="str">
        <f t="shared" si="28"/>
        <v>50632.4598</v>
      </c>
      <c r="H170" s="47">
        <f t="shared" si="29"/>
        <v>5316</v>
      </c>
      <c r="I170" s="56" t="s">
        <v>545</v>
      </c>
      <c r="J170" s="57" t="s">
        <v>546</v>
      </c>
      <c r="K170" s="56">
        <v>5316</v>
      </c>
      <c r="L170" s="56" t="s">
        <v>547</v>
      </c>
      <c r="M170" s="57" t="s">
        <v>138</v>
      </c>
      <c r="N170" s="57"/>
      <c r="O170" s="58" t="s">
        <v>548</v>
      </c>
      <c r="P170" s="58" t="s">
        <v>505</v>
      </c>
    </row>
    <row r="171" spans="1:16" ht="12.75" customHeight="1" thickBot="1" x14ac:dyDescent="0.25">
      <c r="A171" s="47" t="str">
        <f t="shared" ref="A171:A180" si="30">P171</f>
        <v> BRNO 32 </v>
      </c>
      <c r="B171" s="13" t="str">
        <f t="shared" ref="B171:B180" si="31">IF(H171=INT(H171),"I","II")</f>
        <v>I</v>
      </c>
      <c r="C171" s="47">
        <f t="shared" ref="C171:C180" si="32">1*G171</f>
        <v>51602.656199999998</v>
      </c>
      <c r="D171" s="9" t="str">
        <f t="shared" ref="D171:D180" si="33">VLOOKUP(F171,I$1:J$5,2,FALSE)</f>
        <v>vis</v>
      </c>
      <c r="E171" s="55">
        <f>VLOOKUP(C171,Active!C$21:E$967,3,FALSE)</f>
        <v>6058.8130106442113</v>
      </c>
      <c r="F171" s="13" t="s">
        <v>132</v>
      </c>
      <c r="G171" s="9" t="str">
        <f t="shared" ref="G171:G180" si="34">MID(I171,3,LEN(I171)-3)</f>
        <v>51602.6562</v>
      </c>
      <c r="H171" s="47">
        <f t="shared" ref="H171:H180" si="35">1*K171</f>
        <v>6059</v>
      </c>
      <c r="I171" s="56" t="s">
        <v>556</v>
      </c>
      <c r="J171" s="57" t="s">
        <v>557</v>
      </c>
      <c r="K171" s="56">
        <v>6059</v>
      </c>
      <c r="L171" s="56" t="s">
        <v>558</v>
      </c>
      <c r="M171" s="57" t="s">
        <v>138</v>
      </c>
      <c r="N171" s="57"/>
      <c r="O171" s="58" t="s">
        <v>559</v>
      </c>
      <c r="P171" s="58" t="s">
        <v>505</v>
      </c>
    </row>
    <row r="172" spans="1:16" ht="12.75" customHeight="1" thickBot="1" x14ac:dyDescent="0.25">
      <c r="A172" s="47" t="str">
        <f t="shared" si="30"/>
        <v> BRNO 32 </v>
      </c>
      <c r="B172" s="13" t="str">
        <f t="shared" si="31"/>
        <v>I</v>
      </c>
      <c r="C172" s="47">
        <f t="shared" si="32"/>
        <v>51657.490899999997</v>
      </c>
      <c r="D172" s="9" t="str">
        <f t="shared" si="33"/>
        <v>vis</v>
      </c>
      <c r="E172" s="55">
        <f>VLOOKUP(C172,Active!C$21:E$967,3,FALSE)</f>
        <v>6100.8065390028833</v>
      </c>
      <c r="F172" s="13" t="s">
        <v>132</v>
      </c>
      <c r="G172" s="9" t="str">
        <f t="shared" si="34"/>
        <v>51657.4909</v>
      </c>
      <c r="H172" s="47">
        <f t="shared" si="35"/>
        <v>6101</v>
      </c>
      <c r="I172" s="56" t="s">
        <v>560</v>
      </c>
      <c r="J172" s="57" t="s">
        <v>561</v>
      </c>
      <c r="K172" s="56">
        <v>6101</v>
      </c>
      <c r="L172" s="56" t="s">
        <v>562</v>
      </c>
      <c r="M172" s="57" t="s">
        <v>229</v>
      </c>
      <c r="N172" s="57" t="s">
        <v>230</v>
      </c>
      <c r="O172" s="58" t="s">
        <v>563</v>
      </c>
      <c r="P172" s="58" t="s">
        <v>505</v>
      </c>
    </row>
    <row r="173" spans="1:16" ht="12.75" customHeight="1" thickBot="1" x14ac:dyDescent="0.25">
      <c r="A173" s="47" t="str">
        <f t="shared" si="30"/>
        <v> BRNO 32 </v>
      </c>
      <c r="B173" s="13" t="str">
        <f t="shared" si="31"/>
        <v>I</v>
      </c>
      <c r="C173" s="47">
        <f t="shared" si="32"/>
        <v>51678.381699999998</v>
      </c>
      <c r="D173" s="9" t="str">
        <f t="shared" si="33"/>
        <v>vis</v>
      </c>
      <c r="E173" s="55">
        <f>VLOOKUP(C173,Active!C$21:E$967,3,FALSE)</f>
        <v>6116.8051384706541</v>
      </c>
      <c r="F173" s="13" t="s">
        <v>132</v>
      </c>
      <c r="G173" s="9" t="str">
        <f t="shared" si="34"/>
        <v>51678.3817</v>
      </c>
      <c r="H173" s="47">
        <f t="shared" si="35"/>
        <v>6117</v>
      </c>
      <c r="I173" s="56" t="s">
        <v>564</v>
      </c>
      <c r="J173" s="57" t="s">
        <v>565</v>
      </c>
      <c r="K173" s="56">
        <v>6117</v>
      </c>
      <c r="L173" s="56" t="s">
        <v>566</v>
      </c>
      <c r="M173" s="57" t="s">
        <v>229</v>
      </c>
      <c r="N173" s="57" t="s">
        <v>230</v>
      </c>
      <c r="O173" s="58" t="s">
        <v>567</v>
      </c>
      <c r="P173" s="58" t="s">
        <v>505</v>
      </c>
    </row>
    <row r="174" spans="1:16" ht="12.75" customHeight="1" thickBot="1" x14ac:dyDescent="0.25">
      <c r="A174" s="47" t="str">
        <f t="shared" si="30"/>
        <v>OEJV 0074 </v>
      </c>
      <c r="B174" s="13" t="str">
        <f t="shared" si="31"/>
        <v>I</v>
      </c>
      <c r="C174" s="47">
        <f t="shared" si="32"/>
        <v>51751.493000000002</v>
      </c>
      <c r="D174" s="9" t="str">
        <f t="shared" si="33"/>
        <v>vis</v>
      </c>
      <c r="E174" s="55" t="e">
        <f>VLOOKUP(C174,Active!C$21:E$967,3,FALSE)</f>
        <v>#N/A</v>
      </c>
      <c r="F174" s="13" t="s">
        <v>132</v>
      </c>
      <c r="G174" s="9" t="str">
        <f t="shared" si="34"/>
        <v>51751.493</v>
      </c>
      <c r="H174" s="47">
        <f t="shared" si="35"/>
        <v>6173</v>
      </c>
      <c r="I174" s="56" t="s">
        <v>568</v>
      </c>
      <c r="J174" s="57" t="s">
        <v>569</v>
      </c>
      <c r="K174" s="56">
        <v>6173</v>
      </c>
      <c r="L174" s="56" t="s">
        <v>570</v>
      </c>
      <c r="M174" s="57" t="s">
        <v>138</v>
      </c>
      <c r="N174" s="57"/>
      <c r="O174" s="58" t="s">
        <v>571</v>
      </c>
      <c r="P174" s="59" t="s">
        <v>572</v>
      </c>
    </row>
    <row r="175" spans="1:16" ht="12.75" customHeight="1" thickBot="1" x14ac:dyDescent="0.25">
      <c r="A175" s="47" t="str">
        <f t="shared" si="30"/>
        <v>OEJV 0074 </v>
      </c>
      <c r="B175" s="13" t="str">
        <f t="shared" si="31"/>
        <v>I</v>
      </c>
      <c r="C175" s="47">
        <f t="shared" si="32"/>
        <v>51751.51</v>
      </c>
      <c r="D175" s="9" t="str">
        <f t="shared" si="33"/>
        <v>vis</v>
      </c>
      <c r="E175" s="55" t="e">
        <f>VLOOKUP(C175,Active!C$21:E$967,3,FALSE)</f>
        <v>#N/A</v>
      </c>
      <c r="F175" s="13" t="s">
        <v>132</v>
      </c>
      <c r="G175" s="9" t="str">
        <f t="shared" si="34"/>
        <v>51751.510</v>
      </c>
      <c r="H175" s="47">
        <f t="shared" si="35"/>
        <v>6173</v>
      </c>
      <c r="I175" s="56" t="s">
        <v>581</v>
      </c>
      <c r="J175" s="57" t="s">
        <v>582</v>
      </c>
      <c r="K175" s="56">
        <v>6173</v>
      </c>
      <c r="L175" s="56" t="s">
        <v>583</v>
      </c>
      <c r="M175" s="57" t="s">
        <v>138</v>
      </c>
      <c r="N175" s="57"/>
      <c r="O175" s="58" t="s">
        <v>559</v>
      </c>
      <c r="P175" s="59" t="s">
        <v>572</v>
      </c>
    </row>
    <row r="176" spans="1:16" ht="12.75" customHeight="1" thickBot="1" x14ac:dyDescent="0.25">
      <c r="A176" s="47" t="str">
        <f t="shared" si="30"/>
        <v>OEJV 0074 </v>
      </c>
      <c r="B176" s="13" t="str">
        <f t="shared" si="31"/>
        <v>I</v>
      </c>
      <c r="C176" s="47">
        <f t="shared" si="32"/>
        <v>51751.51</v>
      </c>
      <c r="D176" s="9" t="str">
        <f t="shared" si="33"/>
        <v>vis</v>
      </c>
      <c r="E176" s="55" t="e">
        <f>VLOOKUP(C176,Active!C$21:E$967,3,FALSE)</f>
        <v>#N/A</v>
      </c>
      <c r="F176" s="13" t="s">
        <v>132</v>
      </c>
      <c r="G176" s="9" t="str">
        <f t="shared" si="34"/>
        <v>51751.510</v>
      </c>
      <c r="H176" s="47">
        <f t="shared" si="35"/>
        <v>6173</v>
      </c>
      <c r="I176" s="56" t="s">
        <v>581</v>
      </c>
      <c r="J176" s="57" t="s">
        <v>582</v>
      </c>
      <c r="K176" s="56">
        <v>6173</v>
      </c>
      <c r="L176" s="56" t="s">
        <v>583</v>
      </c>
      <c r="M176" s="57" t="s">
        <v>138</v>
      </c>
      <c r="N176" s="57"/>
      <c r="O176" s="58" t="s">
        <v>401</v>
      </c>
      <c r="P176" s="59" t="s">
        <v>572</v>
      </c>
    </row>
    <row r="177" spans="1:16" ht="12.75" customHeight="1" thickBot="1" x14ac:dyDescent="0.25">
      <c r="A177" s="47" t="str">
        <f t="shared" si="30"/>
        <v>VSB 40 </v>
      </c>
      <c r="B177" s="13" t="str">
        <f t="shared" si="31"/>
        <v>I</v>
      </c>
      <c r="C177" s="47">
        <f t="shared" si="32"/>
        <v>52382.182500000003</v>
      </c>
      <c r="D177" s="9" t="str">
        <f t="shared" si="33"/>
        <v>vis</v>
      </c>
      <c r="E177" s="55">
        <f>VLOOKUP(C177,Active!C$21:E$967,3,FALSE)</f>
        <v>6655.7901033497537</v>
      </c>
      <c r="F177" s="13" t="s">
        <v>132</v>
      </c>
      <c r="G177" s="9" t="str">
        <f t="shared" si="34"/>
        <v>52382.1825</v>
      </c>
      <c r="H177" s="47">
        <f t="shared" si="35"/>
        <v>6656</v>
      </c>
      <c r="I177" s="56" t="s">
        <v>590</v>
      </c>
      <c r="J177" s="57" t="s">
        <v>591</v>
      </c>
      <c r="K177" s="56">
        <v>6656</v>
      </c>
      <c r="L177" s="56" t="s">
        <v>592</v>
      </c>
      <c r="M177" s="57" t="s">
        <v>229</v>
      </c>
      <c r="N177" s="57" t="s">
        <v>230</v>
      </c>
      <c r="O177" s="58" t="s">
        <v>593</v>
      </c>
      <c r="P177" s="59" t="s">
        <v>594</v>
      </c>
    </row>
    <row r="178" spans="1:16" ht="12.75" customHeight="1" thickBot="1" x14ac:dyDescent="0.25">
      <c r="A178" s="47" t="str">
        <f t="shared" si="30"/>
        <v>OEJV 0074 </v>
      </c>
      <c r="B178" s="13" t="str">
        <f t="shared" si="31"/>
        <v>I</v>
      </c>
      <c r="C178" s="47">
        <f t="shared" si="32"/>
        <v>52908.400999999998</v>
      </c>
      <c r="D178" s="9" t="str">
        <f t="shared" si="33"/>
        <v>vis</v>
      </c>
      <c r="E178" s="55" t="e">
        <f>VLOOKUP(C178,Active!C$21:E$967,3,FALSE)</f>
        <v>#N/A</v>
      </c>
      <c r="F178" s="13" t="s">
        <v>132</v>
      </c>
      <c r="G178" s="9" t="str">
        <f t="shared" si="34"/>
        <v>52908.401</v>
      </c>
      <c r="H178" s="47">
        <f t="shared" si="35"/>
        <v>7059</v>
      </c>
      <c r="I178" s="56" t="s">
        <v>600</v>
      </c>
      <c r="J178" s="57" t="s">
        <v>601</v>
      </c>
      <c r="K178" s="56">
        <v>7059</v>
      </c>
      <c r="L178" s="56" t="s">
        <v>602</v>
      </c>
      <c r="M178" s="57" t="s">
        <v>138</v>
      </c>
      <c r="N178" s="57"/>
      <c r="O178" s="58" t="s">
        <v>603</v>
      </c>
      <c r="P178" s="59" t="s">
        <v>572</v>
      </c>
    </row>
    <row r="179" spans="1:16" ht="12.75" customHeight="1" thickBot="1" x14ac:dyDescent="0.25">
      <c r="A179" s="47" t="str">
        <f t="shared" si="30"/>
        <v>VSB 46 </v>
      </c>
      <c r="B179" s="13" t="str">
        <f t="shared" si="31"/>
        <v>I</v>
      </c>
      <c r="C179" s="47">
        <f t="shared" si="32"/>
        <v>54142.341999999997</v>
      </c>
      <c r="D179" s="9" t="str">
        <f t="shared" si="33"/>
        <v>vis</v>
      </c>
      <c r="E179" s="55">
        <f>VLOOKUP(C179,Active!C$21:E$967,3,FALSE)</f>
        <v>8003.7560424181738</v>
      </c>
      <c r="F179" s="13" t="s">
        <v>132</v>
      </c>
      <c r="G179" s="9" t="str">
        <f t="shared" si="34"/>
        <v>54142.342</v>
      </c>
      <c r="H179" s="47">
        <f t="shared" si="35"/>
        <v>8004</v>
      </c>
      <c r="I179" s="56" t="s">
        <v>633</v>
      </c>
      <c r="J179" s="57" t="s">
        <v>634</v>
      </c>
      <c r="K179" s="56" t="s">
        <v>635</v>
      </c>
      <c r="L179" s="56" t="s">
        <v>636</v>
      </c>
      <c r="M179" s="57" t="s">
        <v>138</v>
      </c>
      <c r="N179" s="57"/>
      <c r="O179" s="58" t="s">
        <v>637</v>
      </c>
      <c r="P179" s="59" t="s">
        <v>638</v>
      </c>
    </row>
    <row r="180" spans="1:16" ht="12.75" customHeight="1" thickBot="1" x14ac:dyDescent="0.25">
      <c r="A180" s="47" t="str">
        <f t="shared" si="30"/>
        <v>OEJV 0094 </v>
      </c>
      <c r="B180" s="13" t="str">
        <f t="shared" si="31"/>
        <v>I</v>
      </c>
      <c r="C180" s="47">
        <f t="shared" si="32"/>
        <v>54676.369100000004</v>
      </c>
      <c r="D180" s="9" t="str">
        <f t="shared" si="33"/>
        <v>vis</v>
      </c>
      <c r="E180" s="55" t="e">
        <f>VLOOKUP(C180,Active!C$21:E$967,3,FALSE)</f>
        <v>#N/A</v>
      </c>
      <c r="F180" s="13" t="s">
        <v>132</v>
      </c>
      <c r="G180" s="9" t="str">
        <f t="shared" si="34"/>
        <v>54676.3691</v>
      </c>
      <c r="H180" s="47">
        <f t="shared" si="35"/>
        <v>8413</v>
      </c>
      <c r="I180" s="56" t="s">
        <v>661</v>
      </c>
      <c r="J180" s="57" t="s">
        <v>662</v>
      </c>
      <c r="K180" s="56" t="s">
        <v>663</v>
      </c>
      <c r="L180" s="56" t="s">
        <v>664</v>
      </c>
      <c r="M180" s="57" t="s">
        <v>587</v>
      </c>
      <c r="N180" s="57" t="s">
        <v>125</v>
      </c>
      <c r="O180" s="58" t="s">
        <v>665</v>
      </c>
      <c r="P180" s="59" t="s">
        <v>666</v>
      </c>
    </row>
    <row r="181" spans="1:16" x14ac:dyDescent="0.2">
      <c r="B181" s="13"/>
      <c r="E181" s="55"/>
      <c r="F181" s="13"/>
    </row>
    <row r="182" spans="1:16" x14ac:dyDescent="0.2">
      <c r="B182" s="13"/>
      <c r="E182" s="55"/>
      <c r="F182" s="13"/>
    </row>
    <row r="183" spans="1:16" x14ac:dyDescent="0.2">
      <c r="B183" s="13"/>
      <c r="E183" s="55"/>
      <c r="F183" s="13"/>
    </row>
    <row r="184" spans="1:16" x14ac:dyDescent="0.2">
      <c r="B184" s="13"/>
      <c r="E184" s="55"/>
      <c r="F184" s="13"/>
    </row>
    <row r="185" spans="1:16" x14ac:dyDescent="0.2">
      <c r="B185" s="13"/>
      <c r="E185" s="55"/>
      <c r="F185" s="13"/>
    </row>
    <row r="186" spans="1:16" x14ac:dyDescent="0.2">
      <c r="B186" s="13"/>
      <c r="E186" s="55"/>
      <c r="F186" s="13"/>
    </row>
    <row r="187" spans="1:16" x14ac:dyDescent="0.2">
      <c r="B187" s="13"/>
      <c r="E187" s="55"/>
      <c r="F187" s="13"/>
    </row>
    <row r="188" spans="1:16" x14ac:dyDescent="0.2">
      <c r="B188" s="13"/>
      <c r="E188" s="55"/>
      <c r="F188" s="13"/>
    </row>
    <row r="189" spans="1:16" x14ac:dyDescent="0.2">
      <c r="B189" s="13"/>
      <c r="E189" s="55"/>
      <c r="F189" s="13"/>
    </row>
    <row r="190" spans="1:16" x14ac:dyDescent="0.2">
      <c r="B190" s="13"/>
      <c r="E190" s="55"/>
      <c r="F190" s="13"/>
    </row>
    <row r="191" spans="1:16" x14ac:dyDescent="0.2">
      <c r="B191" s="13"/>
      <c r="E191" s="55"/>
      <c r="F191" s="13"/>
    </row>
    <row r="192" spans="1:16" x14ac:dyDescent="0.2">
      <c r="B192" s="13"/>
      <c r="E192" s="55"/>
      <c r="F192" s="13"/>
    </row>
    <row r="193" spans="2:6" x14ac:dyDescent="0.2">
      <c r="B193" s="13"/>
      <c r="E193" s="55"/>
      <c r="F193" s="13"/>
    </row>
    <row r="194" spans="2:6" x14ac:dyDescent="0.2">
      <c r="B194" s="13"/>
      <c r="E194" s="55"/>
      <c r="F194" s="13"/>
    </row>
    <row r="195" spans="2:6" x14ac:dyDescent="0.2">
      <c r="B195" s="13"/>
      <c r="E195" s="55"/>
      <c r="F195" s="13"/>
    </row>
    <row r="196" spans="2:6" x14ac:dyDescent="0.2">
      <c r="B196" s="13"/>
      <c r="E196" s="55"/>
      <c r="F196" s="13"/>
    </row>
    <row r="197" spans="2:6" x14ac:dyDescent="0.2">
      <c r="B197" s="13"/>
      <c r="E197" s="55"/>
      <c r="F197" s="13"/>
    </row>
    <row r="198" spans="2:6" x14ac:dyDescent="0.2">
      <c r="B198" s="13"/>
      <c r="E198" s="55"/>
      <c r="F198" s="13"/>
    </row>
    <row r="199" spans="2:6" x14ac:dyDescent="0.2">
      <c r="B199" s="13"/>
      <c r="E199" s="55"/>
      <c r="F199" s="13"/>
    </row>
    <row r="200" spans="2:6" x14ac:dyDescent="0.2">
      <c r="B200" s="13"/>
      <c r="E200" s="55"/>
      <c r="F200" s="13"/>
    </row>
    <row r="201" spans="2:6" x14ac:dyDescent="0.2">
      <c r="B201" s="13"/>
      <c r="E201" s="55"/>
      <c r="F201" s="13"/>
    </row>
    <row r="202" spans="2:6" x14ac:dyDescent="0.2">
      <c r="B202" s="13"/>
      <c r="E202" s="55"/>
      <c r="F202" s="13"/>
    </row>
    <row r="203" spans="2:6" x14ac:dyDescent="0.2">
      <c r="B203" s="13"/>
      <c r="E203" s="55"/>
      <c r="F203" s="13"/>
    </row>
    <row r="204" spans="2:6" x14ac:dyDescent="0.2">
      <c r="B204" s="13"/>
      <c r="E204" s="55"/>
      <c r="F204" s="13"/>
    </row>
    <row r="205" spans="2:6" x14ac:dyDescent="0.2">
      <c r="B205" s="13"/>
      <c r="E205" s="55"/>
      <c r="F205" s="13"/>
    </row>
    <row r="206" spans="2:6" x14ac:dyDescent="0.2">
      <c r="B206" s="13"/>
      <c r="E206" s="55"/>
      <c r="F206" s="13"/>
    </row>
    <row r="207" spans="2:6" x14ac:dyDescent="0.2">
      <c r="B207" s="13"/>
      <c r="E207" s="55"/>
      <c r="F207" s="13"/>
    </row>
    <row r="208" spans="2:6" x14ac:dyDescent="0.2">
      <c r="B208" s="13"/>
      <c r="E208" s="55"/>
      <c r="F208" s="13"/>
    </row>
    <row r="209" spans="2:6" x14ac:dyDescent="0.2">
      <c r="B209" s="13"/>
      <c r="E209" s="55"/>
      <c r="F209" s="13"/>
    </row>
    <row r="210" spans="2:6" x14ac:dyDescent="0.2">
      <c r="B210" s="13"/>
      <c r="E210" s="55"/>
      <c r="F210" s="13"/>
    </row>
    <row r="211" spans="2:6" x14ac:dyDescent="0.2">
      <c r="B211" s="13"/>
      <c r="E211" s="55"/>
      <c r="F211" s="13"/>
    </row>
    <row r="212" spans="2:6" x14ac:dyDescent="0.2">
      <c r="B212" s="13"/>
      <c r="E212" s="55"/>
      <c r="F212" s="13"/>
    </row>
    <row r="213" spans="2:6" x14ac:dyDescent="0.2">
      <c r="B213" s="13"/>
      <c r="E213" s="55"/>
      <c r="F213" s="13"/>
    </row>
    <row r="214" spans="2:6" x14ac:dyDescent="0.2">
      <c r="B214" s="13"/>
      <c r="E214" s="55"/>
      <c r="F214" s="13"/>
    </row>
    <row r="215" spans="2:6" x14ac:dyDescent="0.2">
      <c r="B215" s="13"/>
      <c r="E215" s="55"/>
      <c r="F215" s="13"/>
    </row>
    <row r="216" spans="2:6" x14ac:dyDescent="0.2">
      <c r="B216" s="13"/>
      <c r="E216" s="55"/>
      <c r="F216" s="13"/>
    </row>
    <row r="217" spans="2:6" x14ac:dyDescent="0.2">
      <c r="B217" s="13"/>
      <c r="E217" s="55"/>
      <c r="F217" s="13"/>
    </row>
    <row r="218" spans="2:6" x14ac:dyDescent="0.2">
      <c r="B218" s="13"/>
      <c r="E218" s="55"/>
      <c r="F218" s="13"/>
    </row>
    <row r="219" spans="2:6" x14ac:dyDescent="0.2">
      <c r="B219" s="13"/>
      <c r="E219" s="55"/>
      <c r="F219" s="13"/>
    </row>
    <row r="220" spans="2:6" x14ac:dyDescent="0.2">
      <c r="B220" s="13"/>
      <c r="E220" s="55"/>
      <c r="F220" s="13"/>
    </row>
    <row r="221" spans="2:6" x14ac:dyDescent="0.2">
      <c r="B221" s="13"/>
      <c r="E221" s="55"/>
      <c r="F221" s="13"/>
    </row>
    <row r="222" spans="2:6" x14ac:dyDescent="0.2">
      <c r="B222" s="13"/>
      <c r="E222" s="55"/>
      <c r="F222" s="13"/>
    </row>
    <row r="223" spans="2:6" x14ac:dyDescent="0.2">
      <c r="B223" s="13"/>
      <c r="E223" s="55"/>
      <c r="F223" s="13"/>
    </row>
    <row r="224" spans="2:6" x14ac:dyDescent="0.2">
      <c r="B224" s="13"/>
      <c r="E224" s="55"/>
      <c r="F224" s="13"/>
    </row>
    <row r="225" spans="2:6" x14ac:dyDescent="0.2">
      <c r="B225" s="13"/>
      <c r="E225" s="55"/>
      <c r="F225" s="13"/>
    </row>
    <row r="226" spans="2:6" x14ac:dyDescent="0.2">
      <c r="B226" s="13"/>
      <c r="E226" s="55"/>
      <c r="F226" s="13"/>
    </row>
    <row r="227" spans="2:6" x14ac:dyDescent="0.2">
      <c r="B227" s="13"/>
      <c r="E227" s="55"/>
      <c r="F227" s="13"/>
    </row>
    <row r="228" spans="2:6" x14ac:dyDescent="0.2">
      <c r="B228" s="13"/>
      <c r="E228" s="55"/>
      <c r="F228" s="13"/>
    </row>
    <row r="229" spans="2:6" x14ac:dyDescent="0.2">
      <c r="B229" s="13"/>
      <c r="E229" s="55"/>
      <c r="F229" s="13"/>
    </row>
    <row r="230" spans="2:6" x14ac:dyDescent="0.2">
      <c r="B230" s="13"/>
      <c r="E230" s="55"/>
      <c r="F230" s="13"/>
    </row>
    <row r="231" spans="2:6" x14ac:dyDescent="0.2">
      <c r="B231" s="13"/>
      <c r="E231" s="55"/>
      <c r="F231" s="13"/>
    </row>
    <row r="232" spans="2:6" x14ac:dyDescent="0.2">
      <c r="B232" s="13"/>
      <c r="E232" s="55"/>
      <c r="F232" s="13"/>
    </row>
    <row r="233" spans="2:6" x14ac:dyDescent="0.2">
      <c r="B233" s="13"/>
      <c r="E233" s="55"/>
      <c r="F233" s="13"/>
    </row>
    <row r="234" spans="2:6" x14ac:dyDescent="0.2">
      <c r="B234" s="13"/>
      <c r="E234" s="55"/>
      <c r="F234" s="13"/>
    </row>
    <row r="235" spans="2:6" x14ac:dyDescent="0.2">
      <c r="B235" s="13"/>
      <c r="E235" s="55"/>
      <c r="F235" s="13"/>
    </row>
    <row r="236" spans="2:6" x14ac:dyDescent="0.2">
      <c r="B236" s="13"/>
      <c r="E236" s="55"/>
      <c r="F236" s="13"/>
    </row>
    <row r="237" spans="2:6" x14ac:dyDescent="0.2">
      <c r="B237" s="13"/>
      <c r="E237" s="55"/>
      <c r="F237" s="13"/>
    </row>
    <row r="238" spans="2:6" x14ac:dyDescent="0.2">
      <c r="B238" s="13"/>
      <c r="E238" s="55"/>
      <c r="F238" s="13"/>
    </row>
    <row r="239" spans="2:6" x14ac:dyDescent="0.2">
      <c r="B239" s="13"/>
      <c r="E239" s="55"/>
      <c r="F239" s="13"/>
    </row>
    <row r="240" spans="2:6" x14ac:dyDescent="0.2">
      <c r="B240" s="13"/>
      <c r="E240" s="55"/>
      <c r="F240" s="13"/>
    </row>
    <row r="241" spans="2:6" x14ac:dyDescent="0.2">
      <c r="B241" s="13"/>
      <c r="E241" s="55"/>
      <c r="F241" s="13"/>
    </row>
    <row r="242" spans="2:6" x14ac:dyDescent="0.2">
      <c r="B242" s="13"/>
      <c r="E242" s="55"/>
      <c r="F242" s="13"/>
    </row>
    <row r="243" spans="2:6" x14ac:dyDescent="0.2">
      <c r="B243" s="13"/>
      <c r="E243" s="55"/>
      <c r="F243" s="13"/>
    </row>
    <row r="244" spans="2:6" x14ac:dyDescent="0.2">
      <c r="B244" s="13"/>
      <c r="E244" s="55"/>
      <c r="F244" s="13"/>
    </row>
    <row r="245" spans="2:6" x14ac:dyDescent="0.2">
      <c r="B245" s="13"/>
      <c r="E245" s="55"/>
      <c r="F245" s="13"/>
    </row>
    <row r="246" spans="2:6" x14ac:dyDescent="0.2">
      <c r="B246" s="13"/>
      <c r="E246" s="55"/>
      <c r="F246" s="13"/>
    </row>
    <row r="247" spans="2:6" x14ac:dyDescent="0.2">
      <c r="B247" s="13"/>
      <c r="E247" s="55"/>
      <c r="F247" s="13"/>
    </row>
    <row r="248" spans="2:6" x14ac:dyDescent="0.2">
      <c r="B248" s="13"/>
      <c r="E248" s="55"/>
      <c r="F248" s="13"/>
    </row>
    <row r="249" spans="2:6" x14ac:dyDescent="0.2">
      <c r="B249" s="13"/>
      <c r="E249" s="55"/>
      <c r="F249" s="13"/>
    </row>
    <row r="250" spans="2:6" x14ac:dyDescent="0.2">
      <c r="B250" s="13"/>
      <c r="E250" s="55"/>
      <c r="F250" s="13"/>
    </row>
    <row r="251" spans="2:6" x14ac:dyDescent="0.2">
      <c r="B251" s="13"/>
      <c r="E251" s="55"/>
      <c r="F251" s="13"/>
    </row>
    <row r="252" spans="2:6" x14ac:dyDescent="0.2">
      <c r="B252" s="13"/>
      <c r="E252" s="55"/>
      <c r="F252" s="13"/>
    </row>
    <row r="253" spans="2:6" x14ac:dyDescent="0.2">
      <c r="B253" s="13"/>
      <c r="E253" s="55"/>
      <c r="F253" s="13"/>
    </row>
    <row r="254" spans="2:6" x14ac:dyDescent="0.2">
      <c r="B254" s="13"/>
      <c r="E254" s="55"/>
      <c r="F254" s="13"/>
    </row>
    <row r="255" spans="2:6" x14ac:dyDescent="0.2">
      <c r="B255" s="13"/>
      <c r="E255" s="55"/>
      <c r="F255" s="13"/>
    </row>
    <row r="256" spans="2:6" x14ac:dyDescent="0.2">
      <c r="B256" s="13"/>
      <c r="E256" s="55"/>
      <c r="F256" s="13"/>
    </row>
    <row r="257" spans="2:6" x14ac:dyDescent="0.2">
      <c r="B257" s="13"/>
      <c r="E257" s="55"/>
      <c r="F257" s="13"/>
    </row>
    <row r="258" spans="2:6" x14ac:dyDescent="0.2">
      <c r="B258" s="13"/>
      <c r="E258" s="55"/>
      <c r="F258" s="13"/>
    </row>
    <row r="259" spans="2:6" x14ac:dyDescent="0.2">
      <c r="B259" s="13"/>
      <c r="E259" s="55"/>
      <c r="F259" s="13"/>
    </row>
    <row r="260" spans="2:6" x14ac:dyDescent="0.2">
      <c r="B260" s="13"/>
      <c r="E260" s="55"/>
      <c r="F260" s="13"/>
    </row>
    <row r="261" spans="2:6" x14ac:dyDescent="0.2">
      <c r="B261" s="13"/>
      <c r="E261" s="55"/>
      <c r="F261" s="13"/>
    </row>
    <row r="262" spans="2:6" x14ac:dyDescent="0.2">
      <c r="B262" s="13"/>
      <c r="E262" s="55"/>
      <c r="F262" s="13"/>
    </row>
    <row r="263" spans="2:6" x14ac:dyDescent="0.2">
      <c r="B263" s="13"/>
      <c r="E263" s="55"/>
      <c r="F263" s="13"/>
    </row>
    <row r="264" spans="2:6" x14ac:dyDescent="0.2">
      <c r="B264" s="13"/>
      <c r="E264" s="55"/>
      <c r="F264" s="13"/>
    </row>
    <row r="265" spans="2:6" x14ac:dyDescent="0.2">
      <c r="B265" s="13"/>
      <c r="E265" s="55"/>
      <c r="F265" s="13"/>
    </row>
    <row r="266" spans="2:6" x14ac:dyDescent="0.2">
      <c r="B266" s="13"/>
      <c r="E266" s="55"/>
      <c r="F266" s="13"/>
    </row>
    <row r="267" spans="2:6" x14ac:dyDescent="0.2">
      <c r="B267" s="13"/>
      <c r="E267" s="55"/>
      <c r="F267" s="13"/>
    </row>
    <row r="268" spans="2:6" x14ac:dyDescent="0.2">
      <c r="B268" s="13"/>
      <c r="E268" s="55"/>
      <c r="F268" s="13"/>
    </row>
    <row r="269" spans="2:6" x14ac:dyDescent="0.2">
      <c r="B269" s="13"/>
      <c r="E269" s="55"/>
      <c r="F269" s="13"/>
    </row>
    <row r="270" spans="2:6" x14ac:dyDescent="0.2">
      <c r="B270" s="13"/>
      <c r="E270" s="55"/>
      <c r="F270" s="13"/>
    </row>
    <row r="271" spans="2:6" x14ac:dyDescent="0.2">
      <c r="B271" s="13"/>
      <c r="E271" s="55"/>
      <c r="F271" s="13"/>
    </row>
    <row r="272" spans="2:6" x14ac:dyDescent="0.2">
      <c r="B272" s="13"/>
      <c r="E272" s="55"/>
      <c r="F272" s="13"/>
    </row>
    <row r="273" spans="2:6" x14ac:dyDescent="0.2">
      <c r="B273" s="13"/>
      <c r="E273" s="55"/>
      <c r="F273" s="13"/>
    </row>
    <row r="274" spans="2:6" x14ac:dyDescent="0.2">
      <c r="B274" s="13"/>
      <c r="E274" s="55"/>
      <c r="F274" s="13"/>
    </row>
    <row r="275" spans="2:6" x14ac:dyDescent="0.2">
      <c r="B275" s="13"/>
      <c r="E275" s="55"/>
      <c r="F275" s="13"/>
    </row>
    <row r="276" spans="2:6" x14ac:dyDescent="0.2">
      <c r="B276" s="13"/>
      <c r="E276" s="55"/>
      <c r="F276" s="13"/>
    </row>
    <row r="277" spans="2:6" x14ac:dyDescent="0.2">
      <c r="B277" s="13"/>
      <c r="E277" s="55"/>
      <c r="F277" s="13"/>
    </row>
    <row r="278" spans="2:6" x14ac:dyDescent="0.2">
      <c r="B278" s="13"/>
      <c r="E278" s="55"/>
      <c r="F278" s="13"/>
    </row>
    <row r="279" spans="2:6" x14ac:dyDescent="0.2">
      <c r="B279" s="13"/>
      <c r="E279" s="55"/>
      <c r="F279" s="13"/>
    </row>
    <row r="280" spans="2:6" x14ac:dyDescent="0.2">
      <c r="B280" s="13"/>
      <c r="E280" s="55"/>
      <c r="F280" s="13"/>
    </row>
    <row r="281" spans="2:6" x14ac:dyDescent="0.2">
      <c r="B281" s="13"/>
      <c r="E281" s="55"/>
      <c r="F281" s="13"/>
    </row>
    <row r="282" spans="2:6" x14ac:dyDescent="0.2">
      <c r="B282" s="13"/>
      <c r="E282" s="55"/>
      <c r="F282" s="13"/>
    </row>
    <row r="283" spans="2:6" x14ac:dyDescent="0.2">
      <c r="B283" s="13"/>
      <c r="E283" s="55"/>
      <c r="F283" s="13"/>
    </row>
    <row r="284" spans="2:6" x14ac:dyDescent="0.2">
      <c r="B284" s="13"/>
      <c r="E284" s="55"/>
      <c r="F284" s="13"/>
    </row>
    <row r="285" spans="2:6" x14ac:dyDescent="0.2">
      <c r="B285" s="13"/>
      <c r="E285" s="55"/>
      <c r="F285" s="13"/>
    </row>
    <row r="286" spans="2:6" x14ac:dyDescent="0.2">
      <c r="B286" s="13"/>
      <c r="E286" s="55"/>
      <c r="F286" s="13"/>
    </row>
    <row r="287" spans="2:6" x14ac:dyDescent="0.2">
      <c r="B287" s="13"/>
      <c r="E287" s="55"/>
      <c r="F287" s="13"/>
    </row>
    <row r="288" spans="2:6" x14ac:dyDescent="0.2">
      <c r="B288" s="13"/>
      <c r="E288" s="55"/>
      <c r="F288" s="13"/>
    </row>
    <row r="289" spans="2:6" x14ac:dyDescent="0.2">
      <c r="B289" s="13"/>
      <c r="E289" s="55"/>
      <c r="F289" s="13"/>
    </row>
    <row r="290" spans="2:6" x14ac:dyDescent="0.2">
      <c r="B290" s="13"/>
      <c r="E290" s="55"/>
      <c r="F290" s="13"/>
    </row>
    <row r="291" spans="2:6" x14ac:dyDescent="0.2">
      <c r="B291" s="13"/>
      <c r="E291" s="55"/>
      <c r="F291" s="13"/>
    </row>
    <row r="292" spans="2:6" x14ac:dyDescent="0.2">
      <c r="B292" s="13"/>
      <c r="E292" s="55"/>
      <c r="F292" s="13"/>
    </row>
    <row r="293" spans="2:6" x14ac:dyDescent="0.2">
      <c r="B293" s="13"/>
      <c r="E293" s="55"/>
      <c r="F293" s="13"/>
    </row>
    <row r="294" spans="2:6" x14ac:dyDescent="0.2">
      <c r="B294" s="13"/>
      <c r="E294" s="55"/>
      <c r="F294" s="13"/>
    </row>
    <row r="295" spans="2:6" x14ac:dyDescent="0.2">
      <c r="B295" s="13"/>
      <c r="E295" s="55"/>
      <c r="F295" s="13"/>
    </row>
    <row r="296" spans="2:6" x14ac:dyDescent="0.2">
      <c r="B296" s="13"/>
      <c r="E296" s="55"/>
      <c r="F296" s="13"/>
    </row>
    <row r="297" spans="2:6" x14ac:dyDescent="0.2">
      <c r="B297" s="13"/>
      <c r="E297" s="55"/>
      <c r="F297" s="13"/>
    </row>
    <row r="298" spans="2:6" x14ac:dyDescent="0.2">
      <c r="B298" s="13"/>
      <c r="E298" s="55"/>
      <c r="F298" s="13"/>
    </row>
    <row r="299" spans="2:6" x14ac:dyDescent="0.2">
      <c r="B299" s="13"/>
      <c r="E299" s="55"/>
      <c r="F299" s="13"/>
    </row>
    <row r="300" spans="2:6" x14ac:dyDescent="0.2">
      <c r="B300" s="13"/>
      <c r="E300" s="55"/>
      <c r="F300" s="13"/>
    </row>
    <row r="301" spans="2:6" x14ac:dyDescent="0.2">
      <c r="B301" s="13"/>
      <c r="E301" s="55"/>
      <c r="F301" s="13"/>
    </row>
    <row r="302" spans="2:6" x14ac:dyDescent="0.2">
      <c r="B302" s="13"/>
      <c r="E302" s="55"/>
      <c r="F302" s="13"/>
    </row>
    <row r="303" spans="2:6" x14ac:dyDescent="0.2">
      <c r="B303" s="13"/>
      <c r="E303" s="55"/>
      <c r="F303" s="13"/>
    </row>
    <row r="304" spans="2:6" x14ac:dyDescent="0.2">
      <c r="B304" s="13"/>
      <c r="E304" s="55"/>
      <c r="F304" s="13"/>
    </row>
    <row r="305" spans="2:6" x14ac:dyDescent="0.2">
      <c r="B305" s="13"/>
      <c r="E305" s="55"/>
      <c r="F305" s="13"/>
    </row>
    <row r="306" spans="2:6" x14ac:dyDescent="0.2">
      <c r="B306" s="13"/>
      <c r="E306" s="55"/>
      <c r="F306" s="13"/>
    </row>
    <row r="307" spans="2:6" x14ac:dyDescent="0.2">
      <c r="B307" s="13"/>
      <c r="E307" s="55"/>
      <c r="F307" s="13"/>
    </row>
    <row r="308" spans="2:6" x14ac:dyDescent="0.2">
      <c r="B308" s="13"/>
      <c r="E308" s="55"/>
      <c r="F308" s="13"/>
    </row>
    <row r="309" spans="2:6" x14ac:dyDescent="0.2">
      <c r="B309" s="13"/>
      <c r="E309" s="55"/>
      <c r="F309" s="13"/>
    </row>
    <row r="310" spans="2:6" x14ac:dyDescent="0.2">
      <c r="B310" s="13"/>
      <c r="E310" s="55"/>
      <c r="F310" s="13"/>
    </row>
    <row r="311" spans="2:6" x14ac:dyDescent="0.2">
      <c r="B311" s="13"/>
      <c r="E311" s="55"/>
      <c r="F311" s="13"/>
    </row>
    <row r="312" spans="2:6" x14ac:dyDescent="0.2">
      <c r="B312" s="13"/>
      <c r="E312" s="55"/>
      <c r="F312" s="13"/>
    </row>
    <row r="313" spans="2:6" x14ac:dyDescent="0.2">
      <c r="B313" s="13"/>
      <c r="E313" s="55"/>
      <c r="F313" s="13"/>
    </row>
    <row r="314" spans="2:6" x14ac:dyDescent="0.2">
      <c r="B314" s="13"/>
      <c r="E314" s="55"/>
      <c r="F314" s="13"/>
    </row>
    <row r="315" spans="2:6" x14ac:dyDescent="0.2">
      <c r="B315" s="13"/>
      <c r="E315" s="55"/>
      <c r="F315" s="13"/>
    </row>
    <row r="316" spans="2:6" x14ac:dyDescent="0.2">
      <c r="B316" s="13"/>
      <c r="E316" s="55"/>
      <c r="F316" s="13"/>
    </row>
    <row r="317" spans="2:6" x14ac:dyDescent="0.2">
      <c r="B317" s="13"/>
      <c r="E317" s="55"/>
      <c r="F317" s="13"/>
    </row>
    <row r="318" spans="2:6" x14ac:dyDescent="0.2">
      <c r="B318" s="13"/>
      <c r="E318" s="55"/>
      <c r="F318" s="13"/>
    </row>
    <row r="319" spans="2:6" x14ac:dyDescent="0.2">
      <c r="B319" s="13"/>
      <c r="E319" s="55"/>
      <c r="F319" s="13"/>
    </row>
    <row r="320" spans="2:6" x14ac:dyDescent="0.2">
      <c r="B320" s="13"/>
      <c r="E320" s="55"/>
      <c r="F320" s="13"/>
    </row>
    <row r="321" spans="2:6" x14ac:dyDescent="0.2">
      <c r="B321" s="13"/>
      <c r="E321" s="55"/>
      <c r="F321" s="13"/>
    </row>
    <row r="322" spans="2:6" x14ac:dyDescent="0.2">
      <c r="B322" s="13"/>
      <c r="E322" s="55"/>
      <c r="F322" s="13"/>
    </row>
    <row r="323" spans="2:6" x14ac:dyDescent="0.2">
      <c r="B323" s="13"/>
      <c r="E323" s="55"/>
      <c r="F323" s="13"/>
    </row>
    <row r="324" spans="2:6" x14ac:dyDescent="0.2">
      <c r="B324" s="13"/>
      <c r="E324" s="55"/>
      <c r="F324" s="13"/>
    </row>
    <row r="325" spans="2:6" x14ac:dyDescent="0.2">
      <c r="B325" s="13"/>
      <c r="E325" s="55"/>
      <c r="F325" s="13"/>
    </row>
    <row r="326" spans="2:6" x14ac:dyDescent="0.2">
      <c r="B326" s="13"/>
      <c r="E326" s="55"/>
      <c r="F326" s="13"/>
    </row>
    <row r="327" spans="2:6" x14ac:dyDescent="0.2">
      <c r="B327" s="13"/>
      <c r="E327" s="55"/>
      <c r="F327" s="13"/>
    </row>
    <row r="328" spans="2:6" x14ac:dyDescent="0.2">
      <c r="B328" s="13"/>
      <c r="E328" s="55"/>
      <c r="F328" s="13"/>
    </row>
    <row r="329" spans="2:6" x14ac:dyDescent="0.2">
      <c r="B329" s="13"/>
      <c r="E329" s="55"/>
      <c r="F329" s="13"/>
    </row>
    <row r="330" spans="2:6" x14ac:dyDescent="0.2">
      <c r="B330" s="13"/>
      <c r="E330" s="55"/>
      <c r="F330" s="13"/>
    </row>
    <row r="331" spans="2:6" x14ac:dyDescent="0.2">
      <c r="B331" s="13"/>
      <c r="E331" s="55"/>
      <c r="F331" s="13"/>
    </row>
    <row r="332" spans="2:6" x14ac:dyDescent="0.2">
      <c r="B332" s="13"/>
      <c r="E332" s="55"/>
      <c r="F332" s="13"/>
    </row>
    <row r="333" spans="2:6" x14ac:dyDescent="0.2">
      <c r="B333" s="13"/>
      <c r="E333" s="55"/>
      <c r="F333" s="13"/>
    </row>
    <row r="334" spans="2:6" x14ac:dyDescent="0.2">
      <c r="B334" s="13"/>
      <c r="E334" s="55"/>
      <c r="F334" s="13"/>
    </row>
    <row r="335" spans="2:6" x14ac:dyDescent="0.2">
      <c r="B335" s="13"/>
      <c r="E335" s="55"/>
      <c r="F335" s="13"/>
    </row>
    <row r="336" spans="2:6" x14ac:dyDescent="0.2">
      <c r="B336" s="13"/>
      <c r="E336" s="55"/>
      <c r="F336" s="13"/>
    </row>
    <row r="337" spans="2:6" x14ac:dyDescent="0.2">
      <c r="B337" s="13"/>
      <c r="E337" s="55"/>
      <c r="F337" s="13"/>
    </row>
    <row r="338" spans="2:6" x14ac:dyDescent="0.2">
      <c r="B338" s="13"/>
      <c r="E338" s="55"/>
      <c r="F338" s="13"/>
    </row>
    <row r="339" spans="2:6" x14ac:dyDescent="0.2">
      <c r="B339" s="13"/>
      <c r="F339" s="13"/>
    </row>
    <row r="340" spans="2:6" x14ac:dyDescent="0.2">
      <c r="B340" s="13"/>
      <c r="F340" s="13"/>
    </row>
    <row r="341" spans="2:6" x14ac:dyDescent="0.2">
      <c r="B341" s="13"/>
      <c r="F341" s="13"/>
    </row>
    <row r="342" spans="2:6" x14ac:dyDescent="0.2">
      <c r="B342" s="13"/>
      <c r="F342" s="13"/>
    </row>
    <row r="343" spans="2:6" x14ac:dyDescent="0.2">
      <c r="B343" s="13"/>
      <c r="F343" s="13"/>
    </row>
    <row r="344" spans="2:6" x14ac:dyDescent="0.2">
      <c r="B344" s="13"/>
      <c r="F344" s="13"/>
    </row>
    <row r="345" spans="2:6" x14ac:dyDescent="0.2">
      <c r="B345" s="13"/>
      <c r="F345" s="13"/>
    </row>
    <row r="346" spans="2:6" x14ac:dyDescent="0.2">
      <c r="B346" s="13"/>
      <c r="F346" s="13"/>
    </row>
    <row r="347" spans="2:6" x14ac:dyDescent="0.2">
      <c r="B347" s="13"/>
      <c r="F347" s="13"/>
    </row>
    <row r="348" spans="2:6" x14ac:dyDescent="0.2">
      <c r="B348" s="13"/>
      <c r="F348" s="13"/>
    </row>
    <row r="349" spans="2:6" x14ac:dyDescent="0.2">
      <c r="B349" s="13"/>
      <c r="F349" s="13"/>
    </row>
    <row r="350" spans="2:6" x14ac:dyDescent="0.2">
      <c r="B350" s="13"/>
      <c r="F350" s="13"/>
    </row>
    <row r="351" spans="2:6" x14ac:dyDescent="0.2">
      <c r="B351" s="13"/>
      <c r="F351" s="13"/>
    </row>
    <row r="352" spans="2:6" x14ac:dyDescent="0.2">
      <c r="B352" s="13"/>
      <c r="F352" s="13"/>
    </row>
    <row r="353" spans="2:6" x14ac:dyDescent="0.2">
      <c r="B353" s="13"/>
      <c r="F353" s="13"/>
    </row>
    <row r="354" spans="2:6" x14ac:dyDescent="0.2">
      <c r="B354" s="13"/>
      <c r="F354" s="13"/>
    </row>
    <row r="355" spans="2:6" x14ac:dyDescent="0.2">
      <c r="B355" s="13"/>
      <c r="F355" s="13"/>
    </row>
    <row r="356" spans="2:6" x14ac:dyDescent="0.2">
      <c r="B356" s="13"/>
      <c r="F356" s="13"/>
    </row>
    <row r="357" spans="2:6" x14ac:dyDescent="0.2">
      <c r="B357" s="13"/>
      <c r="F357" s="13"/>
    </row>
    <row r="358" spans="2:6" x14ac:dyDescent="0.2">
      <c r="B358" s="13"/>
      <c r="F358" s="13"/>
    </row>
    <row r="359" spans="2:6" x14ac:dyDescent="0.2">
      <c r="B359" s="13"/>
      <c r="F359" s="13"/>
    </row>
    <row r="360" spans="2:6" x14ac:dyDescent="0.2">
      <c r="B360" s="13"/>
      <c r="F360" s="13"/>
    </row>
    <row r="361" spans="2:6" x14ac:dyDescent="0.2">
      <c r="B361" s="13"/>
      <c r="F361" s="13"/>
    </row>
    <row r="362" spans="2:6" x14ac:dyDescent="0.2">
      <c r="B362" s="13"/>
      <c r="F362" s="13"/>
    </row>
    <row r="363" spans="2:6" x14ac:dyDescent="0.2">
      <c r="B363" s="13"/>
      <c r="F363" s="13"/>
    </row>
    <row r="364" spans="2:6" x14ac:dyDescent="0.2">
      <c r="B364" s="13"/>
      <c r="F364" s="13"/>
    </row>
    <row r="365" spans="2:6" x14ac:dyDescent="0.2">
      <c r="B365" s="13"/>
      <c r="F365" s="13"/>
    </row>
    <row r="366" spans="2:6" x14ac:dyDescent="0.2">
      <c r="B366" s="13"/>
      <c r="F366" s="13"/>
    </row>
    <row r="367" spans="2:6" x14ac:dyDescent="0.2">
      <c r="B367" s="13"/>
      <c r="F367" s="13"/>
    </row>
    <row r="368" spans="2:6" x14ac:dyDescent="0.2">
      <c r="B368" s="13"/>
      <c r="F368" s="13"/>
    </row>
    <row r="369" spans="2:6" x14ac:dyDescent="0.2">
      <c r="B369" s="13"/>
      <c r="F369" s="13"/>
    </row>
    <row r="370" spans="2:6" x14ac:dyDescent="0.2">
      <c r="B370" s="13"/>
      <c r="F370" s="13"/>
    </row>
    <row r="371" spans="2:6" x14ac:dyDescent="0.2">
      <c r="B371" s="13"/>
      <c r="F371" s="13"/>
    </row>
    <row r="372" spans="2:6" x14ac:dyDescent="0.2">
      <c r="B372" s="13"/>
      <c r="F372" s="13"/>
    </row>
    <row r="373" spans="2:6" x14ac:dyDescent="0.2">
      <c r="B373" s="13"/>
      <c r="F373" s="13"/>
    </row>
    <row r="374" spans="2:6" x14ac:dyDescent="0.2">
      <c r="B374" s="13"/>
      <c r="F374" s="13"/>
    </row>
    <row r="375" spans="2:6" x14ac:dyDescent="0.2">
      <c r="B375" s="13"/>
      <c r="F375" s="13"/>
    </row>
    <row r="376" spans="2:6" x14ac:dyDescent="0.2">
      <c r="B376" s="13"/>
      <c r="F376" s="13"/>
    </row>
    <row r="377" spans="2:6" x14ac:dyDescent="0.2">
      <c r="B377" s="13"/>
      <c r="F377" s="13"/>
    </row>
    <row r="378" spans="2:6" x14ac:dyDescent="0.2">
      <c r="B378" s="13"/>
      <c r="F378" s="13"/>
    </row>
    <row r="379" spans="2:6" x14ac:dyDescent="0.2">
      <c r="B379" s="13"/>
      <c r="F379" s="13"/>
    </row>
    <row r="380" spans="2:6" x14ac:dyDescent="0.2">
      <c r="B380" s="13"/>
      <c r="F380" s="13"/>
    </row>
    <row r="381" spans="2:6" x14ac:dyDescent="0.2">
      <c r="B381" s="13"/>
      <c r="F381" s="13"/>
    </row>
    <row r="382" spans="2:6" x14ac:dyDescent="0.2">
      <c r="B382" s="13"/>
      <c r="F382" s="13"/>
    </row>
    <row r="383" spans="2:6" x14ac:dyDescent="0.2">
      <c r="B383" s="13"/>
      <c r="F383" s="13"/>
    </row>
    <row r="384" spans="2:6" x14ac:dyDescent="0.2">
      <c r="B384" s="13"/>
      <c r="F384" s="13"/>
    </row>
    <row r="385" spans="2:6" x14ac:dyDescent="0.2">
      <c r="B385" s="13"/>
      <c r="F385" s="13"/>
    </row>
    <row r="386" spans="2:6" x14ac:dyDescent="0.2">
      <c r="B386" s="13"/>
      <c r="F386" s="13"/>
    </row>
    <row r="387" spans="2:6" x14ac:dyDescent="0.2">
      <c r="B387" s="13"/>
      <c r="F387" s="13"/>
    </row>
    <row r="388" spans="2:6" x14ac:dyDescent="0.2">
      <c r="B388" s="13"/>
      <c r="F388" s="13"/>
    </row>
    <row r="389" spans="2:6" x14ac:dyDescent="0.2">
      <c r="B389" s="13"/>
      <c r="F389" s="13"/>
    </row>
    <row r="390" spans="2:6" x14ac:dyDescent="0.2">
      <c r="B390" s="13"/>
      <c r="F390" s="13"/>
    </row>
    <row r="391" spans="2:6" x14ac:dyDescent="0.2">
      <c r="B391" s="13"/>
      <c r="F391" s="13"/>
    </row>
    <row r="392" spans="2:6" x14ac:dyDescent="0.2">
      <c r="B392" s="13"/>
      <c r="F392" s="13"/>
    </row>
    <row r="393" spans="2:6" x14ac:dyDescent="0.2">
      <c r="B393" s="13"/>
      <c r="F393" s="13"/>
    </row>
    <row r="394" spans="2:6" x14ac:dyDescent="0.2">
      <c r="B394" s="13"/>
      <c r="F394" s="13"/>
    </row>
    <row r="395" spans="2:6" x14ac:dyDescent="0.2">
      <c r="B395" s="13"/>
      <c r="F395" s="13"/>
    </row>
    <row r="396" spans="2:6" x14ac:dyDescent="0.2">
      <c r="B396" s="13"/>
      <c r="F396" s="13"/>
    </row>
    <row r="397" spans="2:6" x14ac:dyDescent="0.2">
      <c r="B397" s="13"/>
      <c r="F397" s="13"/>
    </row>
    <row r="398" spans="2:6" x14ac:dyDescent="0.2">
      <c r="B398" s="13"/>
      <c r="F398" s="13"/>
    </row>
    <row r="399" spans="2:6" x14ac:dyDescent="0.2">
      <c r="B399" s="13"/>
      <c r="F399" s="13"/>
    </row>
    <row r="400" spans="2:6" x14ac:dyDescent="0.2">
      <c r="B400" s="13"/>
      <c r="F400" s="13"/>
    </row>
    <row r="401" spans="2:6" x14ac:dyDescent="0.2">
      <c r="B401" s="13"/>
      <c r="F401" s="13"/>
    </row>
    <row r="402" spans="2:6" x14ac:dyDescent="0.2">
      <c r="B402" s="13"/>
      <c r="F402" s="13"/>
    </row>
    <row r="403" spans="2:6" x14ac:dyDescent="0.2">
      <c r="B403" s="13"/>
      <c r="F403" s="13"/>
    </row>
    <row r="404" spans="2:6" x14ac:dyDescent="0.2">
      <c r="B404" s="13"/>
      <c r="F404" s="13"/>
    </row>
    <row r="405" spans="2:6" x14ac:dyDescent="0.2">
      <c r="B405" s="13"/>
      <c r="F405" s="13"/>
    </row>
    <row r="406" spans="2:6" x14ac:dyDescent="0.2">
      <c r="B406" s="13"/>
      <c r="F406" s="13"/>
    </row>
    <row r="407" spans="2:6" x14ac:dyDescent="0.2">
      <c r="B407" s="13"/>
      <c r="F407" s="13"/>
    </row>
    <row r="408" spans="2:6" x14ac:dyDescent="0.2">
      <c r="B408" s="13"/>
      <c r="F408" s="13"/>
    </row>
    <row r="409" spans="2:6" x14ac:dyDescent="0.2">
      <c r="B409" s="13"/>
      <c r="F409" s="13"/>
    </row>
    <row r="410" spans="2:6" x14ac:dyDescent="0.2">
      <c r="B410" s="13"/>
      <c r="F410" s="13"/>
    </row>
    <row r="411" spans="2:6" x14ac:dyDescent="0.2">
      <c r="B411" s="13"/>
      <c r="F411" s="13"/>
    </row>
    <row r="412" spans="2:6" x14ac:dyDescent="0.2">
      <c r="B412" s="13"/>
      <c r="F412" s="13"/>
    </row>
    <row r="413" spans="2:6" x14ac:dyDescent="0.2">
      <c r="B413" s="13"/>
      <c r="F413" s="13"/>
    </row>
    <row r="414" spans="2:6" x14ac:dyDescent="0.2">
      <c r="B414" s="13"/>
      <c r="F414" s="13"/>
    </row>
    <row r="415" spans="2:6" x14ac:dyDescent="0.2">
      <c r="B415" s="13"/>
      <c r="F415" s="13"/>
    </row>
    <row r="416" spans="2:6" x14ac:dyDescent="0.2">
      <c r="B416" s="13"/>
      <c r="F416" s="13"/>
    </row>
    <row r="417" spans="2:6" x14ac:dyDescent="0.2">
      <c r="B417" s="13"/>
      <c r="F417" s="13"/>
    </row>
    <row r="418" spans="2:6" x14ac:dyDescent="0.2">
      <c r="B418" s="13"/>
      <c r="F418" s="13"/>
    </row>
    <row r="419" spans="2:6" x14ac:dyDescent="0.2">
      <c r="B419" s="13"/>
      <c r="F419" s="13"/>
    </row>
    <row r="420" spans="2:6" x14ac:dyDescent="0.2">
      <c r="B420" s="13"/>
      <c r="F420" s="13"/>
    </row>
    <row r="421" spans="2:6" x14ac:dyDescent="0.2">
      <c r="B421" s="13"/>
      <c r="F421" s="13"/>
    </row>
    <row r="422" spans="2:6" x14ac:dyDescent="0.2">
      <c r="B422" s="13"/>
      <c r="F422" s="13"/>
    </row>
    <row r="423" spans="2:6" x14ac:dyDescent="0.2">
      <c r="B423" s="13"/>
      <c r="F423" s="13"/>
    </row>
    <row r="424" spans="2:6" x14ac:dyDescent="0.2">
      <c r="B424" s="13"/>
      <c r="F424" s="13"/>
    </row>
    <row r="425" spans="2:6" x14ac:dyDescent="0.2">
      <c r="B425" s="13"/>
      <c r="F425" s="13"/>
    </row>
    <row r="426" spans="2:6" x14ac:dyDescent="0.2">
      <c r="B426" s="13"/>
      <c r="F426" s="13"/>
    </row>
    <row r="427" spans="2:6" x14ac:dyDescent="0.2">
      <c r="B427" s="13"/>
      <c r="F427" s="13"/>
    </row>
    <row r="428" spans="2:6" x14ac:dyDescent="0.2">
      <c r="B428" s="13"/>
      <c r="F428" s="13"/>
    </row>
    <row r="429" spans="2:6" x14ac:dyDescent="0.2">
      <c r="B429" s="13"/>
      <c r="F429" s="13"/>
    </row>
    <row r="430" spans="2:6" x14ac:dyDescent="0.2">
      <c r="B430" s="13"/>
      <c r="F430" s="13"/>
    </row>
    <row r="431" spans="2:6" x14ac:dyDescent="0.2">
      <c r="B431" s="13"/>
      <c r="F431" s="13"/>
    </row>
    <row r="432" spans="2:6" x14ac:dyDescent="0.2">
      <c r="B432" s="13"/>
      <c r="F432" s="13"/>
    </row>
    <row r="433" spans="2:6" x14ac:dyDescent="0.2">
      <c r="B433" s="13"/>
      <c r="F433" s="13"/>
    </row>
    <row r="434" spans="2:6" x14ac:dyDescent="0.2">
      <c r="B434" s="13"/>
      <c r="F434" s="13"/>
    </row>
    <row r="435" spans="2:6" x14ac:dyDescent="0.2">
      <c r="B435" s="13"/>
      <c r="F435" s="13"/>
    </row>
    <row r="436" spans="2:6" x14ac:dyDescent="0.2">
      <c r="B436" s="13"/>
      <c r="F436" s="13"/>
    </row>
    <row r="437" spans="2:6" x14ac:dyDescent="0.2">
      <c r="B437" s="13"/>
      <c r="F437" s="13"/>
    </row>
    <row r="438" spans="2:6" x14ac:dyDescent="0.2">
      <c r="B438" s="13"/>
      <c r="F438" s="13"/>
    </row>
    <row r="439" spans="2:6" x14ac:dyDescent="0.2">
      <c r="B439" s="13"/>
      <c r="F439" s="13"/>
    </row>
    <row r="440" spans="2:6" x14ac:dyDescent="0.2">
      <c r="B440" s="13"/>
      <c r="F440" s="13"/>
    </row>
    <row r="441" spans="2:6" x14ac:dyDescent="0.2">
      <c r="B441" s="13"/>
      <c r="F441" s="13"/>
    </row>
    <row r="442" spans="2:6" x14ac:dyDescent="0.2">
      <c r="B442" s="13"/>
      <c r="F442" s="13"/>
    </row>
    <row r="443" spans="2:6" x14ac:dyDescent="0.2">
      <c r="B443" s="13"/>
      <c r="F443" s="13"/>
    </row>
    <row r="444" spans="2:6" x14ac:dyDescent="0.2">
      <c r="B444" s="13"/>
      <c r="F444" s="13"/>
    </row>
    <row r="445" spans="2:6" x14ac:dyDescent="0.2">
      <c r="B445" s="13"/>
      <c r="F445" s="13"/>
    </row>
    <row r="446" spans="2:6" x14ac:dyDescent="0.2">
      <c r="B446" s="13"/>
      <c r="F446" s="13"/>
    </row>
    <row r="447" spans="2:6" x14ac:dyDescent="0.2">
      <c r="B447" s="13"/>
      <c r="F447" s="13"/>
    </row>
    <row r="448" spans="2:6" x14ac:dyDescent="0.2">
      <c r="B448" s="13"/>
      <c r="F448" s="13"/>
    </row>
    <row r="449" spans="2:6" x14ac:dyDescent="0.2">
      <c r="B449" s="13"/>
      <c r="F449" s="13"/>
    </row>
    <row r="450" spans="2:6" x14ac:dyDescent="0.2">
      <c r="B450" s="13"/>
      <c r="F450" s="13"/>
    </row>
    <row r="451" spans="2:6" x14ac:dyDescent="0.2">
      <c r="B451" s="13"/>
      <c r="F451" s="13"/>
    </row>
    <row r="452" spans="2:6" x14ac:dyDescent="0.2">
      <c r="B452" s="13"/>
      <c r="F452" s="13"/>
    </row>
    <row r="453" spans="2:6" x14ac:dyDescent="0.2">
      <c r="B453" s="13"/>
      <c r="F453" s="13"/>
    </row>
    <row r="454" spans="2:6" x14ac:dyDescent="0.2">
      <c r="B454" s="13"/>
      <c r="F454" s="13"/>
    </row>
    <row r="455" spans="2:6" x14ac:dyDescent="0.2">
      <c r="B455" s="13"/>
      <c r="F455" s="13"/>
    </row>
    <row r="456" spans="2:6" x14ac:dyDescent="0.2">
      <c r="B456" s="13"/>
      <c r="F456" s="13"/>
    </row>
    <row r="457" spans="2:6" x14ac:dyDescent="0.2">
      <c r="B457" s="13"/>
      <c r="F457" s="13"/>
    </row>
    <row r="458" spans="2:6" x14ac:dyDescent="0.2">
      <c r="B458" s="13"/>
      <c r="F458" s="13"/>
    </row>
    <row r="459" spans="2:6" x14ac:dyDescent="0.2">
      <c r="B459" s="13"/>
      <c r="F459" s="13"/>
    </row>
    <row r="460" spans="2:6" x14ac:dyDescent="0.2">
      <c r="B460" s="13"/>
      <c r="F460" s="13"/>
    </row>
    <row r="461" spans="2:6" x14ac:dyDescent="0.2">
      <c r="B461" s="13"/>
      <c r="F461" s="13"/>
    </row>
    <row r="462" spans="2:6" x14ac:dyDescent="0.2">
      <c r="B462" s="13"/>
      <c r="F462" s="13"/>
    </row>
    <row r="463" spans="2:6" x14ac:dyDescent="0.2">
      <c r="B463" s="13"/>
      <c r="F463" s="13"/>
    </row>
    <row r="464" spans="2:6" x14ac:dyDescent="0.2">
      <c r="B464" s="13"/>
      <c r="F464" s="13"/>
    </row>
    <row r="465" spans="2:6" x14ac:dyDescent="0.2">
      <c r="B465" s="13"/>
      <c r="F465" s="13"/>
    </row>
    <row r="466" spans="2:6" x14ac:dyDescent="0.2">
      <c r="B466" s="13"/>
      <c r="F466" s="13"/>
    </row>
    <row r="467" spans="2:6" x14ac:dyDescent="0.2">
      <c r="B467" s="13"/>
      <c r="F467" s="13"/>
    </row>
    <row r="468" spans="2:6" x14ac:dyDescent="0.2">
      <c r="B468" s="13"/>
      <c r="F468" s="13"/>
    </row>
    <row r="469" spans="2:6" x14ac:dyDescent="0.2">
      <c r="B469" s="13"/>
      <c r="F469" s="13"/>
    </row>
    <row r="470" spans="2:6" x14ac:dyDescent="0.2">
      <c r="B470" s="13"/>
      <c r="F470" s="13"/>
    </row>
    <row r="471" spans="2:6" x14ac:dyDescent="0.2">
      <c r="B471" s="13"/>
      <c r="F471" s="13"/>
    </row>
    <row r="472" spans="2:6" x14ac:dyDescent="0.2">
      <c r="B472" s="13"/>
      <c r="F472" s="13"/>
    </row>
    <row r="473" spans="2:6" x14ac:dyDescent="0.2">
      <c r="B473" s="13"/>
      <c r="F473" s="13"/>
    </row>
    <row r="474" spans="2:6" x14ac:dyDescent="0.2">
      <c r="B474" s="13"/>
      <c r="F474" s="13"/>
    </row>
    <row r="475" spans="2:6" x14ac:dyDescent="0.2">
      <c r="B475" s="13"/>
      <c r="F475" s="13"/>
    </row>
    <row r="476" spans="2:6" x14ac:dyDescent="0.2">
      <c r="B476" s="13"/>
      <c r="F476" s="13"/>
    </row>
    <row r="477" spans="2:6" x14ac:dyDescent="0.2">
      <c r="B477" s="13"/>
      <c r="F477" s="13"/>
    </row>
    <row r="478" spans="2:6" x14ac:dyDescent="0.2">
      <c r="B478" s="13"/>
      <c r="F478" s="13"/>
    </row>
    <row r="479" spans="2:6" x14ac:dyDescent="0.2">
      <c r="B479" s="13"/>
      <c r="F479" s="13"/>
    </row>
    <row r="480" spans="2:6" x14ac:dyDescent="0.2">
      <c r="B480" s="13"/>
      <c r="F480" s="13"/>
    </row>
    <row r="481" spans="2:6" x14ac:dyDescent="0.2">
      <c r="B481" s="13"/>
      <c r="F481" s="13"/>
    </row>
    <row r="482" spans="2:6" x14ac:dyDescent="0.2">
      <c r="B482" s="13"/>
      <c r="F482" s="13"/>
    </row>
    <row r="483" spans="2:6" x14ac:dyDescent="0.2">
      <c r="B483" s="13"/>
      <c r="F483" s="13"/>
    </row>
    <row r="484" spans="2:6" x14ac:dyDescent="0.2">
      <c r="B484" s="13"/>
      <c r="F484" s="13"/>
    </row>
    <row r="485" spans="2:6" x14ac:dyDescent="0.2">
      <c r="B485" s="13"/>
      <c r="F485" s="13"/>
    </row>
    <row r="486" spans="2:6" x14ac:dyDescent="0.2">
      <c r="B486" s="13"/>
      <c r="F486" s="13"/>
    </row>
    <row r="487" spans="2:6" x14ac:dyDescent="0.2">
      <c r="B487" s="13"/>
      <c r="F487" s="13"/>
    </row>
    <row r="488" spans="2:6" x14ac:dyDescent="0.2">
      <c r="B488" s="13"/>
      <c r="F488" s="13"/>
    </row>
    <row r="489" spans="2:6" x14ac:dyDescent="0.2">
      <c r="B489" s="13"/>
      <c r="F489" s="13"/>
    </row>
    <row r="490" spans="2:6" x14ac:dyDescent="0.2">
      <c r="B490" s="13"/>
      <c r="F490" s="13"/>
    </row>
    <row r="491" spans="2:6" x14ac:dyDescent="0.2">
      <c r="B491" s="13"/>
      <c r="F491" s="13"/>
    </row>
    <row r="492" spans="2:6" x14ac:dyDescent="0.2">
      <c r="B492" s="13"/>
      <c r="F492" s="13"/>
    </row>
    <row r="493" spans="2:6" x14ac:dyDescent="0.2">
      <c r="B493" s="13"/>
      <c r="F493" s="13"/>
    </row>
    <row r="494" spans="2:6" x14ac:dyDescent="0.2">
      <c r="B494" s="13"/>
      <c r="F494" s="13"/>
    </row>
    <row r="495" spans="2:6" x14ac:dyDescent="0.2">
      <c r="B495" s="13"/>
      <c r="F495" s="13"/>
    </row>
    <row r="496" spans="2:6" x14ac:dyDescent="0.2">
      <c r="B496" s="13"/>
      <c r="F496" s="13"/>
    </row>
    <row r="497" spans="2:6" x14ac:dyDescent="0.2">
      <c r="B497" s="13"/>
      <c r="F497" s="13"/>
    </row>
    <row r="498" spans="2:6" x14ac:dyDescent="0.2">
      <c r="B498" s="13"/>
      <c r="F498" s="13"/>
    </row>
    <row r="499" spans="2:6" x14ac:dyDescent="0.2">
      <c r="B499" s="13"/>
      <c r="F499" s="13"/>
    </row>
    <row r="500" spans="2:6" x14ac:dyDescent="0.2">
      <c r="B500" s="13"/>
      <c r="F500" s="13"/>
    </row>
    <row r="501" spans="2:6" x14ac:dyDescent="0.2">
      <c r="B501" s="13"/>
      <c r="F501" s="13"/>
    </row>
    <row r="502" spans="2:6" x14ac:dyDescent="0.2">
      <c r="B502" s="13"/>
      <c r="F502" s="13"/>
    </row>
    <row r="503" spans="2:6" x14ac:dyDescent="0.2">
      <c r="B503" s="13"/>
      <c r="F503" s="13"/>
    </row>
    <row r="504" spans="2:6" x14ac:dyDescent="0.2">
      <c r="B504" s="13"/>
      <c r="F504" s="13"/>
    </row>
    <row r="505" spans="2:6" x14ac:dyDescent="0.2">
      <c r="B505" s="13"/>
      <c r="F505" s="13"/>
    </row>
    <row r="506" spans="2:6" x14ac:dyDescent="0.2">
      <c r="B506" s="13"/>
      <c r="F506" s="13"/>
    </row>
    <row r="507" spans="2:6" x14ac:dyDescent="0.2">
      <c r="B507" s="13"/>
      <c r="F507" s="13"/>
    </row>
    <row r="508" spans="2:6" x14ac:dyDescent="0.2">
      <c r="B508" s="13"/>
      <c r="F508" s="13"/>
    </row>
    <row r="509" spans="2:6" x14ac:dyDescent="0.2">
      <c r="B509" s="13"/>
      <c r="F509" s="13"/>
    </row>
    <row r="510" spans="2:6" x14ac:dyDescent="0.2">
      <c r="B510" s="13"/>
      <c r="F510" s="13"/>
    </row>
    <row r="511" spans="2:6" x14ac:dyDescent="0.2">
      <c r="B511" s="13"/>
      <c r="F511" s="13"/>
    </row>
    <row r="512" spans="2:6" x14ac:dyDescent="0.2">
      <c r="B512" s="13"/>
      <c r="F512" s="13"/>
    </row>
    <row r="513" spans="2:6" x14ac:dyDescent="0.2">
      <c r="B513" s="13"/>
      <c r="F513" s="13"/>
    </row>
    <row r="514" spans="2:6" x14ac:dyDescent="0.2">
      <c r="B514" s="13"/>
      <c r="F514" s="13"/>
    </row>
    <row r="515" spans="2:6" x14ac:dyDescent="0.2">
      <c r="B515" s="13"/>
      <c r="F515" s="13"/>
    </row>
    <row r="516" spans="2:6" x14ac:dyDescent="0.2">
      <c r="B516" s="13"/>
      <c r="F516" s="13"/>
    </row>
    <row r="517" spans="2:6" x14ac:dyDescent="0.2">
      <c r="B517" s="13"/>
      <c r="F517" s="13"/>
    </row>
    <row r="518" spans="2:6" x14ac:dyDescent="0.2">
      <c r="B518" s="13"/>
      <c r="F518" s="13"/>
    </row>
    <row r="519" spans="2:6" x14ac:dyDescent="0.2">
      <c r="B519" s="13"/>
      <c r="F519" s="13"/>
    </row>
    <row r="520" spans="2:6" x14ac:dyDescent="0.2">
      <c r="B520" s="13"/>
      <c r="F520" s="13"/>
    </row>
    <row r="521" spans="2:6" x14ac:dyDescent="0.2">
      <c r="B521" s="13"/>
      <c r="F521" s="13"/>
    </row>
    <row r="522" spans="2:6" x14ac:dyDescent="0.2">
      <c r="B522" s="13"/>
      <c r="F522" s="13"/>
    </row>
    <row r="523" spans="2:6" x14ac:dyDescent="0.2">
      <c r="B523" s="13"/>
      <c r="F523" s="13"/>
    </row>
    <row r="524" spans="2:6" x14ac:dyDescent="0.2">
      <c r="B524" s="13"/>
      <c r="F524" s="13"/>
    </row>
    <row r="525" spans="2:6" x14ac:dyDescent="0.2">
      <c r="B525" s="13"/>
      <c r="F525" s="13"/>
    </row>
    <row r="526" spans="2:6" x14ac:dyDescent="0.2">
      <c r="B526" s="13"/>
      <c r="F526" s="13"/>
    </row>
    <row r="527" spans="2:6" x14ac:dyDescent="0.2">
      <c r="B527" s="13"/>
      <c r="F527" s="13"/>
    </row>
    <row r="528" spans="2:6" x14ac:dyDescent="0.2">
      <c r="B528" s="13"/>
      <c r="F528" s="13"/>
    </row>
    <row r="529" spans="2:6" x14ac:dyDescent="0.2">
      <c r="B529" s="13"/>
      <c r="F529" s="13"/>
    </row>
    <row r="530" spans="2:6" x14ac:dyDescent="0.2">
      <c r="B530" s="13"/>
      <c r="F530" s="13"/>
    </row>
    <row r="531" spans="2:6" x14ac:dyDescent="0.2">
      <c r="B531" s="13"/>
      <c r="F531" s="13"/>
    </row>
    <row r="532" spans="2:6" x14ac:dyDescent="0.2">
      <c r="B532" s="13"/>
      <c r="F532" s="13"/>
    </row>
    <row r="533" spans="2:6" x14ac:dyDescent="0.2">
      <c r="B533" s="13"/>
      <c r="F533" s="13"/>
    </row>
    <row r="534" spans="2:6" x14ac:dyDescent="0.2">
      <c r="B534" s="13"/>
      <c r="F534" s="13"/>
    </row>
    <row r="535" spans="2:6" x14ac:dyDescent="0.2">
      <c r="B535" s="13"/>
      <c r="F535" s="13"/>
    </row>
    <row r="536" spans="2:6" x14ac:dyDescent="0.2">
      <c r="B536" s="13"/>
      <c r="F536" s="13"/>
    </row>
    <row r="537" spans="2:6" x14ac:dyDescent="0.2">
      <c r="B537" s="13"/>
      <c r="F537" s="13"/>
    </row>
    <row r="538" spans="2:6" x14ac:dyDescent="0.2">
      <c r="B538" s="13"/>
      <c r="F538" s="13"/>
    </row>
    <row r="539" spans="2:6" x14ac:dyDescent="0.2">
      <c r="B539" s="13"/>
      <c r="F539" s="13"/>
    </row>
    <row r="540" spans="2:6" x14ac:dyDescent="0.2">
      <c r="B540" s="13"/>
      <c r="F540" s="13"/>
    </row>
    <row r="541" spans="2:6" x14ac:dyDescent="0.2">
      <c r="B541" s="13"/>
      <c r="F541" s="13"/>
    </row>
    <row r="542" spans="2:6" x14ac:dyDescent="0.2">
      <c r="B542" s="13"/>
      <c r="F542" s="13"/>
    </row>
    <row r="543" spans="2:6" x14ac:dyDescent="0.2">
      <c r="B543" s="13"/>
      <c r="F543" s="13"/>
    </row>
    <row r="544" spans="2:6" x14ac:dyDescent="0.2">
      <c r="B544" s="13"/>
      <c r="F544" s="13"/>
    </row>
    <row r="545" spans="2:6" x14ac:dyDescent="0.2">
      <c r="B545" s="13"/>
      <c r="F545" s="13"/>
    </row>
    <row r="546" spans="2:6" x14ac:dyDescent="0.2">
      <c r="B546" s="13"/>
      <c r="F546" s="13"/>
    </row>
    <row r="547" spans="2:6" x14ac:dyDescent="0.2">
      <c r="B547" s="13"/>
      <c r="F547" s="13"/>
    </row>
    <row r="548" spans="2:6" x14ac:dyDescent="0.2">
      <c r="B548" s="13"/>
      <c r="F548" s="13"/>
    </row>
    <row r="549" spans="2:6" x14ac:dyDescent="0.2">
      <c r="B549" s="13"/>
      <c r="F549" s="13"/>
    </row>
    <row r="550" spans="2:6" x14ac:dyDescent="0.2">
      <c r="B550" s="13"/>
      <c r="F550" s="13"/>
    </row>
    <row r="551" spans="2:6" x14ac:dyDescent="0.2">
      <c r="B551" s="13"/>
      <c r="F551" s="13"/>
    </row>
    <row r="552" spans="2:6" x14ac:dyDescent="0.2">
      <c r="B552" s="13"/>
      <c r="F552" s="13"/>
    </row>
    <row r="553" spans="2:6" x14ac:dyDescent="0.2">
      <c r="B553" s="13"/>
      <c r="F553" s="13"/>
    </row>
    <row r="554" spans="2:6" x14ac:dyDescent="0.2">
      <c r="B554" s="13"/>
      <c r="F554" s="13"/>
    </row>
    <row r="555" spans="2:6" x14ac:dyDescent="0.2">
      <c r="B555" s="13"/>
      <c r="F555" s="13"/>
    </row>
    <row r="556" spans="2:6" x14ac:dyDescent="0.2">
      <c r="B556" s="13"/>
      <c r="F556" s="13"/>
    </row>
    <row r="557" spans="2:6" x14ac:dyDescent="0.2">
      <c r="B557" s="13"/>
      <c r="F557" s="13"/>
    </row>
    <row r="558" spans="2:6" x14ac:dyDescent="0.2">
      <c r="B558" s="13"/>
      <c r="F558" s="13"/>
    </row>
    <row r="559" spans="2:6" x14ac:dyDescent="0.2">
      <c r="B559" s="13"/>
      <c r="F559" s="13"/>
    </row>
    <row r="560" spans="2:6" x14ac:dyDescent="0.2">
      <c r="B560" s="13"/>
      <c r="F560" s="13"/>
    </row>
    <row r="561" spans="2:6" x14ac:dyDescent="0.2">
      <c r="B561" s="13"/>
      <c r="F561" s="13"/>
    </row>
    <row r="562" spans="2:6" x14ac:dyDescent="0.2">
      <c r="B562" s="13"/>
      <c r="F562" s="13"/>
    </row>
    <row r="563" spans="2:6" x14ac:dyDescent="0.2">
      <c r="B563" s="13"/>
      <c r="F563" s="13"/>
    </row>
    <row r="564" spans="2:6" x14ac:dyDescent="0.2">
      <c r="B564" s="13"/>
      <c r="F564" s="13"/>
    </row>
    <row r="565" spans="2:6" x14ac:dyDescent="0.2">
      <c r="B565" s="13"/>
      <c r="F565" s="13"/>
    </row>
    <row r="566" spans="2:6" x14ac:dyDescent="0.2">
      <c r="B566" s="13"/>
      <c r="F566" s="13"/>
    </row>
    <row r="567" spans="2:6" x14ac:dyDescent="0.2">
      <c r="B567" s="13"/>
      <c r="F567" s="13"/>
    </row>
    <row r="568" spans="2:6" x14ac:dyDescent="0.2">
      <c r="B568" s="13"/>
      <c r="F568" s="13"/>
    </row>
    <row r="569" spans="2:6" x14ac:dyDescent="0.2">
      <c r="B569" s="13"/>
      <c r="F569" s="13"/>
    </row>
    <row r="570" spans="2:6" x14ac:dyDescent="0.2">
      <c r="B570" s="13"/>
      <c r="F570" s="13"/>
    </row>
    <row r="571" spans="2:6" x14ac:dyDescent="0.2">
      <c r="B571" s="13"/>
      <c r="F571" s="13"/>
    </row>
    <row r="572" spans="2:6" x14ac:dyDescent="0.2">
      <c r="B572" s="13"/>
      <c r="F572" s="13"/>
    </row>
    <row r="573" spans="2:6" x14ac:dyDescent="0.2">
      <c r="B573" s="13"/>
      <c r="F573" s="13"/>
    </row>
    <row r="574" spans="2:6" x14ac:dyDescent="0.2">
      <c r="B574" s="13"/>
      <c r="F574" s="13"/>
    </row>
    <row r="575" spans="2:6" x14ac:dyDescent="0.2">
      <c r="B575" s="13"/>
      <c r="F575" s="13"/>
    </row>
    <row r="576" spans="2:6" x14ac:dyDescent="0.2">
      <c r="B576" s="13"/>
      <c r="F576" s="13"/>
    </row>
    <row r="577" spans="2:6" x14ac:dyDescent="0.2">
      <c r="B577" s="13"/>
      <c r="F577" s="13"/>
    </row>
    <row r="578" spans="2:6" x14ac:dyDescent="0.2">
      <c r="B578" s="13"/>
      <c r="F578" s="13"/>
    </row>
    <row r="579" spans="2:6" x14ac:dyDescent="0.2">
      <c r="B579" s="13"/>
      <c r="F579" s="13"/>
    </row>
    <row r="580" spans="2:6" x14ac:dyDescent="0.2">
      <c r="B580" s="13"/>
      <c r="F580" s="13"/>
    </row>
    <row r="581" spans="2:6" x14ac:dyDescent="0.2">
      <c r="B581" s="13"/>
      <c r="F581" s="13"/>
    </row>
    <row r="582" spans="2:6" x14ac:dyDescent="0.2">
      <c r="B582" s="13"/>
      <c r="F582" s="13"/>
    </row>
    <row r="583" spans="2:6" x14ac:dyDescent="0.2">
      <c r="B583" s="13"/>
      <c r="F583" s="13"/>
    </row>
    <row r="584" spans="2:6" x14ac:dyDescent="0.2">
      <c r="B584" s="13"/>
      <c r="F584" s="13"/>
    </row>
    <row r="585" spans="2:6" x14ac:dyDescent="0.2">
      <c r="B585" s="13"/>
      <c r="F585" s="13"/>
    </row>
    <row r="586" spans="2:6" x14ac:dyDescent="0.2">
      <c r="B586" s="13"/>
      <c r="F586" s="13"/>
    </row>
    <row r="587" spans="2:6" x14ac:dyDescent="0.2">
      <c r="B587" s="13"/>
      <c r="F587" s="13"/>
    </row>
    <row r="588" spans="2:6" x14ac:dyDescent="0.2">
      <c r="B588" s="13"/>
      <c r="F588" s="13"/>
    </row>
    <row r="589" spans="2:6" x14ac:dyDescent="0.2">
      <c r="B589" s="13"/>
      <c r="F589" s="13"/>
    </row>
    <row r="590" spans="2:6" x14ac:dyDescent="0.2">
      <c r="B590" s="13"/>
      <c r="F590" s="13"/>
    </row>
    <row r="591" spans="2:6" x14ac:dyDescent="0.2">
      <c r="B591" s="13"/>
      <c r="F591" s="13"/>
    </row>
    <row r="592" spans="2:6" x14ac:dyDescent="0.2">
      <c r="B592" s="13"/>
      <c r="F592" s="13"/>
    </row>
    <row r="593" spans="2:6" x14ac:dyDescent="0.2">
      <c r="B593" s="13"/>
      <c r="F593" s="13"/>
    </row>
    <row r="594" spans="2:6" x14ac:dyDescent="0.2">
      <c r="B594" s="13"/>
      <c r="F594" s="13"/>
    </row>
    <row r="595" spans="2:6" x14ac:dyDescent="0.2">
      <c r="B595" s="13"/>
      <c r="F595" s="13"/>
    </row>
    <row r="596" spans="2:6" x14ac:dyDescent="0.2">
      <c r="B596" s="13"/>
      <c r="F596" s="13"/>
    </row>
    <row r="597" spans="2:6" x14ac:dyDescent="0.2">
      <c r="B597" s="13"/>
      <c r="F597" s="13"/>
    </row>
    <row r="598" spans="2:6" x14ac:dyDescent="0.2">
      <c r="B598" s="13"/>
      <c r="F598" s="13"/>
    </row>
    <row r="599" spans="2:6" x14ac:dyDescent="0.2">
      <c r="B599" s="13"/>
      <c r="F599" s="13"/>
    </row>
    <row r="600" spans="2:6" x14ac:dyDescent="0.2">
      <c r="B600" s="13"/>
      <c r="F600" s="13"/>
    </row>
    <row r="601" spans="2:6" x14ac:dyDescent="0.2">
      <c r="B601" s="13"/>
      <c r="F601" s="13"/>
    </row>
    <row r="602" spans="2:6" x14ac:dyDescent="0.2">
      <c r="B602" s="13"/>
      <c r="F602" s="13"/>
    </row>
    <row r="603" spans="2:6" x14ac:dyDescent="0.2">
      <c r="B603" s="13"/>
      <c r="F603" s="13"/>
    </row>
    <row r="604" spans="2:6" x14ac:dyDescent="0.2">
      <c r="B604" s="13"/>
      <c r="F604" s="13"/>
    </row>
    <row r="605" spans="2:6" x14ac:dyDescent="0.2">
      <c r="B605" s="13"/>
      <c r="F605" s="13"/>
    </row>
    <row r="606" spans="2:6" x14ac:dyDescent="0.2">
      <c r="B606" s="13"/>
      <c r="F606" s="13"/>
    </row>
    <row r="607" spans="2:6" x14ac:dyDescent="0.2">
      <c r="B607" s="13"/>
      <c r="F607" s="13"/>
    </row>
    <row r="608" spans="2:6" x14ac:dyDescent="0.2">
      <c r="B608" s="13"/>
      <c r="F608" s="13"/>
    </row>
    <row r="609" spans="2:6" x14ac:dyDescent="0.2">
      <c r="B609" s="13"/>
      <c r="F609" s="13"/>
    </row>
    <row r="610" spans="2:6" x14ac:dyDescent="0.2">
      <c r="B610" s="13"/>
      <c r="F610" s="13"/>
    </row>
    <row r="611" spans="2:6" x14ac:dyDescent="0.2">
      <c r="B611" s="13"/>
      <c r="F611" s="13"/>
    </row>
    <row r="612" spans="2:6" x14ac:dyDescent="0.2">
      <c r="B612" s="13"/>
      <c r="F612" s="13"/>
    </row>
    <row r="613" spans="2:6" x14ac:dyDescent="0.2">
      <c r="B613" s="13"/>
      <c r="F613" s="13"/>
    </row>
    <row r="614" spans="2:6" x14ac:dyDescent="0.2">
      <c r="B614" s="13"/>
      <c r="F614" s="13"/>
    </row>
    <row r="615" spans="2:6" x14ac:dyDescent="0.2">
      <c r="B615" s="13"/>
      <c r="F615" s="13"/>
    </row>
    <row r="616" spans="2:6" x14ac:dyDescent="0.2">
      <c r="B616" s="13"/>
      <c r="F616" s="13"/>
    </row>
    <row r="617" spans="2:6" x14ac:dyDescent="0.2">
      <c r="B617" s="13"/>
      <c r="F617" s="13"/>
    </row>
    <row r="618" spans="2:6" x14ac:dyDescent="0.2">
      <c r="B618" s="13"/>
      <c r="F618" s="13"/>
    </row>
    <row r="619" spans="2:6" x14ac:dyDescent="0.2">
      <c r="B619" s="13"/>
      <c r="F619" s="13"/>
    </row>
    <row r="620" spans="2:6" x14ac:dyDescent="0.2">
      <c r="B620" s="13"/>
      <c r="F620" s="13"/>
    </row>
    <row r="621" spans="2:6" x14ac:dyDescent="0.2">
      <c r="B621" s="13"/>
      <c r="F621" s="13"/>
    </row>
    <row r="622" spans="2:6" x14ac:dyDescent="0.2">
      <c r="B622" s="13"/>
      <c r="F622" s="13"/>
    </row>
    <row r="623" spans="2:6" x14ac:dyDescent="0.2">
      <c r="B623" s="13"/>
      <c r="F623" s="13"/>
    </row>
    <row r="624" spans="2:6" x14ac:dyDescent="0.2">
      <c r="B624" s="13"/>
      <c r="F624" s="13"/>
    </row>
    <row r="625" spans="2:6" x14ac:dyDescent="0.2">
      <c r="B625" s="13"/>
      <c r="F625" s="13"/>
    </row>
    <row r="626" spans="2:6" x14ac:dyDescent="0.2">
      <c r="B626" s="13"/>
      <c r="F626" s="13"/>
    </row>
    <row r="627" spans="2:6" x14ac:dyDescent="0.2">
      <c r="B627" s="13"/>
      <c r="F627" s="13"/>
    </row>
    <row r="628" spans="2:6" x14ac:dyDescent="0.2">
      <c r="B628" s="13"/>
      <c r="F628" s="13"/>
    </row>
    <row r="629" spans="2:6" x14ac:dyDescent="0.2">
      <c r="B629" s="13"/>
      <c r="F629" s="13"/>
    </row>
    <row r="630" spans="2:6" x14ac:dyDescent="0.2">
      <c r="B630" s="13"/>
      <c r="F630" s="13"/>
    </row>
    <row r="631" spans="2:6" x14ac:dyDescent="0.2">
      <c r="B631" s="13"/>
      <c r="F631" s="13"/>
    </row>
    <row r="632" spans="2:6" x14ac:dyDescent="0.2">
      <c r="B632" s="13"/>
      <c r="F632" s="13"/>
    </row>
    <row r="633" spans="2:6" x14ac:dyDescent="0.2">
      <c r="B633" s="13"/>
      <c r="F633" s="13"/>
    </row>
    <row r="634" spans="2:6" x14ac:dyDescent="0.2">
      <c r="B634" s="13"/>
      <c r="F634" s="13"/>
    </row>
    <row r="635" spans="2:6" x14ac:dyDescent="0.2">
      <c r="B635" s="13"/>
      <c r="F635" s="13"/>
    </row>
    <row r="636" spans="2:6" x14ac:dyDescent="0.2">
      <c r="B636" s="13"/>
      <c r="F636" s="13"/>
    </row>
    <row r="637" spans="2:6" x14ac:dyDescent="0.2">
      <c r="B637" s="13"/>
      <c r="F637" s="13"/>
    </row>
    <row r="638" spans="2:6" x14ac:dyDescent="0.2">
      <c r="B638" s="13"/>
      <c r="F638" s="13"/>
    </row>
    <row r="639" spans="2:6" x14ac:dyDescent="0.2">
      <c r="B639" s="13"/>
      <c r="F639" s="13"/>
    </row>
    <row r="640" spans="2:6" x14ac:dyDescent="0.2">
      <c r="B640" s="13"/>
      <c r="F640" s="13"/>
    </row>
    <row r="641" spans="2:6" x14ac:dyDescent="0.2">
      <c r="B641" s="13"/>
      <c r="F641" s="13"/>
    </row>
    <row r="642" spans="2:6" x14ac:dyDescent="0.2">
      <c r="B642" s="13"/>
      <c r="F642" s="13"/>
    </row>
    <row r="643" spans="2:6" x14ac:dyDescent="0.2">
      <c r="B643" s="13"/>
      <c r="F643" s="13"/>
    </row>
    <row r="644" spans="2:6" x14ac:dyDescent="0.2">
      <c r="B644" s="13"/>
      <c r="F644" s="13"/>
    </row>
    <row r="645" spans="2:6" x14ac:dyDescent="0.2">
      <c r="B645" s="13"/>
      <c r="F645" s="13"/>
    </row>
    <row r="646" spans="2:6" x14ac:dyDescent="0.2">
      <c r="B646" s="13"/>
      <c r="F646" s="13"/>
    </row>
    <row r="647" spans="2:6" x14ac:dyDescent="0.2">
      <c r="B647" s="13"/>
      <c r="F647" s="13"/>
    </row>
    <row r="648" spans="2:6" x14ac:dyDescent="0.2">
      <c r="B648" s="13"/>
      <c r="F648" s="13"/>
    </row>
    <row r="649" spans="2:6" x14ac:dyDescent="0.2">
      <c r="B649" s="13"/>
      <c r="F649" s="13"/>
    </row>
    <row r="650" spans="2:6" x14ac:dyDescent="0.2">
      <c r="B650" s="13"/>
      <c r="F650" s="13"/>
    </row>
    <row r="651" spans="2:6" x14ac:dyDescent="0.2">
      <c r="B651" s="13"/>
      <c r="F651" s="13"/>
    </row>
    <row r="652" spans="2:6" x14ac:dyDescent="0.2">
      <c r="B652" s="13"/>
      <c r="F652" s="13"/>
    </row>
    <row r="653" spans="2:6" x14ac:dyDescent="0.2">
      <c r="B653" s="13"/>
      <c r="F653" s="13"/>
    </row>
    <row r="654" spans="2:6" x14ac:dyDescent="0.2">
      <c r="B654" s="13"/>
      <c r="F654" s="13"/>
    </row>
    <row r="655" spans="2:6" x14ac:dyDescent="0.2">
      <c r="B655" s="13"/>
      <c r="F655" s="13"/>
    </row>
    <row r="656" spans="2:6" x14ac:dyDescent="0.2">
      <c r="B656" s="13"/>
      <c r="F656" s="13"/>
    </row>
    <row r="657" spans="2:6" x14ac:dyDescent="0.2">
      <c r="B657" s="13"/>
      <c r="F657" s="13"/>
    </row>
    <row r="658" spans="2:6" x14ac:dyDescent="0.2">
      <c r="B658" s="13"/>
      <c r="F658" s="13"/>
    </row>
    <row r="659" spans="2:6" x14ac:dyDescent="0.2">
      <c r="B659" s="13"/>
      <c r="F659" s="13"/>
    </row>
    <row r="660" spans="2:6" x14ac:dyDescent="0.2">
      <c r="B660" s="13"/>
      <c r="F660" s="13"/>
    </row>
    <row r="661" spans="2:6" x14ac:dyDescent="0.2">
      <c r="B661" s="13"/>
      <c r="F661" s="13"/>
    </row>
    <row r="662" spans="2:6" x14ac:dyDescent="0.2">
      <c r="B662" s="13"/>
      <c r="F662" s="13"/>
    </row>
    <row r="663" spans="2:6" x14ac:dyDescent="0.2">
      <c r="B663" s="13"/>
      <c r="F663" s="13"/>
    </row>
    <row r="664" spans="2:6" x14ac:dyDescent="0.2">
      <c r="B664" s="13"/>
      <c r="F664" s="13"/>
    </row>
    <row r="665" spans="2:6" x14ac:dyDescent="0.2">
      <c r="B665" s="13"/>
      <c r="F665" s="13"/>
    </row>
    <row r="666" spans="2:6" x14ac:dyDescent="0.2">
      <c r="B666" s="13"/>
      <c r="F666" s="13"/>
    </row>
    <row r="667" spans="2:6" x14ac:dyDescent="0.2">
      <c r="B667" s="13"/>
      <c r="F667" s="13"/>
    </row>
    <row r="668" spans="2:6" x14ac:dyDescent="0.2">
      <c r="B668" s="13"/>
      <c r="F668" s="13"/>
    </row>
    <row r="669" spans="2:6" x14ac:dyDescent="0.2">
      <c r="B669" s="13"/>
      <c r="F669" s="13"/>
    </row>
    <row r="670" spans="2:6" x14ac:dyDescent="0.2">
      <c r="B670" s="13"/>
      <c r="F670" s="13"/>
    </row>
    <row r="671" spans="2:6" x14ac:dyDescent="0.2">
      <c r="B671" s="13"/>
      <c r="F671" s="13"/>
    </row>
    <row r="672" spans="2:6" x14ac:dyDescent="0.2">
      <c r="B672" s="13"/>
      <c r="F672" s="13"/>
    </row>
    <row r="673" spans="2:6" x14ac:dyDescent="0.2">
      <c r="B673" s="13"/>
      <c r="F673" s="13"/>
    </row>
    <row r="674" spans="2:6" x14ac:dyDescent="0.2">
      <c r="B674" s="13"/>
      <c r="F674" s="13"/>
    </row>
    <row r="675" spans="2:6" x14ac:dyDescent="0.2">
      <c r="B675" s="13"/>
      <c r="F675" s="13"/>
    </row>
    <row r="676" spans="2:6" x14ac:dyDescent="0.2">
      <c r="B676" s="13"/>
      <c r="F676" s="13"/>
    </row>
    <row r="677" spans="2:6" x14ac:dyDescent="0.2">
      <c r="B677" s="13"/>
      <c r="F677" s="13"/>
    </row>
    <row r="678" spans="2:6" x14ac:dyDescent="0.2">
      <c r="B678" s="13"/>
      <c r="F678" s="13"/>
    </row>
    <row r="679" spans="2:6" x14ac:dyDescent="0.2">
      <c r="B679" s="13"/>
      <c r="F679" s="13"/>
    </row>
    <row r="680" spans="2:6" x14ac:dyDescent="0.2">
      <c r="B680" s="13"/>
      <c r="F680" s="13"/>
    </row>
    <row r="681" spans="2:6" x14ac:dyDescent="0.2">
      <c r="B681" s="13"/>
      <c r="F681" s="13"/>
    </row>
    <row r="682" spans="2:6" x14ac:dyDescent="0.2">
      <c r="B682" s="13"/>
      <c r="F682" s="13"/>
    </row>
    <row r="683" spans="2:6" x14ac:dyDescent="0.2">
      <c r="B683" s="13"/>
      <c r="F683" s="13"/>
    </row>
    <row r="684" spans="2:6" x14ac:dyDescent="0.2">
      <c r="B684" s="13"/>
      <c r="F684" s="13"/>
    </row>
    <row r="685" spans="2:6" x14ac:dyDescent="0.2">
      <c r="B685" s="13"/>
      <c r="F685" s="13"/>
    </row>
    <row r="686" spans="2:6" x14ac:dyDescent="0.2">
      <c r="B686" s="13"/>
      <c r="F686" s="13"/>
    </row>
    <row r="687" spans="2:6" x14ac:dyDescent="0.2">
      <c r="B687" s="13"/>
      <c r="F687" s="13"/>
    </row>
    <row r="688" spans="2:6" x14ac:dyDescent="0.2">
      <c r="B688" s="13"/>
      <c r="F688" s="13"/>
    </row>
    <row r="689" spans="2:6" x14ac:dyDescent="0.2">
      <c r="B689" s="13"/>
      <c r="F689" s="13"/>
    </row>
    <row r="690" spans="2:6" x14ac:dyDescent="0.2">
      <c r="B690" s="13"/>
      <c r="F690" s="13"/>
    </row>
    <row r="691" spans="2:6" x14ac:dyDescent="0.2">
      <c r="B691" s="13"/>
      <c r="F691" s="13"/>
    </row>
    <row r="692" spans="2:6" x14ac:dyDescent="0.2">
      <c r="B692" s="13"/>
      <c r="F692" s="13"/>
    </row>
    <row r="693" spans="2:6" x14ac:dyDescent="0.2">
      <c r="B693" s="13"/>
      <c r="F693" s="13"/>
    </row>
    <row r="694" spans="2:6" x14ac:dyDescent="0.2">
      <c r="B694" s="13"/>
      <c r="F694" s="13"/>
    </row>
    <row r="695" spans="2:6" x14ac:dyDescent="0.2">
      <c r="B695" s="13"/>
      <c r="F695" s="13"/>
    </row>
    <row r="696" spans="2:6" x14ac:dyDescent="0.2">
      <c r="B696" s="13"/>
      <c r="F696" s="13"/>
    </row>
    <row r="697" spans="2:6" x14ac:dyDescent="0.2">
      <c r="B697" s="13"/>
      <c r="F697" s="13"/>
    </row>
    <row r="698" spans="2:6" x14ac:dyDescent="0.2">
      <c r="B698" s="13"/>
      <c r="F698" s="13"/>
    </row>
    <row r="699" spans="2:6" x14ac:dyDescent="0.2">
      <c r="B699" s="13"/>
      <c r="F699" s="13"/>
    </row>
    <row r="700" spans="2:6" x14ac:dyDescent="0.2">
      <c r="B700" s="13"/>
      <c r="F700" s="13"/>
    </row>
    <row r="701" spans="2:6" x14ac:dyDescent="0.2">
      <c r="B701" s="13"/>
      <c r="F701" s="13"/>
    </row>
    <row r="702" spans="2:6" x14ac:dyDescent="0.2">
      <c r="B702" s="13"/>
      <c r="F702" s="13"/>
    </row>
    <row r="703" spans="2:6" x14ac:dyDescent="0.2">
      <c r="B703" s="13"/>
      <c r="F703" s="13"/>
    </row>
    <row r="704" spans="2:6" x14ac:dyDescent="0.2">
      <c r="B704" s="13"/>
      <c r="F704" s="13"/>
    </row>
    <row r="705" spans="2:6" x14ac:dyDescent="0.2">
      <c r="B705" s="13"/>
      <c r="F705" s="13"/>
    </row>
    <row r="706" spans="2:6" x14ac:dyDescent="0.2">
      <c r="B706" s="13"/>
      <c r="F706" s="13"/>
    </row>
    <row r="707" spans="2:6" x14ac:dyDescent="0.2">
      <c r="B707" s="13"/>
      <c r="F707" s="13"/>
    </row>
    <row r="708" spans="2:6" x14ac:dyDescent="0.2">
      <c r="B708" s="13"/>
      <c r="F708" s="13"/>
    </row>
    <row r="709" spans="2:6" x14ac:dyDescent="0.2">
      <c r="B709" s="13"/>
      <c r="F709" s="13"/>
    </row>
    <row r="710" spans="2:6" x14ac:dyDescent="0.2">
      <c r="B710" s="13"/>
      <c r="F710" s="13"/>
    </row>
    <row r="711" spans="2:6" x14ac:dyDescent="0.2">
      <c r="B711" s="13"/>
      <c r="F711" s="13"/>
    </row>
    <row r="712" spans="2:6" x14ac:dyDescent="0.2">
      <c r="B712" s="13"/>
      <c r="F712" s="13"/>
    </row>
    <row r="713" spans="2:6" x14ac:dyDescent="0.2">
      <c r="B713" s="13"/>
      <c r="F713" s="13"/>
    </row>
    <row r="714" spans="2:6" x14ac:dyDescent="0.2">
      <c r="B714" s="13"/>
      <c r="F714" s="13"/>
    </row>
    <row r="715" spans="2:6" x14ac:dyDescent="0.2">
      <c r="B715" s="13"/>
      <c r="F715" s="13"/>
    </row>
    <row r="716" spans="2:6" x14ac:dyDescent="0.2">
      <c r="B716" s="13"/>
      <c r="F716" s="13"/>
    </row>
    <row r="717" spans="2:6" x14ac:dyDescent="0.2">
      <c r="B717" s="13"/>
      <c r="F717" s="13"/>
    </row>
    <row r="718" spans="2:6" x14ac:dyDescent="0.2">
      <c r="B718" s="13"/>
      <c r="F718" s="13"/>
    </row>
    <row r="719" spans="2:6" x14ac:dyDescent="0.2">
      <c r="B719" s="13"/>
      <c r="F719" s="13"/>
    </row>
    <row r="720" spans="2:6" x14ac:dyDescent="0.2">
      <c r="B720" s="13"/>
      <c r="F720" s="13"/>
    </row>
    <row r="721" spans="2:6" x14ac:dyDescent="0.2">
      <c r="B721" s="13"/>
      <c r="F721" s="13"/>
    </row>
    <row r="722" spans="2:6" x14ac:dyDescent="0.2">
      <c r="B722" s="13"/>
      <c r="F722" s="13"/>
    </row>
    <row r="723" spans="2:6" x14ac:dyDescent="0.2">
      <c r="B723" s="13"/>
      <c r="F723" s="13"/>
    </row>
    <row r="724" spans="2:6" x14ac:dyDescent="0.2">
      <c r="B724" s="13"/>
      <c r="F724" s="13"/>
    </row>
    <row r="725" spans="2:6" x14ac:dyDescent="0.2">
      <c r="B725" s="13"/>
      <c r="F725" s="13"/>
    </row>
    <row r="726" spans="2:6" x14ac:dyDescent="0.2">
      <c r="B726" s="13"/>
      <c r="F726" s="13"/>
    </row>
    <row r="727" spans="2:6" x14ac:dyDescent="0.2">
      <c r="B727" s="13"/>
      <c r="F727" s="13"/>
    </row>
    <row r="728" spans="2:6" x14ac:dyDescent="0.2">
      <c r="B728" s="13"/>
      <c r="F728" s="13"/>
    </row>
    <row r="729" spans="2:6" x14ac:dyDescent="0.2">
      <c r="B729" s="13"/>
      <c r="F729" s="13"/>
    </row>
    <row r="730" spans="2:6" x14ac:dyDescent="0.2">
      <c r="B730" s="13"/>
      <c r="F730" s="13"/>
    </row>
    <row r="731" spans="2:6" x14ac:dyDescent="0.2">
      <c r="B731" s="13"/>
      <c r="F731" s="13"/>
    </row>
    <row r="732" spans="2:6" x14ac:dyDescent="0.2">
      <c r="B732" s="13"/>
      <c r="F732" s="13"/>
    </row>
    <row r="733" spans="2:6" x14ac:dyDescent="0.2">
      <c r="B733" s="13"/>
      <c r="F733" s="13"/>
    </row>
    <row r="734" spans="2:6" x14ac:dyDescent="0.2">
      <c r="B734" s="13"/>
      <c r="F734" s="13"/>
    </row>
    <row r="735" spans="2:6" x14ac:dyDescent="0.2">
      <c r="B735" s="13"/>
      <c r="F735" s="13"/>
    </row>
    <row r="736" spans="2:6" x14ac:dyDescent="0.2">
      <c r="B736" s="13"/>
      <c r="F736" s="13"/>
    </row>
    <row r="737" spans="2:6" x14ac:dyDescent="0.2">
      <c r="B737" s="13"/>
      <c r="F737" s="13"/>
    </row>
    <row r="738" spans="2:6" x14ac:dyDescent="0.2">
      <c r="B738" s="13"/>
      <c r="F738" s="13"/>
    </row>
    <row r="739" spans="2:6" x14ac:dyDescent="0.2">
      <c r="B739" s="13"/>
      <c r="F739" s="13"/>
    </row>
    <row r="740" spans="2:6" x14ac:dyDescent="0.2">
      <c r="B740" s="13"/>
      <c r="F740" s="13"/>
    </row>
    <row r="741" spans="2:6" x14ac:dyDescent="0.2">
      <c r="B741" s="13"/>
      <c r="F741" s="13"/>
    </row>
    <row r="742" spans="2:6" x14ac:dyDescent="0.2">
      <c r="B742" s="13"/>
      <c r="F742" s="13"/>
    </row>
    <row r="743" spans="2:6" x14ac:dyDescent="0.2">
      <c r="B743" s="13"/>
      <c r="F743" s="13"/>
    </row>
    <row r="744" spans="2:6" x14ac:dyDescent="0.2">
      <c r="B744" s="13"/>
      <c r="F744" s="13"/>
    </row>
    <row r="745" spans="2:6" x14ac:dyDescent="0.2">
      <c r="B745" s="13"/>
      <c r="F745" s="13"/>
    </row>
    <row r="746" spans="2:6" x14ac:dyDescent="0.2">
      <c r="B746" s="13"/>
      <c r="F746" s="13"/>
    </row>
    <row r="747" spans="2:6" x14ac:dyDescent="0.2">
      <c r="B747" s="13"/>
      <c r="F747" s="13"/>
    </row>
    <row r="748" spans="2:6" x14ac:dyDescent="0.2">
      <c r="B748" s="13"/>
      <c r="F748" s="13"/>
    </row>
    <row r="749" spans="2:6" x14ac:dyDescent="0.2">
      <c r="B749" s="13"/>
      <c r="F749" s="13"/>
    </row>
    <row r="750" spans="2:6" x14ac:dyDescent="0.2">
      <c r="B750" s="13"/>
      <c r="F750" s="13"/>
    </row>
    <row r="751" spans="2:6" x14ac:dyDescent="0.2">
      <c r="B751" s="13"/>
      <c r="F751" s="13"/>
    </row>
    <row r="752" spans="2:6" x14ac:dyDescent="0.2">
      <c r="B752" s="13"/>
      <c r="F752" s="13"/>
    </row>
    <row r="753" spans="2:6" x14ac:dyDescent="0.2">
      <c r="B753" s="13"/>
      <c r="F753" s="13"/>
    </row>
    <row r="754" spans="2:6" x14ac:dyDescent="0.2">
      <c r="B754" s="13"/>
      <c r="F754" s="13"/>
    </row>
    <row r="755" spans="2:6" x14ac:dyDescent="0.2">
      <c r="B755" s="13"/>
      <c r="F755" s="13"/>
    </row>
    <row r="756" spans="2:6" x14ac:dyDescent="0.2">
      <c r="B756" s="13"/>
      <c r="F756" s="13"/>
    </row>
    <row r="757" spans="2:6" x14ac:dyDescent="0.2">
      <c r="B757" s="13"/>
      <c r="F757" s="13"/>
    </row>
    <row r="758" spans="2:6" x14ac:dyDescent="0.2">
      <c r="B758" s="13"/>
      <c r="F758" s="13"/>
    </row>
    <row r="759" spans="2:6" x14ac:dyDescent="0.2">
      <c r="B759" s="13"/>
      <c r="F759" s="13"/>
    </row>
    <row r="760" spans="2:6" x14ac:dyDescent="0.2">
      <c r="B760" s="13"/>
      <c r="F760" s="13"/>
    </row>
    <row r="761" spans="2:6" x14ac:dyDescent="0.2">
      <c r="B761" s="13"/>
      <c r="F761" s="13"/>
    </row>
    <row r="762" spans="2:6" x14ac:dyDescent="0.2">
      <c r="B762" s="13"/>
      <c r="F762" s="13"/>
    </row>
    <row r="763" spans="2:6" x14ac:dyDescent="0.2">
      <c r="B763" s="13"/>
      <c r="F763" s="13"/>
    </row>
    <row r="764" spans="2:6" x14ac:dyDescent="0.2">
      <c r="B764" s="13"/>
      <c r="F764" s="13"/>
    </row>
    <row r="765" spans="2:6" x14ac:dyDescent="0.2">
      <c r="B765" s="13"/>
      <c r="F765" s="13"/>
    </row>
    <row r="766" spans="2:6" x14ac:dyDescent="0.2">
      <c r="B766" s="13"/>
      <c r="F766" s="13"/>
    </row>
    <row r="767" spans="2:6" x14ac:dyDescent="0.2">
      <c r="B767" s="13"/>
      <c r="F767" s="13"/>
    </row>
    <row r="768" spans="2:6" x14ac:dyDescent="0.2">
      <c r="B768" s="13"/>
      <c r="F768" s="13"/>
    </row>
    <row r="769" spans="2:6" x14ac:dyDescent="0.2">
      <c r="B769" s="13"/>
      <c r="F769" s="13"/>
    </row>
    <row r="770" spans="2:6" x14ac:dyDescent="0.2">
      <c r="B770" s="13"/>
      <c r="F770" s="13"/>
    </row>
    <row r="771" spans="2:6" x14ac:dyDescent="0.2">
      <c r="B771" s="13"/>
      <c r="F771" s="13"/>
    </row>
    <row r="772" spans="2:6" x14ac:dyDescent="0.2">
      <c r="B772" s="13"/>
      <c r="F772" s="13"/>
    </row>
    <row r="773" spans="2:6" x14ac:dyDescent="0.2">
      <c r="B773" s="13"/>
      <c r="F773" s="13"/>
    </row>
    <row r="774" spans="2:6" x14ac:dyDescent="0.2">
      <c r="B774" s="13"/>
      <c r="F774" s="13"/>
    </row>
    <row r="775" spans="2:6" x14ac:dyDescent="0.2">
      <c r="B775" s="13"/>
      <c r="F775" s="13"/>
    </row>
    <row r="776" spans="2:6" x14ac:dyDescent="0.2">
      <c r="B776" s="13"/>
      <c r="F776" s="13"/>
    </row>
    <row r="777" spans="2:6" x14ac:dyDescent="0.2">
      <c r="B777" s="13"/>
      <c r="F777" s="13"/>
    </row>
    <row r="778" spans="2:6" x14ac:dyDescent="0.2">
      <c r="B778" s="13"/>
      <c r="F778" s="13"/>
    </row>
    <row r="779" spans="2:6" x14ac:dyDescent="0.2">
      <c r="B779" s="13"/>
      <c r="F779" s="13"/>
    </row>
    <row r="780" spans="2:6" x14ac:dyDescent="0.2">
      <c r="B780" s="13"/>
      <c r="F780" s="13"/>
    </row>
    <row r="781" spans="2:6" x14ac:dyDescent="0.2">
      <c r="B781" s="13"/>
      <c r="F781" s="13"/>
    </row>
    <row r="782" spans="2:6" x14ac:dyDescent="0.2">
      <c r="B782" s="13"/>
      <c r="F782" s="13"/>
    </row>
    <row r="783" spans="2:6" x14ac:dyDescent="0.2">
      <c r="B783" s="13"/>
      <c r="F783" s="13"/>
    </row>
    <row r="784" spans="2:6" x14ac:dyDescent="0.2">
      <c r="B784" s="13"/>
      <c r="F784" s="13"/>
    </row>
    <row r="785" spans="2:6" x14ac:dyDescent="0.2">
      <c r="B785" s="13"/>
      <c r="F785" s="13"/>
    </row>
    <row r="786" spans="2:6" x14ac:dyDescent="0.2">
      <c r="B786" s="13"/>
      <c r="F786" s="13"/>
    </row>
    <row r="787" spans="2:6" x14ac:dyDescent="0.2">
      <c r="B787" s="13"/>
      <c r="F787" s="13"/>
    </row>
    <row r="788" spans="2:6" x14ac:dyDescent="0.2">
      <c r="B788" s="13"/>
      <c r="F788" s="13"/>
    </row>
    <row r="789" spans="2:6" x14ac:dyDescent="0.2">
      <c r="B789" s="13"/>
      <c r="F789" s="13"/>
    </row>
    <row r="790" spans="2:6" x14ac:dyDescent="0.2">
      <c r="B790" s="13"/>
      <c r="F790" s="13"/>
    </row>
    <row r="791" spans="2:6" x14ac:dyDescent="0.2">
      <c r="B791" s="13"/>
      <c r="F791" s="13"/>
    </row>
    <row r="792" spans="2:6" x14ac:dyDescent="0.2">
      <c r="B792" s="13"/>
      <c r="F792" s="13"/>
    </row>
    <row r="793" spans="2:6" x14ac:dyDescent="0.2">
      <c r="B793" s="13"/>
      <c r="F793" s="13"/>
    </row>
    <row r="794" spans="2:6" x14ac:dyDescent="0.2">
      <c r="B794" s="13"/>
      <c r="F794" s="13"/>
    </row>
    <row r="795" spans="2:6" x14ac:dyDescent="0.2">
      <c r="B795" s="13"/>
      <c r="F795" s="13"/>
    </row>
    <row r="796" spans="2:6" x14ac:dyDescent="0.2">
      <c r="B796" s="13"/>
      <c r="F796" s="13"/>
    </row>
    <row r="797" spans="2:6" x14ac:dyDescent="0.2">
      <c r="B797" s="13"/>
      <c r="F797" s="13"/>
    </row>
    <row r="798" spans="2:6" x14ac:dyDescent="0.2">
      <c r="B798" s="13"/>
      <c r="F798" s="13"/>
    </row>
    <row r="799" spans="2:6" x14ac:dyDescent="0.2">
      <c r="B799" s="13"/>
      <c r="F799" s="13"/>
    </row>
    <row r="800" spans="2:6" x14ac:dyDescent="0.2">
      <c r="B800" s="13"/>
      <c r="F800" s="13"/>
    </row>
    <row r="801" spans="2:6" x14ac:dyDescent="0.2">
      <c r="B801" s="13"/>
      <c r="F801" s="13"/>
    </row>
    <row r="802" spans="2:6" x14ac:dyDescent="0.2">
      <c r="B802" s="13"/>
      <c r="F802" s="13"/>
    </row>
    <row r="803" spans="2:6" x14ac:dyDescent="0.2">
      <c r="B803" s="13"/>
      <c r="F803" s="13"/>
    </row>
    <row r="804" spans="2:6" x14ac:dyDescent="0.2">
      <c r="B804" s="13"/>
      <c r="F804" s="13"/>
    </row>
    <row r="805" spans="2:6" x14ac:dyDescent="0.2">
      <c r="B805" s="13"/>
      <c r="F805" s="13"/>
    </row>
    <row r="806" spans="2:6" x14ac:dyDescent="0.2">
      <c r="B806" s="13"/>
      <c r="F806" s="13"/>
    </row>
    <row r="807" spans="2:6" x14ac:dyDescent="0.2">
      <c r="B807" s="13"/>
      <c r="F807" s="13"/>
    </row>
    <row r="808" spans="2:6" x14ac:dyDescent="0.2">
      <c r="B808" s="13"/>
      <c r="F808" s="13"/>
    </row>
    <row r="809" spans="2:6" x14ac:dyDescent="0.2">
      <c r="B809" s="13"/>
      <c r="F809" s="13"/>
    </row>
    <row r="810" spans="2:6" x14ac:dyDescent="0.2">
      <c r="B810" s="13"/>
      <c r="F810" s="13"/>
    </row>
    <row r="811" spans="2:6" x14ac:dyDescent="0.2">
      <c r="B811" s="13"/>
      <c r="F811" s="13"/>
    </row>
    <row r="812" spans="2:6" x14ac:dyDescent="0.2">
      <c r="B812" s="13"/>
      <c r="F812" s="13"/>
    </row>
    <row r="813" spans="2:6" x14ac:dyDescent="0.2">
      <c r="B813" s="13"/>
      <c r="F813" s="13"/>
    </row>
    <row r="814" spans="2:6" x14ac:dyDescent="0.2">
      <c r="B814" s="13"/>
      <c r="F814" s="13"/>
    </row>
    <row r="815" spans="2:6" x14ac:dyDescent="0.2">
      <c r="B815" s="13"/>
      <c r="F815" s="13"/>
    </row>
    <row r="816" spans="2:6" x14ac:dyDescent="0.2">
      <c r="B816" s="13"/>
      <c r="F816" s="13"/>
    </row>
    <row r="817" spans="2:6" x14ac:dyDescent="0.2">
      <c r="B817" s="13"/>
      <c r="F817" s="13"/>
    </row>
    <row r="818" spans="2:6" x14ac:dyDescent="0.2">
      <c r="B818" s="13"/>
      <c r="F818" s="13"/>
    </row>
    <row r="819" spans="2:6" x14ac:dyDescent="0.2">
      <c r="B819" s="13"/>
      <c r="F819" s="13"/>
    </row>
    <row r="820" spans="2:6" x14ac:dyDescent="0.2">
      <c r="B820" s="13"/>
      <c r="F820" s="13"/>
    </row>
    <row r="821" spans="2:6" x14ac:dyDescent="0.2">
      <c r="B821" s="13"/>
      <c r="F821" s="13"/>
    </row>
    <row r="822" spans="2:6" x14ac:dyDescent="0.2">
      <c r="B822" s="13"/>
      <c r="F822" s="13"/>
    </row>
    <row r="823" spans="2:6" x14ac:dyDescent="0.2">
      <c r="B823" s="13"/>
      <c r="F823" s="13"/>
    </row>
    <row r="824" spans="2:6" x14ac:dyDescent="0.2">
      <c r="B824" s="13"/>
      <c r="F824" s="13"/>
    </row>
    <row r="825" spans="2:6" x14ac:dyDescent="0.2">
      <c r="B825" s="13"/>
      <c r="F825" s="13"/>
    </row>
    <row r="826" spans="2:6" x14ac:dyDescent="0.2">
      <c r="B826" s="13"/>
      <c r="F826" s="13"/>
    </row>
    <row r="827" spans="2:6" x14ac:dyDescent="0.2">
      <c r="B827" s="13"/>
      <c r="F827" s="13"/>
    </row>
    <row r="828" spans="2:6" x14ac:dyDescent="0.2">
      <c r="B828" s="13"/>
      <c r="F828" s="13"/>
    </row>
    <row r="829" spans="2:6" x14ac:dyDescent="0.2">
      <c r="B829" s="13"/>
      <c r="F829" s="13"/>
    </row>
    <row r="830" spans="2:6" x14ac:dyDescent="0.2">
      <c r="B830" s="13"/>
      <c r="F830" s="13"/>
    </row>
    <row r="831" spans="2:6" x14ac:dyDescent="0.2">
      <c r="B831" s="13"/>
      <c r="F831" s="13"/>
    </row>
    <row r="832" spans="2:6" x14ac:dyDescent="0.2">
      <c r="B832" s="13"/>
      <c r="F832" s="13"/>
    </row>
    <row r="833" spans="2:6" x14ac:dyDescent="0.2">
      <c r="B833" s="13"/>
      <c r="F833" s="13"/>
    </row>
    <row r="834" spans="2:6" x14ac:dyDescent="0.2">
      <c r="B834" s="13"/>
      <c r="F834" s="13"/>
    </row>
    <row r="835" spans="2:6" x14ac:dyDescent="0.2">
      <c r="B835" s="13"/>
      <c r="F835" s="13"/>
    </row>
    <row r="836" spans="2:6" x14ac:dyDescent="0.2">
      <c r="B836" s="13"/>
      <c r="F836" s="13"/>
    </row>
    <row r="837" spans="2:6" x14ac:dyDescent="0.2">
      <c r="B837" s="13"/>
      <c r="F837" s="13"/>
    </row>
    <row r="838" spans="2:6" x14ac:dyDescent="0.2">
      <c r="B838" s="13"/>
      <c r="F838" s="13"/>
    </row>
    <row r="839" spans="2:6" x14ac:dyDescent="0.2">
      <c r="B839" s="13"/>
      <c r="F839" s="13"/>
    </row>
    <row r="840" spans="2:6" x14ac:dyDescent="0.2">
      <c r="B840" s="13"/>
      <c r="F840" s="13"/>
    </row>
    <row r="841" spans="2:6" x14ac:dyDescent="0.2">
      <c r="B841" s="13"/>
      <c r="F841" s="13"/>
    </row>
    <row r="842" spans="2:6" x14ac:dyDescent="0.2">
      <c r="B842" s="13"/>
      <c r="F842" s="13"/>
    </row>
    <row r="843" spans="2:6" x14ac:dyDescent="0.2">
      <c r="B843" s="13"/>
      <c r="F843" s="13"/>
    </row>
    <row r="844" spans="2:6" x14ac:dyDescent="0.2">
      <c r="B844" s="13"/>
      <c r="F844" s="13"/>
    </row>
    <row r="845" spans="2:6" x14ac:dyDescent="0.2">
      <c r="B845" s="13"/>
      <c r="F845" s="13"/>
    </row>
    <row r="846" spans="2:6" x14ac:dyDescent="0.2">
      <c r="B846" s="13"/>
      <c r="F846" s="13"/>
    </row>
    <row r="847" spans="2:6" x14ac:dyDescent="0.2">
      <c r="B847" s="13"/>
      <c r="F847" s="13"/>
    </row>
    <row r="848" spans="2:6" x14ac:dyDescent="0.2">
      <c r="B848" s="13"/>
      <c r="F848" s="13"/>
    </row>
    <row r="849" spans="2:6" x14ac:dyDescent="0.2">
      <c r="B849" s="13"/>
      <c r="F849" s="13"/>
    </row>
    <row r="850" spans="2:6" x14ac:dyDescent="0.2">
      <c r="B850" s="13"/>
      <c r="F850" s="13"/>
    </row>
    <row r="851" spans="2:6" x14ac:dyDescent="0.2">
      <c r="B851" s="13"/>
      <c r="F851" s="13"/>
    </row>
    <row r="852" spans="2:6" x14ac:dyDescent="0.2">
      <c r="B852" s="13"/>
      <c r="F852" s="13"/>
    </row>
    <row r="853" spans="2:6" x14ac:dyDescent="0.2">
      <c r="B853" s="13"/>
      <c r="F853" s="13"/>
    </row>
    <row r="854" spans="2:6" x14ac:dyDescent="0.2">
      <c r="B854" s="13"/>
      <c r="F854" s="13"/>
    </row>
    <row r="855" spans="2:6" x14ac:dyDescent="0.2">
      <c r="B855" s="13"/>
      <c r="F855" s="13"/>
    </row>
    <row r="856" spans="2:6" x14ac:dyDescent="0.2">
      <c r="B856" s="13"/>
      <c r="F856" s="13"/>
    </row>
    <row r="857" spans="2:6" x14ac:dyDescent="0.2">
      <c r="B857" s="13"/>
      <c r="F857" s="13"/>
    </row>
    <row r="858" spans="2:6" x14ac:dyDescent="0.2">
      <c r="B858" s="13"/>
      <c r="F858" s="13"/>
    </row>
    <row r="859" spans="2:6" x14ac:dyDescent="0.2">
      <c r="B859" s="13"/>
      <c r="F859" s="13"/>
    </row>
    <row r="860" spans="2:6" x14ac:dyDescent="0.2">
      <c r="B860" s="13"/>
      <c r="F860" s="13"/>
    </row>
    <row r="861" spans="2:6" x14ac:dyDescent="0.2">
      <c r="B861" s="13"/>
      <c r="F861" s="13"/>
    </row>
    <row r="862" spans="2:6" x14ac:dyDescent="0.2">
      <c r="B862" s="13"/>
      <c r="F862" s="13"/>
    </row>
    <row r="863" spans="2:6" x14ac:dyDescent="0.2">
      <c r="B863" s="13"/>
      <c r="F863" s="13"/>
    </row>
    <row r="864" spans="2:6" x14ac:dyDescent="0.2">
      <c r="B864" s="13"/>
      <c r="F864" s="13"/>
    </row>
    <row r="865" spans="2:6" x14ac:dyDescent="0.2">
      <c r="B865" s="13"/>
      <c r="F865" s="13"/>
    </row>
    <row r="866" spans="2:6" x14ac:dyDescent="0.2">
      <c r="B866" s="13"/>
      <c r="F866" s="13"/>
    </row>
    <row r="867" spans="2:6" x14ac:dyDescent="0.2">
      <c r="B867" s="13"/>
      <c r="F867" s="13"/>
    </row>
    <row r="868" spans="2:6" x14ac:dyDescent="0.2">
      <c r="B868" s="13"/>
      <c r="F868" s="13"/>
    </row>
    <row r="869" spans="2:6" x14ac:dyDescent="0.2">
      <c r="B869" s="13"/>
      <c r="F869" s="13"/>
    </row>
    <row r="870" spans="2:6" x14ac:dyDescent="0.2">
      <c r="B870" s="13"/>
      <c r="F870" s="13"/>
    </row>
    <row r="871" spans="2:6" x14ac:dyDescent="0.2">
      <c r="B871" s="13"/>
      <c r="F871" s="13"/>
    </row>
    <row r="872" spans="2:6" x14ac:dyDescent="0.2">
      <c r="B872" s="13"/>
      <c r="F872" s="13"/>
    </row>
    <row r="873" spans="2:6" x14ac:dyDescent="0.2">
      <c r="B873" s="13"/>
      <c r="F873" s="13"/>
    </row>
    <row r="874" spans="2:6" x14ac:dyDescent="0.2">
      <c r="B874" s="13"/>
      <c r="F874" s="13"/>
    </row>
    <row r="875" spans="2:6" x14ac:dyDescent="0.2">
      <c r="B875" s="13"/>
      <c r="F875" s="13"/>
    </row>
    <row r="876" spans="2:6" x14ac:dyDescent="0.2">
      <c r="B876" s="13"/>
      <c r="F876" s="13"/>
    </row>
    <row r="877" spans="2:6" x14ac:dyDescent="0.2">
      <c r="B877" s="13"/>
      <c r="F877" s="13"/>
    </row>
    <row r="878" spans="2:6" x14ac:dyDescent="0.2">
      <c r="B878" s="13"/>
      <c r="F878" s="13"/>
    </row>
    <row r="879" spans="2:6" x14ac:dyDescent="0.2">
      <c r="B879" s="13"/>
      <c r="F879" s="13"/>
    </row>
    <row r="880" spans="2:6" x14ac:dyDescent="0.2">
      <c r="B880" s="13"/>
      <c r="F880" s="13"/>
    </row>
    <row r="881" spans="2:6" x14ac:dyDescent="0.2">
      <c r="B881" s="13"/>
      <c r="F881" s="13"/>
    </row>
    <row r="882" spans="2:6" x14ac:dyDescent="0.2">
      <c r="B882" s="13"/>
      <c r="F882" s="13"/>
    </row>
    <row r="883" spans="2:6" x14ac:dyDescent="0.2">
      <c r="B883" s="13"/>
      <c r="F883" s="13"/>
    </row>
    <row r="884" spans="2:6" x14ac:dyDescent="0.2">
      <c r="B884" s="13"/>
      <c r="F884" s="13"/>
    </row>
    <row r="885" spans="2:6" x14ac:dyDescent="0.2">
      <c r="B885" s="13"/>
      <c r="F885" s="13"/>
    </row>
    <row r="886" spans="2:6" x14ac:dyDescent="0.2">
      <c r="B886" s="13"/>
      <c r="F886" s="13"/>
    </row>
    <row r="887" spans="2:6" x14ac:dyDescent="0.2">
      <c r="B887" s="13"/>
      <c r="F887" s="13"/>
    </row>
    <row r="888" spans="2:6" x14ac:dyDescent="0.2">
      <c r="B888" s="13"/>
      <c r="F888" s="13"/>
    </row>
    <row r="889" spans="2:6" x14ac:dyDescent="0.2">
      <c r="B889" s="13"/>
      <c r="F889" s="13"/>
    </row>
    <row r="890" spans="2:6" x14ac:dyDescent="0.2">
      <c r="B890" s="13"/>
      <c r="F890" s="13"/>
    </row>
    <row r="891" spans="2:6" x14ac:dyDescent="0.2">
      <c r="B891" s="13"/>
      <c r="F891" s="13"/>
    </row>
    <row r="892" spans="2:6" x14ac:dyDescent="0.2">
      <c r="B892" s="13"/>
      <c r="F892" s="13"/>
    </row>
    <row r="893" spans="2:6" x14ac:dyDescent="0.2">
      <c r="B893" s="13"/>
      <c r="F893" s="13"/>
    </row>
    <row r="894" spans="2:6" x14ac:dyDescent="0.2">
      <c r="B894" s="13"/>
      <c r="F894" s="13"/>
    </row>
    <row r="895" spans="2:6" x14ac:dyDescent="0.2">
      <c r="B895" s="13"/>
      <c r="F895" s="13"/>
    </row>
    <row r="896" spans="2:6" x14ac:dyDescent="0.2">
      <c r="B896" s="13"/>
      <c r="F896" s="13"/>
    </row>
    <row r="897" spans="2:6" x14ac:dyDescent="0.2">
      <c r="B897" s="13"/>
      <c r="F897" s="13"/>
    </row>
    <row r="898" spans="2:6" x14ac:dyDescent="0.2">
      <c r="B898" s="13"/>
      <c r="F898" s="13"/>
    </row>
    <row r="899" spans="2:6" x14ac:dyDescent="0.2">
      <c r="B899" s="13"/>
      <c r="F899" s="13"/>
    </row>
    <row r="900" spans="2:6" x14ac:dyDescent="0.2">
      <c r="B900" s="13"/>
      <c r="F900" s="13"/>
    </row>
    <row r="901" spans="2:6" x14ac:dyDescent="0.2">
      <c r="B901" s="13"/>
      <c r="F901" s="13"/>
    </row>
    <row r="902" spans="2:6" x14ac:dyDescent="0.2">
      <c r="B902" s="13"/>
      <c r="F902" s="13"/>
    </row>
    <row r="903" spans="2:6" x14ac:dyDescent="0.2">
      <c r="B903" s="13"/>
      <c r="F903" s="13"/>
    </row>
    <row r="904" spans="2:6" x14ac:dyDescent="0.2">
      <c r="B904" s="13"/>
      <c r="F904" s="13"/>
    </row>
    <row r="905" spans="2:6" x14ac:dyDescent="0.2">
      <c r="B905" s="13"/>
      <c r="F905" s="13"/>
    </row>
    <row r="906" spans="2:6" x14ac:dyDescent="0.2">
      <c r="B906" s="13"/>
      <c r="F906" s="13"/>
    </row>
    <row r="907" spans="2:6" x14ac:dyDescent="0.2">
      <c r="B907" s="13"/>
      <c r="F907" s="13"/>
    </row>
    <row r="908" spans="2:6" x14ac:dyDescent="0.2">
      <c r="B908" s="13"/>
      <c r="F908" s="13"/>
    </row>
    <row r="909" spans="2:6" x14ac:dyDescent="0.2">
      <c r="B909" s="13"/>
      <c r="F909" s="13"/>
    </row>
    <row r="910" spans="2:6" x14ac:dyDescent="0.2">
      <c r="B910" s="13"/>
      <c r="F910" s="13"/>
    </row>
    <row r="911" spans="2:6" x14ac:dyDescent="0.2">
      <c r="B911" s="13"/>
      <c r="F911" s="13"/>
    </row>
    <row r="912" spans="2:6" x14ac:dyDescent="0.2">
      <c r="B912" s="13"/>
      <c r="F912" s="13"/>
    </row>
    <row r="913" spans="2:6" x14ac:dyDescent="0.2">
      <c r="B913" s="13"/>
      <c r="F913" s="13"/>
    </row>
    <row r="914" spans="2:6" x14ac:dyDescent="0.2">
      <c r="B914" s="13"/>
      <c r="F914" s="13"/>
    </row>
    <row r="915" spans="2:6" x14ac:dyDescent="0.2">
      <c r="B915" s="13"/>
      <c r="F915" s="13"/>
    </row>
    <row r="916" spans="2:6" x14ac:dyDescent="0.2">
      <c r="B916" s="13"/>
      <c r="F916" s="13"/>
    </row>
    <row r="917" spans="2:6" x14ac:dyDescent="0.2">
      <c r="B917" s="13"/>
      <c r="F917" s="13"/>
    </row>
    <row r="918" spans="2:6" x14ac:dyDescent="0.2">
      <c r="B918" s="13"/>
      <c r="F918" s="13"/>
    </row>
    <row r="919" spans="2:6" x14ac:dyDescent="0.2">
      <c r="B919" s="13"/>
      <c r="F919" s="13"/>
    </row>
    <row r="920" spans="2:6" x14ac:dyDescent="0.2">
      <c r="B920" s="13"/>
      <c r="F920" s="13"/>
    </row>
    <row r="921" spans="2:6" x14ac:dyDescent="0.2">
      <c r="B921" s="13"/>
      <c r="F921" s="13"/>
    </row>
    <row r="922" spans="2:6" x14ac:dyDescent="0.2">
      <c r="B922" s="13"/>
      <c r="F922" s="13"/>
    </row>
    <row r="923" spans="2:6" x14ac:dyDescent="0.2">
      <c r="B923" s="13"/>
      <c r="F923" s="13"/>
    </row>
    <row r="924" spans="2:6" x14ac:dyDescent="0.2">
      <c r="B924" s="13"/>
      <c r="F924" s="13"/>
    </row>
    <row r="925" spans="2:6" x14ac:dyDescent="0.2">
      <c r="B925" s="13"/>
      <c r="F925" s="13"/>
    </row>
    <row r="926" spans="2:6" x14ac:dyDescent="0.2">
      <c r="B926" s="13"/>
      <c r="F926" s="13"/>
    </row>
    <row r="927" spans="2:6" x14ac:dyDescent="0.2">
      <c r="B927" s="13"/>
      <c r="F927" s="13"/>
    </row>
    <row r="928" spans="2:6" x14ac:dyDescent="0.2">
      <c r="B928" s="13"/>
      <c r="F928" s="13"/>
    </row>
    <row r="929" spans="2:6" x14ac:dyDescent="0.2">
      <c r="B929" s="13"/>
      <c r="F929" s="13"/>
    </row>
    <row r="930" spans="2:6" x14ac:dyDescent="0.2">
      <c r="B930" s="13"/>
      <c r="F930" s="13"/>
    </row>
    <row r="931" spans="2:6" x14ac:dyDescent="0.2">
      <c r="B931" s="13"/>
      <c r="F931" s="13"/>
    </row>
    <row r="932" spans="2:6" x14ac:dyDescent="0.2">
      <c r="B932" s="13"/>
      <c r="F932" s="13"/>
    </row>
    <row r="933" spans="2:6" x14ac:dyDescent="0.2">
      <c r="B933" s="13"/>
      <c r="F933" s="13"/>
    </row>
    <row r="934" spans="2:6" x14ac:dyDescent="0.2">
      <c r="B934" s="13"/>
      <c r="F934" s="13"/>
    </row>
    <row r="935" spans="2:6" x14ac:dyDescent="0.2">
      <c r="B935" s="13"/>
      <c r="F935" s="13"/>
    </row>
    <row r="936" spans="2:6" x14ac:dyDescent="0.2">
      <c r="B936" s="13"/>
      <c r="F936" s="13"/>
    </row>
    <row r="937" spans="2:6" x14ac:dyDescent="0.2">
      <c r="B937" s="13"/>
      <c r="F937" s="13"/>
    </row>
    <row r="938" spans="2:6" x14ac:dyDescent="0.2">
      <c r="B938" s="13"/>
      <c r="F938" s="13"/>
    </row>
    <row r="939" spans="2:6" x14ac:dyDescent="0.2">
      <c r="B939" s="13"/>
      <c r="F939" s="13"/>
    </row>
    <row r="940" spans="2:6" x14ac:dyDescent="0.2">
      <c r="B940" s="13"/>
      <c r="F940" s="13"/>
    </row>
    <row r="941" spans="2:6" x14ac:dyDescent="0.2">
      <c r="B941" s="13"/>
      <c r="F941" s="13"/>
    </row>
    <row r="942" spans="2:6" x14ac:dyDescent="0.2">
      <c r="B942" s="13"/>
      <c r="F942" s="13"/>
    </row>
    <row r="943" spans="2:6" x14ac:dyDescent="0.2">
      <c r="B943" s="13"/>
      <c r="F943" s="13"/>
    </row>
    <row r="944" spans="2:6" x14ac:dyDescent="0.2">
      <c r="B944" s="13"/>
      <c r="F944" s="13"/>
    </row>
    <row r="945" spans="2:6" x14ac:dyDescent="0.2">
      <c r="B945" s="13"/>
      <c r="F945" s="13"/>
    </row>
    <row r="946" spans="2:6" x14ac:dyDescent="0.2">
      <c r="B946" s="13"/>
      <c r="F946" s="13"/>
    </row>
    <row r="947" spans="2:6" x14ac:dyDescent="0.2">
      <c r="B947" s="13"/>
      <c r="F947" s="13"/>
    </row>
    <row r="948" spans="2:6" x14ac:dyDescent="0.2">
      <c r="B948" s="13"/>
      <c r="F948" s="13"/>
    </row>
    <row r="949" spans="2:6" x14ac:dyDescent="0.2">
      <c r="B949" s="13"/>
      <c r="F949" s="13"/>
    </row>
    <row r="950" spans="2:6" x14ac:dyDescent="0.2">
      <c r="B950" s="13"/>
      <c r="F950" s="13"/>
    </row>
    <row r="951" spans="2:6" x14ac:dyDescent="0.2">
      <c r="B951" s="13"/>
      <c r="F951" s="13"/>
    </row>
    <row r="952" spans="2:6" x14ac:dyDescent="0.2">
      <c r="B952" s="13"/>
      <c r="F952" s="13"/>
    </row>
    <row r="953" spans="2:6" x14ac:dyDescent="0.2">
      <c r="B953" s="13"/>
      <c r="F953" s="13"/>
    </row>
    <row r="954" spans="2:6" x14ac:dyDescent="0.2">
      <c r="B954" s="13"/>
      <c r="F954" s="13"/>
    </row>
    <row r="955" spans="2:6" x14ac:dyDescent="0.2">
      <c r="B955" s="13"/>
      <c r="F955" s="13"/>
    </row>
    <row r="956" spans="2:6" x14ac:dyDescent="0.2">
      <c r="B956" s="13"/>
      <c r="F956" s="13"/>
    </row>
    <row r="957" spans="2:6" x14ac:dyDescent="0.2">
      <c r="B957" s="13"/>
      <c r="F957" s="13"/>
    </row>
    <row r="958" spans="2:6" x14ac:dyDescent="0.2">
      <c r="B958" s="13"/>
      <c r="F958" s="13"/>
    </row>
    <row r="959" spans="2:6" x14ac:dyDescent="0.2">
      <c r="B959" s="13"/>
      <c r="F959" s="13"/>
    </row>
    <row r="960" spans="2:6" x14ac:dyDescent="0.2">
      <c r="B960" s="13"/>
      <c r="F960" s="13"/>
    </row>
    <row r="961" spans="2:6" x14ac:dyDescent="0.2">
      <c r="B961" s="13"/>
      <c r="F961" s="13"/>
    </row>
    <row r="962" spans="2:6" x14ac:dyDescent="0.2">
      <c r="B962" s="13"/>
      <c r="F962" s="13"/>
    </row>
    <row r="963" spans="2:6" x14ac:dyDescent="0.2">
      <c r="B963" s="13"/>
      <c r="F963" s="13"/>
    </row>
    <row r="964" spans="2:6" x14ac:dyDescent="0.2">
      <c r="B964" s="13"/>
      <c r="F964" s="13"/>
    </row>
    <row r="965" spans="2:6" x14ac:dyDescent="0.2">
      <c r="B965" s="13"/>
      <c r="F965" s="13"/>
    </row>
    <row r="966" spans="2:6" x14ac:dyDescent="0.2">
      <c r="B966" s="13"/>
      <c r="F966" s="13"/>
    </row>
    <row r="967" spans="2:6" x14ac:dyDescent="0.2">
      <c r="B967" s="13"/>
      <c r="F967" s="13"/>
    </row>
    <row r="968" spans="2:6" x14ac:dyDescent="0.2">
      <c r="B968" s="13"/>
      <c r="F968" s="13"/>
    </row>
    <row r="969" spans="2:6" x14ac:dyDescent="0.2">
      <c r="B969" s="13"/>
      <c r="F969" s="13"/>
    </row>
    <row r="970" spans="2:6" x14ac:dyDescent="0.2">
      <c r="B970" s="13"/>
      <c r="F970" s="13"/>
    </row>
    <row r="971" spans="2:6" x14ac:dyDescent="0.2">
      <c r="B971" s="13"/>
      <c r="F971" s="13"/>
    </row>
    <row r="972" spans="2:6" x14ac:dyDescent="0.2">
      <c r="B972" s="13"/>
      <c r="F972" s="13"/>
    </row>
    <row r="973" spans="2:6" x14ac:dyDescent="0.2">
      <c r="B973" s="13"/>
      <c r="F973" s="13"/>
    </row>
    <row r="974" spans="2:6" x14ac:dyDescent="0.2">
      <c r="B974" s="13"/>
      <c r="F974" s="13"/>
    </row>
    <row r="975" spans="2:6" x14ac:dyDescent="0.2">
      <c r="B975" s="13"/>
      <c r="F975" s="13"/>
    </row>
    <row r="976" spans="2:6" x14ac:dyDescent="0.2">
      <c r="B976" s="13"/>
      <c r="F976" s="13"/>
    </row>
    <row r="977" spans="2:6" x14ac:dyDescent="0.2">
      <c r="B977" s="13"/>
      <c r="F977" s="13"/>
    </row>
    <row r="978" spans="2:6" x14ac:dyDescent="0.2">
      <c r="B978" s="13"/>
      <c r="F978" s="13"/>
    </row>
    <row r="979" spans="2:6" x14ac:dyDescent="0.2">
      <c r="B979" s="13"/>
      <c r="F979" s="13"/>
    </row>
    <row r="980" spans="2:6" x14ac:dyDescent="0.2">
      <c r="B980" s="13"/>
      <c r="F980" s="13"/>
    </row>
    <row r="981" spans="2:6" x14ac:dyDescent="0.2">
      <c r="B981" s="13"/>
      <c r="F981" s="13"/>
    </row>
    <row r="982" spans="2:6" x14ac:dyDescent="0.2">
      <c r="B982" s="13"/>
      <c r="F982" s="13"/>
    </row>
    <row r="983" spans="2:6" x14ac:dyDescent="0.2">
      <c r="B983" s="13"/>
      <c r="F983" s="13"/>
    </row>
    <row r="984" spans="2:6" x14ac:dyDescent="0.2">
      <c r="B984" s="13"/>
      <c r="F984" s="13"/>
    </row>
    <row r="985" spans="2:6" x14ac:dyDescent="0.2">
      <c r="B985" s="13"/>
      <c r="F985" s="13"/>
    </row>
    <row r="986" spans="2:6" x14ac:dyDescent="0.2">
      <c r="B986" s="13"/>
      <c r="F986" s="13"/>
    </row>
    <row r="987" spans="2:6" x14ac:dyDescent="0.2">
      <c r="B987" s="13"/>
      <c r="F987" s="13"/>
    </row>
    <row r="988" spans="2:6" x14ac:dyDescent="0.2">
      <c r="B988" s="13"/>
      <c r="F988" s="13"/>
    </row>
    <row r="989" spans="2:6" x14ac:dyDescent="0.2">
      <c r="B989" s="13"/>
      <c r="F989" s="13"/>
    </row>
    <row r="990" spans="2:6" x14ac:dyDescent="0.2">
      <c r="B990" s="13"/>
      <c r="F990" s="13"/>
    </row>
    <row r="991" spans="2:6" x14ac:dyDescent="0.2">
      <c r="B991" s="13"/>
      <c r="F991" s="13"/>
    </row>
    <row r="992" spans="2:6" x14ac:dyDescent="0.2">
      <c r="B992" s="13"/>
      <c r="F992" s="13"/>
    </row>
    <row r="993" spans="2:6" x14ac:dyDescent="0.2">
      <c r="B993" s="13"/>
      <c r="F993" s="13"/>
    </row>
    <row r="994" spans="2:6" x14ac:dyDescent="0.2">
      <c r="B994" s="13"/>
      <c r="F994" s="13"/>
    </row>
    <row r="995" spans="2:6" x14ac:dyDescent="0.2">
      <c r="B995" s="13"/>
      <c r="F995" s="13"/>
    </row>
    <row r="996" spans="2:6" x14ac:dyDescent="0.2">
      <c r="B996" s="13"/>
      <c r="F996" s="13"/>
    </row>
    <row r="997" spans="2:6" x14ac:dyDescent="0.2">
      <c r="B997" s="13"/>
      <c r="F997" s="13"/>
    </row>
    <row r="998" spans="2:6" x14ac:dyDescent="0.2">
      <c r="B998" s="13"/>
      <c r="F998" s="13"/>
    </row>
    <row r="999" spans="2:6" x14ac:dyDescent="0.2">
      <c r="B999" s="13"/>
      <c r="F999" s="13"/>
    </row>
    <row r="1000" spans="2:6" x14ac:dyDescent="0.2">
      <c r="B1000" s="13"/>
      <c r="F1000" s="13"/>
    </row>
    <row r="1001" spans="2:6" x14ac:dyDescent="0.2">
      <c r="B1001" s="13"/>
      <c r="F1001" s="13"/>
    </row>
    <row r="1002" spans="2:6" x14ac:dyDescent="0.2">
      <c r="B1002" s="13"/>
      <c r="F1002" s="13"/>
    </row>
    <row r="1003" spans="2:6" x14ac:dyDescent="0.2">
      <c r="B1003" s="13"/>
      <c r="F1003" s="13"/>
    </row>
    <row r="1004" spans="2:6" x14ac:dyDescent="0.2">
      <c r="B1004" s="13"/>
      <c r="F1004" s="13"/>
    </row>
    <row r="1005" spans="2:6" x14ac:dyDescent="0.2">
      <c r="B1005" s="13"/>
      <c r="F1005" s="13"/>
    </row>
    <row r="1006" spans="2:6" x14ac:dyDescent="0.2">
      <c r="B1006" s="13"/>
      <c r="F1006" s="13"/>
    </row>
    <row r="1007" spans="2:6" x14ac:dyDescent="0.2">
      <c r="B1007" s="13"/>
      <c r="F1007" s="13"/>
    </row>
    <row r="1008" spans="2:6" x14ac:dyDescent="0.2">
      <c r="B1008" s="13"/>
      <c r="F1008" s="13"/>
    </row>
    <row r="1009" spans="2:6" x14ac:dyDescent="0.2">
      <c r="B1009" s="13"/>
      <c r="F1009" s="13"/>
    </row>
    <row r="1010" spans="2:6" x14ac:dyDescent="0.2">
      <c r="B1010" s="13"/>
      <c r="F1010" s="13"/>
    </row>
    <row r="1011" spans="2:6" x14ac:dyDescent="0.2">
      <c r="B1011" s="13"/>
      <c r="F1011" s="13"/>
    </row>
    <row r="1012" spans="2:6" x14ac:dyDescent="0.2">
      <c r="B1012" s="13"/>
      <c r="F1012" s="13"/>
    </row>
    <row r="1013" spans="2:6" x14ac:dyDescent="0.2">
      <c r="B1013" s="13"/>
      <c r="F1013" s="13"/>
    </row>
    <row r="1014" spans="2:6" x14ac:dyDescent="0.2">
      <c r="B1014" s="13"/>
      <c r="F1014" s="13"/>
    </row>
    <row r="1015" spans="2:6" x14ac:dyDescent="0.2">
      <c r="B1015" s="13"/>
      <c r="F1015" s="13"/>
    </row>
    <row r="1016" spans="2:6" x14ac:dyDescent="0.2">
      <c r="B1016" s="13"/>
      <c r="F1016" s="13"/>
    </row>
    <row r="1017" spans="2:6" x14ac:dyDescent="0.2">
      <c r="B1017" s="13"/>
      <c r="F1017" s="13"/>
    </row>
    <row r="1018" spans="2:6" x14ac:dyDescent="0.2">
      <c r="B1018" s="13"/>
      <c r="F1018" s="13"/>
    </row>
    <row r="1019" spans="2:6" x14ac:dyDescent="0.2">
      <c r="B1019" s="13"/>
      <c r="F1019" s="13"/>
    </row>
    <row r="1020" spans="2:6" x14ac:dyDescent="0.2">
      <c r="B1020" s="13"/>
      <c r="F1020" s="13"/>
    </row>
    <row r="1021" spans="2:6" x14ac:dyDescent="0.2">
      <c r="B1021" s="13"/>
      <c r="F1021" s="13"/>
    </row>
    <row r="1022" spans="2:6" x14ac:dyDescent="0.2">
      <c r="B1022" s="13"/>
      <c r="F1022" s="13"/>
    </row>
    <row r="1023" spans="2:6" x14ac:dyDescent="0.2">
      <c r="B1023" s="13"/>
      <c r="F1023" s="13"/>
    </row>
    <row r="1024" spans="2:6" x14ac:dyDescent="0.2">
      <c r="B1024" s="13"/>
      <c r="F1024" s="13"/>
    </row>
    <row r="1025" spans="2:6" x14ac:dyDescent="0.2">
      <c r="B1025" s="13"/>
      <c r="F1025" s="13"/>
    </row>
    <row r="1026" spans="2:6" x14ac:dyDescent="0.2">
      <c r="B1026" s="13"/>
      <c r="F1026" s="13"/>
    </row>
    <row r="1027" spans="2:6" x14ac:dyDescent="0.2">
      <c r="B1027" s="13"/>
      <c r="F1027" s="13"/>
    </row>
    <row r="1028" spans="2:6" x14ac:dyDescent="0.2">
      <c r="B1028" s="13"/>
      <c r="F1028" s="13"/>
    </row>
    <row r="1029" spans="2:6" x14ac:dyDescent="0.2">
      <c r="B1029" s="13"/>
      <c r="F1029" s="13"/>
    </row>
    <row r="1030" spans="2:6" x14ac:dyDescent="0.2">
      <c r="B1030" s="13"/>
      <c r="F1030" s="13"/>
    </row>
    <row r="1031" spans="2:6" x14ac:dyDescent="0.2">
      <c r="B1031" s="13"/>
      <c r="F1031" s="13"/>
    </row>
    <row r="1032" spans="2:6" x14ac:dyDescent="0.2">
      <c r="B1032" s="13"/>
      <c r="F1032" s="13"/>
    </row>
    <row r="1033" spans="2:6" x14ac:dyDescent="0.2">
      <c r="B1033" s="13"/>
      <c r="F1033" s="13"/>
    </row>
    <row r="1034" spans="2:6" x14ac:dyDescent="0.2">
      <c r="B1034" s="13"/>
      <c r="F1034" s="13"/>
    </row>
    <row r="1035" spans="2:6" x14ac:dyDescent="0.2">
      <c r="B1035" s="13"/>
      <c r="F1035" s="13"/>
    </row>
    <row r="1036" spans="2:6" x14ac:dyDescent="0.2">
      <c r="B1036" s="13"/>
      <c r="F1036" s="13"/>
    </row>
    <row r="1037" spans="2:6" x14ac:dyDescent="0.2">
      <c r="B1037" s="13"/>
      <c r="F1037" s="13"/>
    </row>
    <row r="1038" spans="2:6" x14ac:dyDescent="0.2">
      <c r="B1038" s="13"/>
      <c r="F1038" s="13"/>
    </row>
    <row r="1039" spans="2:6" x14ac:dyDescent="0.2">
      <c r="B1039" s="13"/>
      <c r="F1039" s="13"/>
    </row>
    <row r="1040" spans="2:6" x14ac:dyDescent="0.2">
      <c r="B1040" s="13"/>
      <c r="F1040" s="13"/>
    </row>
    <row r="1041" spans="2:6" x14ac:dyDescent="0.2">
      <c r="B1041" s="13"/>
      <c r="F1041" s="13"/>
    </row>
    <row r="1042" spans="2:6" x14ac:dyDescent="0.2">
      <c r="B1042" s="13"/>
      <c r="F1042" s="13"/>
    </row>
    <row r="1043" spans="2:6" x14ac:dyDescent="0.2">
      <c r="B1043" s="13"/>
      <c r="F1043" s="13"/>
    </row>
    <row r="1044" spans="2:6" x14ac:dyDescent="0.2">
      <c r="B1044" s="13"/>
      <c r="F1044" s="13"/>
    </row>
    <row r="1045" spans="2:6" x14ac:dyDescent="0.2">
      <c r="B1045" s="13"/>
      <c r="F1045" s="13"/>
    </row>
    <row r="1046" spans="2:6" x14ac:dyDescent="0.2">
      <c r="B1046" s="13"/>
      <c r="F1046" s="13"/>
    </row>
    <row r="1047" spans="2:6" x14ac:dyDescent="0.2">
      <c r="B1047" s="13"/>
      <c r="F1047" s="13"/>
    </row>
    <row r="1048" spans="2:6" x14ac:dyDescent="0.2">
      <c r="B1048" s="13"/>
      <c r="F1048" s="13"/>
    </row>
    <row r="1049" spans="2:6" x14ac:dyDescent="0.2">
      <c r="B1049" s="13"/>
      <c r="F1049" s="13"/>
    </row>
    <row r="1050" spans="2:6" x14ac:dyDescent="0.2">
      <c r="B1050" s="13"/>
      <c r="F1050" s="13"/>
    </row>
    <row r="1051" spans="2:6" x14ac:dyDescent="0.2">
      <c r="B1051" s="13"/>
      <c r="F1051" s="13"/>
    </row>
    <row r="1052" spans="2:6" x14ac:dyDescent="0.2">
      <c r="B1052" s="13"/>
      <c r="F1052" s="13"/>
    </row>
    <row r="1053" spans="2:6" x14ac:dyDescent="0.2">
      <c r="B1053" s="13"/>
      <c r="F1053" s="13"/>
    </row>
    <row r="1054" spans="2:6" x14ac:dyDescent="0.2">
      <c r="B1054" s="13"/>
      <c r="F1054" s="13"/>
    </row>
    <row r="1055" spans="2:6" x14ac:dyDescent="0.2">
      <c r="B1055" s="13"/>
      <c r="F1055" s="13"/>
    </row>
    <row r="1056" spans="2:6" x14ac:dyDescent="0.2">
      <c r="B1056" s="13"/>
      <c r="F1056" s="13"/>
    </row>
    <row r="1057" spans="2:6" x14ac:dyDescent="0.2">
      <c r="B1057" s="13"/>
      <c r="F1057" s="13"/>
    </row>
    <row r="1058" spans="2:6" x14ac:dyDescent="0.2">
      <c r="B1058" s="13"/>
      <c r="F1058" s="13"/>
    </row>
    <row r="1059" spans="2:6" x14ac:dyDescent="0.2">
      <c r="B1059" s="13"/>
      <c r="F1059" s="13"/>
    </row>
    <row r="1060" spans="2:6" x14ac:dyDescent="0.2">
      <c r="B1060" s="13"/>
      <c r="F1060" s="13"/>
    </row>
    <row r="1061" spans="2:6" x14ac:dyDescent="0.2">
      <c r="B1061" s="13"/>
      <c r="F1061" s="13"/>
    </row>
    <row r="1062" spans="2:6" x14ac:dyDescent="0.2">
      <c r="B1062" s="13"/>
      <c r="F1062" s="13"/>
    </row>
    <row r="1063" spans="2:6" x14ac:dyDescent="0.2">
      <c r="B1063" s="13"/>
      <c r="F1063" s="13"/>
    </row>
    <row r="1064" spans="2:6" x14ac:dyDescent="0.2">
      <c r="B1064" s="13"/>
      <c r="F1064" s="13"/>
    </row>
    <row r="1065" spans="2:6" x14ac:dyDescent="0.2">
      <c r="B1065" s="13"/>
      <c r="F1065" s="13"/>
    </row>
    <row r="1066" spans="2:6" x14ac:dyDescent="0.2">
      <c r="B1066" s="13"/>
      <c r="F1066" s="13"/>
    </row>
    <row r="1067" spans="2:6" x14ac:dyDescent="0.2">
      <c r="B1067" s="13"/>
      <c r="F1067" s="13"/>
    </row>
    <row r="1068" spans="2:6" x14ac:dyDescent="0.2">
      <c r="B1068" s="13"/>
      <c r="F1068" s="13"/>
    </row>
    <row r="1069" spans="2:6" x14ac:dyDescent="0.2">
      <c r="B1069" s="13"/>
      <c r="F1069" s="13"/>
    </row>
    <row r="1070" spans="2:6" x14ac:dyDescent="0.2">
      <c r="B1070" s="13"/>
      <c r="F1070" s="13"/>
    </row>
    <row r="1071" spans="2:6" x14ac:dyDescent="0.2">
      <c r="B1071" s="13"/>
      <c r="F1071" s="13"/>
    </row>
    <row r="1072" spans="2:6" x14ac:dyDescent="0.2">
      <c r="B1072" s="13"/>
      <c r="F1072" s="13"/>
    </row>
    <row r="1073" spans="2:6" x14ac:dyDescent="0.2">
      <c r="B1073" s="13"/>
      <c r="F1073" s="13"/>
    </row>
    <row r="1074" spans="2:6" x14ac:dyDescent="0.2">
      <c r="B1074" s="13"/>
      <c r="F1074" s="13"/>
    </row>
    <row r="1075" spans="2:6" x14ac:dyDescent="0.2">
      <c r="B1075" s="13"/>
      <c r="F1075" s="13"/>
    </row>
    <row r="1076" spans="2:6" x14ac:dyDescent="0.2">
      <c r="B1076" s="13"/>
      <c r="F1076" s="13"/>
    </row>
    <row r="1077" spans="2:6" x14ac:dyDescent="0.2">
      <c r="B1077" s="13"/>
      <c r="F1077" s="13"/>
    </row>
    <row r="1078" spans="2:6" x14ac:dyDescent="0.2">
      <c r="B1078" s="13"/>
      <c r="F1078" s="13"/>
    </row>
    <row r="1079" spans="2:6" x14ac:dyDescent="0.2">
      <c r="B1079" s="13"/>
      <c r="F1079" s="13"/>
    </row>
    <row r="1080" spans="2:6" x14ac:dyDescent="0.2">
      <c r="B1080" s="13"/>
      <c r="F1080" s="13"/>
    </row>
    <row r="1081" spans="2:6" x14ac:dyDescent="0.2">
      <c r="B1081" s="13"/>
      <c r="F1081" s="13"/>
    </row>
    <row r="1082" spans="2:6" x14ac:dyDescent="0.2">
      <c r="B1082" s="13"/>
      <c r="F1082" s="13"/>
    </row>
    <row r="1083" spans="2:6" x14ac:dyDescent="0.2">
      <c r="B1083" s="13"/>
      <c r="F1083" s="13"/>
    </row>
    <row r="1084" spans="2:6" x14ac:dyDescent="0.2">
      <c r="B1084" s="13"/>
      <c r="F1084" s="13"/>
    </row>
    <row r="1085" spans="2:6" x14ac:dyDescent="0.2">
      <c r="B1085" s="13"/>
      <c r="F1085" s="13"/>
    </row>
    <row r="1086" spans="2:6" x14ac:dyDescent="0.2">
      <c r="B1086" s="13"/>
      <c r="F1086" s="13"/>
    </row>
    <row r="1087" spans="2:6" x14ac:dyDescent="0.2">
      <c r="B1087" s="13"/>
      <c r="F1087" s="13"/>
    </row>
    <row r="1088" spans="2:6" x14ac:dyDescent="0.2">
      <c r="B1088" s="13"/>
      <c r="F1088" s="13"/>
    </row>
    <row r="1089" spans="2:6" x14ac:dyDescent="0.2">
      <c r="B1089" s="13"/>
      <c r="F1089" s="13"/>
    </row>
    <row r="1090" spans="2:6" x14ac:dyDescent="0.2">
      <c r="B1090" s="13"/>
      <c r="F1090" s="13"/>
    </row>
    <row r="1091" spans="2:6" x14ac:dyDescent="0.2">
      <c r="B1091" s="13"/>
      <c r="F1091" s="13"/>
    </row>
    <row r="1092" spans="2:6" x14ac:dyDescent="0.2">
      <c r="B1092" s="13"/>
      <c r="F1092" s="13"/>
    </row>
    <row r="1093" spans="2:6" x14ac:dyDescent="0.2">
      <c r="B1093" s="13"/>
      <c r="F1093" s="13"/>
    </row>
    <row r="1094" spans="2:6" x14ac:dyDescent="0.2">
      <c r="B1094" s="13"/>
      <c r="F1094" s="13"/>
    </row>
    <row r="1095" spans="2:6" x14ac:dyDescent="0.2">
      <c r="B1095" s="13"/>
      <c r="F1095" s="13"/>
    </row>
    <row r="1096" spans="2:6" x14ac:dyDescent="0.2">
      <c r="B1096" s="13"/>
      <c r="F1096" s="13"/>
    </row>
    <row r="1097" spans="2:6" x14ac:dyDescent="0.2">
      <c r="B1097" s="13"/>
      <c r="F1097" s="13"/>
    </row>
    <row r="1098" spans="2:6" x14ac:dyDescent="0.2">
      <c r="B1098" s="13"/>
      <c r="F1098" s="13"/>
    </row>
    <row r="1099" spans="2:6" x14ac:dyDescent="0.2">
      <c r="B1099" s="13"/>
      <c r="F1099" s="13"/>
    </row>
    <row r="1100" spans="2:6" x14ac:dyDescent="0.2">
      <c r="B1100" s="13"/>
      <c r="F1100" s="13"/>
    </row>
    <row r="1101" spans="2:6" x14ac:dyDescent="0.2">
      <c r="B1101" s="13"/>
      <c r="F1101" s="13"/>
    </row>
    <row r="1102" spans="2:6" x14ac:dyDescent="0.2">
      <c r="B1102" s="13"/>
      <c r="F1102" s="13"/>
    </row>
    <row r="1103" spans="2:6" x14ac:dyDescent="0.2">
      <c r="B1103" s="13"/>
      <c r="F1103" s="13"/>
    </row>
    <row r="1104" spans="2:6" x14ac:dyDescent="0.2">
      <c r="B1104" s="13"/>
      <c r="F1104" s="13"/>
    </row>
    <row r="1105" spans="2:6" x14ac:dyDescent="0.2">
      <c r="B1105" s="13"/>
      <c r="F1105" s="13"/>
    </row>
    <row r="1106" spans="2:6" x14ac:dyDescent="0.2">
      <c r="B1106" s="13"/>
      <c r="F1106" s="13"/>
    </row>
    <row r="1107" spans="2:6" x14ac:dyDescent="0.2">
      <c r="B1107" s="13"/>
      <c r="F1107" s="13"/>
    </row>
    <row r="1108" spans="2:6" x14ac:dyDescent="0.2">
      <c r="B1108" s="13"/>
      <c r="F1108" s="13"/>
    </row>
    <row r="1109" spans="2:6" x14ac:dyDescent="0.2">
      <c r="B1109" s="13"/>
      <c r="F1109" s="13"/>
    </row>
    <row r="1110" spans="2:6" x14ac:dyDescent="0.2">
      <c r="B1110" s="13"/>
      <c r="F1110" s="13"/>
    </row>
    <row r="1111" spans="2:6" x14ac:dyDescent="0.2">
      <c r="B1111" s="13"/>
      <c r="F1111" s="13"/>
    </row>
    <row r="1112" spans="2:6" x14ac:dyDescent="0.2">
      <c r="B1112" s="13"/>
      <c r="F1112" s="13"/>
    </row>
    <row r="1113" spans="2:6" x14ac:dyDescent="0.2">
      <c r="B1113" s="13"/>
      <c r="F1113" s="13"/>
    </row>
    <row r="1114" spans="2:6" x14ac:dyDescent="0.2">
      <c r="B1114" s="13"/>
      <c r="F1114" s="13"/>
    </row>
    <row r="1115" spans="2:6" x14ac:dyDescent="0.2">
      <c r="B1115" s="13"/>
      <c r="F1115" s="13"/>
    </row>
    <row r="1116" spans="2:6" x14ac:dyDescent="0.2">
      <c r="B1116" s="13"/>
      <c r="F1116" s="13"/>
    </row>
    <row r="1117" spans="2:6" x14ac:dyDescent="0.2">
      <c r="B1117" s="13"/>
      <c r="F1117" s="13"/>
    </row>
    <row r="1118" spans="2:6" x14ac:dyDescent="0.2">
      <c r="B1118" s="13"/>
      <c r="F1118" s="13"/>
    </row>
    <row r="1119" spans="2:6" x14ac:dyDescent="0.2">
      <c r="B1119" s="13"/>
      <c r="F1119" s="13"/>
    </row>
    <row r="1120" spans="2:6" x14ac:dyDescent="0.2">
      <c r="B1120" s="13"/>
      <c r="F1120" s="13"/>
    </row>
    <row r="1121" spans="2:6" x14ac:dyDescent="0.2">
      <c r="B1121" s="13"/>
      <c r="F1121" s="13"/>
    </row>
    <row r="1122" spans="2:6" x14ac:dyDescent="0.2">
      <c r="B1122" s="13"/>
      <c r="F1122" s="13"/>
    </row>
    <row r="1123" spans="2:6" x14ac:dyDescent="0.2">
      <c r="B1123" s="13"/>
      <c r="F1123" s="13"/>
    </row>
    <row r="1124" spans="2:6" x14ac:dyDescent="0.2">
      <c r="B1124" s="13"/>
      <c r="F1124" s="13"/>
    </row>
    <row r="1125" spans="2:6" x14ac:dyDescent="0.2">
      <c r="B1125" s="13"/>
      <c r="F1125" s="13"/>
    </row>
    <row r="1126" spans="2:6" x14ac:dyDescent="0.2">
      <c r="B1126" s="13"/>
      <c r="F1126" s="13"/>
    </row>
  </sheetData>
  <phoneticPr fontId="8" type="noConversion"/>
  <hyperlinks>
    <hyperlink ref="P21" r:id="rId1" display="http://www.konkoly.hu/cgi-bin/IBVS?740" xr:uid="{00000000-0004-0000-0100-000000000000}"/>
    <hyperlink ref="P22" r:id="rId2" display="http://www.konkoly.hu/cgi-bin/IBVS?740" xr:uid="{00000000-0004-0000-0100-000001000000}"/>
    <hyperlink ref="P32" r:id="rId3" display="http://www.konkoly.hu/cgi-bin/IBVS?937" xr:uid="{00000000-0004-0000-0100-000002000000}"/>
    <hyperlink ref="P174" r:id="rId4" display="http://var.astro.cz/oejv/issues/oejv0074.pdf" xr:uid="{00000000-0004-0000-0100-000003000000}"/>
    <hyperlink ref="P101" r:id="rId5" display="http://var.astro.cz/oejv/issues/oejv0074.pdf" xr:uid="{00000000-0004-0000-0100-000004000000}"/>
    <hyperlink ref="P102" r:id="rId6" display="http://var.astro.cz/oejv/issues/oejv0074.pdf" xr:uid="{00000000-0004-0000-0100-000005000000}"/>
    <hyperlink ref="P103" r:id="rId7" display="http://var.astro.cz/oejv/issues/oejv0074.pdf" xr:uid="{00000000-0004-0000-0100-000006000000}"/>
    <hyperlink ref="P175" r:id="rId8" display="http://var.astro.cz/oejv/issues/oejv0074.pdf" xr:uid="{00000000-0004-0000-0100-000007000000}"/>
    <hyperlink ref="P176" r:id="rId9" display="http://var.astro.cz/oejv/issues/oejv0074.pdf" xr:uid="{00000000-0004-0000-0100-000008000000}"/>
    <hyperlink ref="P104" r:id="rId10" display="http://var.astro.cz/oejv/issues/oejv0074.pdf" xr:uid="{00000000-0004-0000-0100-000009000000}"/>
    <hyperlink ref="P177" r:id="rId11" display="http://vsolj.cetus-net.org/no40.pdf" xr:uid="{00000000-0004-0000-0100-00000A000000}"/>
    <hyperlink ref="P105" r:id="rId12" display="http://www.bav-astro.de/sfs/BAVM_link.php?BAVMnr=158" xr:uid="{00000000-0004-0000-0100-00000B000000}"/>
    <hyperlink ref="P178" r:id="rId13" display="http://var.astro.cz/oejv/issues/oejv0074.pdf" xr:uid="{00000000-0004-0000-0100-00000C000000}"/>
    <hyperlink ref="P106" r:id="rId14" display="http://www.bav-astro.de/sfs/BAVM_link.php?BAVMnr=173" xr:uid="{00000000-0004-0000-0100-00000D000000}"/>
    <hyperlink ref="P107" r:id="rId15" display="http://www.konkoly.hu/cgi-bin/IBVS?5645" xr:uid="{00000000-0004-0000-0100-00000E000000}"/>
    <hyperlink ref="P108" r:id="rId16" display="http://var.astro.cz/oejv/issues/oejv0074.pdf" xr:uid="{00000000-0004-0000-0100-00000F000000}"/>
    <hyperlink ref="P109" r:id="rId17" display="http://www.bav-astro.de/sfs/BAVM_link.php?BAVMnr=178" xr:uid="{00000000-0004-0000-0100-000010000000}"/>
    <hyperlink ref="P110" r:id="rId18" display="http://www.konkoly.hu/cgi-bin/IBVS?6007" xr:uid="{00000000-0004-0000-0100-000011000000}"/>
    <hyperlink ref="P179" r:id="rId19" display="http://vsolj.cetus-net.org/no46.pdf" xr:uid="{00000000-0004-0000-0100-000012000000}"/>
    <hyperlink ref="P111" r:id="rId20" display="http://www.bav-astro.de/sfs/BAVM_link.php?BAVMnr=186" xr:uid="{00000000-0004-0000-0100-000013000000}"/>
    <hyperlink ref="P112" r:id="rId21" display="http://var.astro.cz/oejv/issues/oejv0074.pdf" xr:uid="{00000000-0004-0000-0100-000014000000}"/>
    <hyperlink ref="P113" r:id="rId22" display="http://www.bav-astro.de/sfs/BAVM_link.php?BAVMnr=186" xr:uid="{00000000-0004-0000-0100-000015000000}"/>
    <hyperlink ref="P114" r:id="rId23" display="http://www.bav-astro.de/sfs/BAVM_link.php?BAVMnr=209" xr:uid="{00000000-0004-0000-0100-000016000000}"/>
    <hyperlink ref="P180" r:id="rId24" display="http://var.astro.cz/oejv/issues/oejv0094.pdf" xr:uid="{00000000-0004-0000-0100-000017000000}"/>
    <hyperlink ref="P115" r:id="rId25" display="http://www.bav-astro.de/sfs/BAVM_link.php?BAVMnr=209" xr:uid="{00000000-0004-0000-0100-000018000000}"/>
    <hyperlink ref="P116" r:id="rId26" display="http://www.bav-astro.de/sfs/BAVM_link.php?BAVMnr=209" xr:uid="{00000000-0004-0000-0100-000019000000}"/>
    <hyperlink ref="P117" r:id="rId27" display="http://www.konkoly.hu/cgi-bin/IBVS?5893" xr:uid="{00000000-0004-0000-0100-00001A000000}"/>
    <hyperlink ref="P118" r:id="rId28" display="http://www.konkoly.hu/cgi-bin/IBVS?5893" xr:uid="{00000000-0004-0000-0100-00001B000000}"/>
    <hyperlink ref="P119" r:id="rId29" display="http://www.bav-astro.de/sfs/BAVM_link.php?BAVMnr=209" xr:uid="{00000000-0004-0000-0100-00001C000000}"/>
    <hyperlink ref="P120" r:id="rId30" display="http://www.bav-astro.de/sfs/BAVM_link.php?BAVMnr=214" xr:uid="{00000000-0004-0000-0100-00001D000000}"/>
    <hyperlink ref="P121" r:id="rId31" display="http://www.konkoly.hu/cgi-bin/IBVS?5988" xr:uid="{00000000-0004-0000-0100-00001E000000}"/>
    <hyperlink ref="P122" r:id="rId32" display="http://www.konkoly.hu/cgi-bin/IBVS?5992" xr:uid="{00000000-0004-0000-0100-00001F000000}"/>
    <hyperlink ref="P123" r:id="rId33" display="http://www.konkoly.hu/cgi-bin/IBVS?6029" xr:uid="{00000000-0004-0000-0100-000020000000}"/>
    <hyperlink ref="P124" r:id="rId34" display="http://www.bav-astro.de/sfs/BAVM_link.php?BAVMnr=228" xr:uid="{00000000-0004-0000-0100-000021000000}"/>
    <hyperlink ref="P125" r:id="rId35" display="http://www.bav-astro.de/sfs/BAVM_link.php?BAVMnr=232" xr:uid="{00000000-0004-0000-0100-000022000000}"/>
    <hyperlink ref="P126" r:id="rId36" display="http://www.bav-astro.de/sfs/BAVM_link.php?BAVMnr=232" xr:uid="{00000000-0004-0000-0100-000023000000}"/>
    <hyperlink ref="P127" r:id="rId37" display="http://www.bav-astro.de/sfs/BAVM_link.php?BAVMnr=234" xr:uid="{00000000-0004-0000-0100-000024000000}"/>
    <hyperlink ref="P128" r:id="rId38" display="http://www.bav-astro.de/sfs/BAVM_link.php?BAVMnr=238" xr:uid="{00000000-0004-0000-0100-000025000000}"/>
    <hyperlink ref="P129" r:id="rId39" display="http://www.bav-astro.de/sfs/BAVM_link.php?BAVMnr=238" xr:uid="{00000000-0004-0000-0100-00002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2024-02-12T06:29:48Z</dcterms:modified>
</cp:coreProperties>
</file>