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7019877-B005-41FE-A38A-1CFB1B0D62E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67" i="1"/>
  <c r="G34" i="2"/>
  <c r="C34" i="2"/>
  <c r="G33" i="2"/>
  <c r="C33" i="2"/>
  <c r="G32" i="2"/>
  <c r="C32" i="2"/>
  <c r="G31" i="2"/>
  <c r="C31" i="2"/>
  <c r="G30" i="2"/>
  <c r="C30" i="2"/>
  <c r="G61" i="2"/>
  <c r="C61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61" i="2"/>
  <c r="B61" i="2"/>
  <c r="D61" i="2"/>
  <c r="A61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60" i="2"/>
  <c r="B60" i="2"/>
  <c r="D60" i="2"/>
  <c r="A60" i="2"/>
  <c r="H59" i="2"/>
  <c r="D59" i="2"/>
  <c r="B59" i="2"/>
  <c r="A59" i="2"/>
  <c r="H58" i="2"/>
  <c r="B58" i="2"/>
  <c r="D58" i="2"/>
  <c r="A58" i="2"/>
  <c r="H57" i="2"/>
  <c r="D57" i="2"/>
  <c r="B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F11" i="1"/>
  <c r="Q68" i="1"/>
  <c r="Q69" i="1"/>
  <c r="Q72" i="1"/>
  <c r="Q70" i="1"/>
  <c r="Q71" i="1"/>
  <c r="G11" i="1"/>
  <c r="C7" i="1"/>
  <c r="C8" i="1"/>
  <c r="E21" i="1"/>
  <c r="F21" i="1"/>
  <c r="G21" i="1"/>
  <c r="H21" i="1"/>
  <c r="E14" i="1"/>
  <c r="C17" i="1"/>
  <c r="Q65" i="1"/>
  <c r="Q66" i="1"/>
  <c r="Q57" i="1"/>
  <c r="Q58" i="1"/>
  <c r="Q48" i="1"/>
  <c r="Q49" i="1"/>
  <c r="Q50" i="1"/>
  <c r="Q51" i="1"/>
  <c r="Q52" i="1"/>
  <c r="Q53" i="1"/>
  <c r="Q54" i="1"/>
  <c r="Q55" i="1"/>
  <c r="Q56" i="1"/>
  <c r="Q59" i="1"/>
  <c r="Q60" i="1"/>
  <c r="Q61" i="1"/>
  <c r="Q62" i="1"/>
  <c r="Q63" i="1"/>
  <c r="Q64" i="1"/>
  <c r="Q21" i="1"/>
  <c r="E37" i="2"/>
  <c r="E43" i="2"/>
  <c r="E12" i="2"/>
  <c r="E56" i="2"/>
  <c r="E61" i="2"/>
  <c r="E57" i="2"/>
  <c r="E70" i="1"/>
  <c r="F70" i="1"/>
  <c r="E61" i="1"/>
  <c r="F61" i="1"/>
  <c r="G61" i="1"/>
  <c r="I61" i="1"/>
  <c r="E53" i="1"/>
  <c r="F53" i="1"/>
  <c r="E46" i="1"/>
  <c r="F46" i="1"/>
  <c r="G46" i="1"/>
  <c r="J46" i="1"/>
  <c r="E36" i="1"/>
  <c r="F36" i="1"/>
  <c r="E28" i="1"/>
  <c r="F28" i="1"/>
  <c r="G53" i="1"/>
  <c r="I53" i="1"/>
  <c r="E69" i="1"/>
  <c r="F69" i="1"/>
  <c r="G69" i="1"/>
  <c r="I69" i="1"/>
  <c r="E60" i="1"/>
  <c r="F60" i="1"/>
  <c r="E52" i="1"/>
  <c r="F52" i="1"/>
  <c r="E45" i="1"/>
  <c r="F45" i="1"/>
  <c r="G45" i="1"/>
  <c r="J45" i="1"/>
  <c r="E41" i="1"/>
  <c r="F41" i="1"/>
  <c r="G35" i="1"/>
  <c r="J35" i="1"/>
  <c r="E33" i="1"/>
  <c r="F33" i="1"/>
  <c r="E25" i="1"/>
  <c r="F25" i="1"/>
  <c r="G60" i="1"/>
  <c r="I60" i="1"/>
  <c r="G52" i="1"/>
  <c r="I52" i="1"/>
  <c r="G44" i="1"/>
  <c r="J44" i="1"/>
  <c r="E68" i="1"/>
  <c r="F68" i="1"/>
  <c r="G68" i="1"/>
  <c r="I68" i="1"/>
  <c r="E59" i="1"/>
  <c r="F59" i="1"/>
  <c r="G59" i="1"/>
  <c r="I59" i="1"/>
  <c r="E51" i="1"/>
  <c r="F51" i="1"/>
  <c r="E44" i="1"/>
  <c r="F44" i="1"/>
  <c r="E38" i="1"/>
  <c r="F38" i="1"/>
  <c r="G38" i="1"/>
  <c r="J38" i="1"/>
  <c r="G32" i="1"/>
  <c r="J32" i="1"/>
  <c r="E30" i="1"/>
  <c r="F30" i="1"/>
  <c r="G30" i="1"/>
  <c r="J30" i="1"/>
  <c r="G51" i="1"/>
  <c r="I51" i="1"/>
  <c r="E66" i="1"/>
  <c r="F66" i="1"/>
  <c r="E58" i="1"/>
  <c r="F58" i="1"/>
  <c r="E50" i="1"/>
  <c r="F50" i="1"/>
  <c r="G50" i="1"/>
  <c r="I50" i="1"/>
  <c r="E43" i="1"/>
  <c r="F43" i="1"/>
  <c r="U43" i="1"/>
  <c r="E35" i="1"/>
  <c r="F35" i="1"/>
  <c r="E27" i="1"/>
  <c r="F27" i="1"/>
  <c r="G27" i="1"/>
  <c r="J27" i="1"/>
  <c r="E22" i="1"/>
  <c r="F22" i="1"/>
  <c r="G22" i="1"/>
  <c r="G66" i="1"/>
  <c r="I66" i="1"/>
  <c r="G58" i="1"/>
  <c r="I58" i="1"/>
  <c r="E65" i="1"/>
  <c r="F65" i="1"/>
  <c r="G65" i="1"/>
  <c r="I65" i="1"/>
  <c r="E57" i="1"/>
  <c r="F57" i="1"/>
  <c r="E49" i="1"/>
  <c r="F49" i="1"/>
  <c r="E40" i="1"/>
  <c r="F40" i="1"/>
  <c r="G40" i="1"/>
  <c r="J40" i="1"/>
  <c r="G34" i="1"/>
  <c r="J34" i="1"/>
  <c r="E32" i="1"/>
  <c r="F32" i="1"/>
  <c r="E24" i="1"/>
  <c r="F24" i="1"/>
  <c r="G24" i="1"/>
  <c r="J24" i="1"/>
  <c r="G57" i="1"/>
  <c r="I57" i="1"/>
  <c r="G49" i="1"/>
  <c r="I49" i="1"/>
  <c r="E64" i="1"/>
  <c r="F64" i="1"/>
  <c r="G64" i="1"/>
  <c r="I64" i="1"/>
  <c r="E56" i="1"/>
  <c r="F56" i="1"/>
  <c r="G56" i="1"/>
  <c r="I56" i="1"/>
  <c r="E48" i="1"/>
  <c r="F48" i="1"/>
  <c r="G39" i="1"/>
  <c r="J39" i="1"/>
  <c r="E37" i="1"/>
  <c r="F37" i="1"/>
  <c r="G37" i="1"/>
  <c r="J37" i="1"/>
  <c r="E29" i="1"/>
  <c r="F29" i="1"/>
  <c r="G29" i="1"/>
  <c r="J29" i="1"/>
  <c r="G72" i="1"/>
  <c r="I72" i="1"/>
  <c r="G48" i="1"/>
  <c r="I48" i="1"/>
  <c r="E72" i="1"/>
  <c r="F72" i="1"/>
  <c r="E63" i="1"/>
  <c r="F63" i="1"/>
  <c r="E55" i="1"/>
  <c r="F55" i="1"/>
  <c r="E67" i="1"/>
  <c r="F67" i="1"/>
  <c r="G67" i="1"/>
  <c r="J67" i="1"/>
  <c r="E42" i="1"/>
  <c r="F42" i="1"/>
  <c r="G42" i="1"/>
  <c r="J42" i="1"/>
  <c r="G36" i="1"/>
  <c r="J36" i="1"/>
  <c r="E34" i="1"/>
  <c r="F34" i="1"/>
  <c r="G28" i="1"/>
  <c r="J28" i="1"/>
  <c r="E26" i="1"/>
  <c r="F26" i="1"/>
  <c r="G26" i="1"/>
  <c r="J26" i="1"/>
  <c r="G63" i="1"/>
  <c r="I63" i="1"/>
  <c r="G55" i="1"/>
  <c r="I55" i="1"/>
  <c r="G47" i="1"/>
  <c r="J47" i="1"/>
  <c r="E71" i="1"/>
  <c r="F71" i="1"/>
  <c r="G71" i="1"/>
  <c r="I71" i="1"/>
  <c r="E62" i="1"/>
  <c r="F62" i="1"/>
  <c r="G62" i="1"/>
  <c r="I62" i="1"/>
  <c r="E54" i="1"/>
  <c r="F54" i="1"/>
  <c r="G54" i="1"/>
  <c r="I54" i="1"/>
  <c r="E47" i="1"/>
  <c r="F47" i="1"/>
  <c r="G41" i="1"/>
  <c r="J41" i="1"/>
  <c r="E39" i="1"/>
  <c r="F39" i="1"/>
  <c r="G33" i="1"/>
  <c r="J33" i="1"/>
  <c r="E31" i="1"/>
  <c r="F31" i="1"/>
  <c r="G31" i="1"/>
  <c r="J31" i="1"/>
  <c r="G25" i="1"/>
  <c r="J25" i="1"/>
  <c r="E23" i="1"/>
  <c r="F23" i="1"/>
  <c r="G23" i="1"/>
  <c r="J23" i="1"/>
  <c r="G70" i="1"/>
  <c r="I70" i="1"/>
  <c r="J22" i="1"/>
  <c r="E24" i="2"/>
  <c r="E50" i="2"/>
  <c r="E49" i="2"/>
  <c r="E38" i="2"/>
  <c r="E31" i="2"/>
  <c r="E30" i="2"/>
  <c r="E19" i="2"/>
  <c r="E45" i="2"/>
  <c r="E44" i="2"/>
  <c r="E32" i="2"/>
  <c r="E27" i="2"/>
  <c r="E26" i="2"/>
  <c r="E25" i="2"/>
  <c r="E13" i="2"/>
  <c r="E39" i="2"/>
  <c r="E33" i="2"/>
  <c r="E28" i="2"/>
  <c r="E21" i="2"/>
  <c r="E14" i="2"/>
  <c r="E20" i="2"/>
  <c r="E51" i="2"/>
  <c r="E22" i="2"/>
  <c r="E15" i="2"/>
  <c r="E59" i="2"/>
  <c r="E58" i="2"/>
  <c r="E46" i="2"/>
  <c r="E34" i="2"/>
  <c r="E16" i="2"/>
  <c r="E60" i="2"/>
  <c r="E54" i="2"/>
  <c r="E53" i="2"/>
  <c r="E52" i="2"/>
  <c r="E23" i="2"/>
  <c r="E29" i="2"/>
  <c r="E11" i="2"/>
  <c r="E48" i="2"/>
  <c r="E41" i="2"/>
  <c r="E47" i="2"/>
  <c r="E40" i="2"/>
  <c r="E18" i="2"/>
  <c r="E17" i="2"/>
  <c r="E55" i="2"/>
  <c r="E42" i="2"/>
  <c r="E36" i="2"/>
  <c r="E35" i="2"/>
  <c r="C11" i="1"/>
  <c r="C12" i="1"/>
  <c r="C16" i="1" l="1"/>
  <c r="D18" i="1" s="1"/>
  <c r="O49" i="1"/>
  <c r="O32" i="1"/>
  <c r="O35" i="1"/>
  <c r="O38" i="1"/>
  <c r="O44" i="1"/>
  <c r="O31" i="1"/>
  <c r="O43" i="1"/>
  <c r="O70" i="1"/>
  <c r="O53" i="1"/>
  <c r="O48" i="1"/>
  <c r="O57" i="1"/>
  <c r="O67" i="1"/>
  <c r="O63" i="1"/>
  <c r="O72" i="1"/>
  <c r="O29" i="1"/>
  <c r="O40" i="1"/>
  <c r="O46" i="1"/>
  <c r="O66" i="1"/>
  <c r="O69" i="1"/>
  <c r="O39" i="1"/>
  <c r="O68" i="1"/>
  <c r="O28" i="1"/>
  <c r="O30" i="1"/>
  <c r="O37" i="1"/>
  <c r="O26" i="1"/>
  <c r="O50" i="1"/>
  <c r="O27" i="1"/>
  <c r="O54" i="1"/>
  <c r="C15" i="1"/>
  <c r="E16" i="1" s="1"/>
  <c r="O34" i="1"/>
  <c r="O52" i="1"/>
  <c r="O58" i="1"/>
  <c r="O60" i="1"/>
  <c r="O56" i="1"/>
  <c r="O36" i="1"/>
  <c r="O64" i="1"/>
  <c r="O42" i="1"/>
  <c r="O62" i="1"/>
  <c r="O51" i="1"/>
  <c r="O25" i="1"/>
  <c r="O47" i="1"/>
  <c r="O59" i="1"/>
  <c r="O21" i="1"/>
  <c r="O22" i="1"/>
  <c r="O71" i="1"/>
  <c r="O23" i="1"/>
  <c r="O55" i="1"/>
  <c r="O61" i="1"/>
  <c r="O33" i="1"/>
  <c r="O65" i="1"/>
  <c r="O24" i="1"/>
  <c r="O45" i="1"/>
  <c r="O41" i="1"/>
  <c r="E15" i="1"/>
  <c r="C18" i="1" l="1"/>
  <c r="E17" i="1"/>
</calcChain>
</file>

<file path=xl/sharedStrings.xml><?xml version="1.0" encoding="utf-8"?>
<sst xmlns="http://schemas.openxmlformats.org/spreadsheetml/2006/main" count="601" uniqueCount="261">
  <si>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</si>
  <si>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</si>
  <si>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</si>
  <si>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</si>
  <si>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</si>
  <si>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</si>
  <si>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</si>
  <si>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</si>
  <si>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</si>
  <si>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</si>
  <si>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</si>
  <si>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</si>
  <si>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</si>
  <si>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</si>
  <si>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</si>
  <si>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</si>
  <si>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</si>
  <si>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</si>
  <si>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</si>
  <si>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</si>
  <si>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</si>
  <si>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</si>
  <si>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</si>
  <si>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</si>
  <si>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</si>
  <si>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</si>
  <si>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</si>
  <si>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</si>
  <si>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</si>
  <si>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</si>
  <si>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EB/KE</t>
  </si>
  <si>
    <t>IBVS 5731</t>
  </si>
  <si>
    <t>II</t>
  </si>
  <si>
    <t>ROTSE1 J171847.04+201430.8</t>
  </si>
  <si>
    <t>IBVS 5027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</si>
  <si>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</si>
  <si>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</si>
  <si>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</si>
  <si>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</si>
  <si>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</si>
  <si>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</si>
  <si>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</si>
  <si>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5814</t>
  </si>
  <si>
    <t>IBVS 5802</t>
  </si>
  <si>
    <t>Add cycle</t>
  </si>
  <si>
    <t>Old Cycle</t>
  </si>
  <si>
    <t>IBVS 5918</t>
  </si>
  <si>
    <t>IBVS 5959</t>
  </si>
  <si>
    <t>IBVS 5992</t>
  </si>
  <si>
    <t>IBVS 6010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</si>
  <si>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</si>
  <si>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</si>
  <si>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</si>
  <si>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</si>
  <si>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</si>
  <si>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</si>
  <si>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</si>
  <si>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</si>
  <si>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</si>
  <si>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</si>
  <si>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</si>
  <si>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</si>
  <si>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</si>
  <si>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</si>
  <si>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2428314.419 </t>
  </si>
  <si>
    <t> 25.05.1936 22:03 </t>
  </si>
  <si>
    <t> 0.004 </t>
  </si>
  <si>
    <t>P </t>
  </si>
  <si>
    <t> C.Hoffmeister </t>
  </si>
  <si>
    <t> VSS 4.359 </t>
  </si>
  <si>
    <t>2430103.491 </t>
  </si>
  <si>
    <t> 18.04.1941 23:47 </t>
  </si>
  <si>
    <t> 0.029 </t>
  </si>
  <si>
    <t>2430129.422 </t>
  </si>
  <si>
    <t> 14.05.1941 22:07 </t>
  </si>
  <si>
    <t> 0.023 </t>
  </si>
  <si>
    <t>2430254.343 </t>
  </si>
  <si>
    <t> 16.09.1941 20:13 </t>
  </si>
  <si>
    <t> -0.024 </t>
  </si>
  <si>
    <t>2430515.458 </t>
  </si>
  <si>
    <t> 04.06.1942 22:59 </t>
  </si>
  <si>
    <t> -0.045 </t>
  </si>
  <si>
    <t>2430933.421 </t>
  </si>
  <si>
    <t> 27.07.1943 22:06 </t>
  </si>
  <si>
    <t> -0.018 </t>
  </si>
  <si>
    <t>2431002.351 </t>
  </si>
  <si>
    <t> 04.10.1943 20:25 </t>
  </si>
  <si>
    <t> -0.056 </t>
  </si>
  <si>
    <t>2431200.477 </t>
  </si>
  <si>
    <t> 19.04.1944 23:26 </t>
  </si>
  <si>
    <t> 0.008 </t>
  </si>
  <si>
    <t>2431203.411 </t>
  </si>
  <si>
    <t> 22.04.1944 21:51 </t>
  </si>
  <si>
    <t> -0.006 </t>
  </si>
  <si>
    <t>2431223.413 </t>
  </si>
  <si>
    <t> 12.05.1944 21:54 </t>
  </si>
  <si>
    <t> -0.046 </t>
  </si>
  <si>
    <t>2431289.455 </t>
  </si>
  <si>
    <t> 17.07.1944 22:55 </t>
  </si>
  <si>
    <t> -0.025 </t>
  </si>
  <si>
    <t>2431530.601 </t>
  </si>
  <si>
    <t> 16.03.1945 02:25 </t>
  </si>
  <si>
    <t> 0.027 </t>
  </si>
  <si>
    <t>2431615.467 </t>
  </si>
  <si>
    <t> 08.06.1945 23:12 </t>
  </si>
  <si>
    <t> 0.009 </t>
  </si>
  <si>
    <t>2431915.465 </t>
  </si>
  <si>
    <t> 04.04.1946 23:09 </t>
  </si>
  <si>
    <t> -0.034 </t>
  </si>
  <si>
    <t>2431931.404 </t>
  </si>
  <si>
    <t> 20.04.1946 21:41 </t>
  </si>
  <si>
    <t> -0.011 </t>
  </si>
  <si>
    <t>2431964.446 </t>
  </si>
  <si>
    <t> 23.05.1946 22:42 </t>
  </si>
  <si>
    <t> 0.021 </t>
  </si>
  <si>
    <t>2432712.435 </t>
  </si>
  <si>
    <t> 09.06.1948 22:26 </t>
  </si>
  <si>
    <t> -0.030 </t>
  </si>
  <si>
    <t>2433711.617 </t>
  </si>
  <si>
    <t> 06.03.1951 02:48 </t>
  </si>
  <si>
    <t>2433773.518 </t>
  </si>
  <si>
    <t> 07.05.1951 00:25 </t>
  </si>
  <si>
    <t>2436613.590 </t>
  </si>
  <si>
    <t> 14.02.1959 02:09 </t>
  </si>
  <si>
    <t> 0.000 </t>
  </si>
  <si>
    <t>V </t>
  </si>
  <si>
    <t>2448027.394 </t>
  </si>
  <si>
    <t> 15.05.1990 21:27 </t>
  </si>
  <si>
    <t> -0.140 </t>
  </si>
  <si>
    <t> Moschner&amp;Kleikamp </t>
  </si>
  <si>
    <t>BAVM 59 </t>
  </si>
  <si>
    <t>2448037.406 </t>
  </si>
  <si>
    <t> 25.05.1990 21:44 </t>
  </si>
  <si>
    <t> -0.149 </t>
  </si>
  <si>
    <t>2448498.357 </t>
  </si>
  <si>
    <t> 29.08.1991 20:34 </t>
  </si>
  <si>
    <t> -0.165 </t>
  </si>
  <si>
    <t>BAVM 79 </t>
  </si>
  <si>
    <t>2448501.319 </t>
  </si>
  <si>
    <t> 01.09.1991 19:39 </t>
  </si>
  <si>
    <t> -0.151 </t>
  </si>
  <si>
    <t>2449124.3768 </t>
  </si>
  <si>
    <t> 16.05.1993 21:02 </t>
  </si>
  <si>
    <t> -0.1647 </t>
  </si>
  <si>
    <t>E </t>
  </si>
  <si>
    <t>o</t>
  </si>
  <si>
    <t> W.Moschner </t>
  </si>
  <si>
    <t>BAVM 68 </t>
  </si>
  <si>
    <t>2449131.4499 </t>
  </si>
  <si>
    <t> 23.05.1993 22:47 </t>
  </si>
  <si>
    <t> -0.1652 </t>
  </si>
  <si>
    <t>2449810.5137 </t>
  </si>
  <si>
    <t> 03.04.1995 00:19 </t>
  </si>
  <si>
    <t> -0.1731 </t>
  </si>
  <si>
    <t>C </t>
  </si>
  <si>
    <t>BAVM 178 </t>
  </si>
  <si>
    <t>2449839.3969 </t>
  </si>
  <si>
    <t> 01.05.1995 21:31 </t>
  </si>
  <si>
    <t> -0.1740 </t>
  </si>
  <si>
    <t>2449841.4594 </t>
  </si>
  <si>
    <t> 03.05.1995 23:01 </t>
  </si>
  <si>
    <t> 0.1201 </t>
  </si>
  <si>
    <t>2449843.5250 </t>
  </si>
  <si>
    <t> 06.05.1995 00:36 </t>
  </si>
  <si>
    <t> -0.1722 </t>
  </si>
  <si>
    <t>2450199.5612 </t>
  </si>
  <si>
    <t> 26.04.1996 01:28 </t>
  </si>
  <si>
    <t> -0.1770 </t>
  </si>
  <si>
    <t>2450592.4411 </t>
  </si>
  <si>
    <t> 23.05.1997 22:35 </t>
  </si>
  <si>
    <t> 0.1146 </t>
  </si>
  <si>
    <t>2450896.6041 </t>
  </si>
  <si>
    <t> 24.03.1998 02:29 </t>
  </si>
  <si>
    <t> 0.1101 </t>
  </si>
  <si>
    <t>2451299.5023 </t>
  </si>
  <si>
    <t> 01.05.1999 00:03 </t>
  </si>
  <si>
    <t> 0.1042 </t>
  </si>
  <si>
    <t> K.&amp; M.Rätz </t>
  </si>
  <si>
    <t>2451302.4528 </t>
  </si>
  <si>
    <t> 03.05.1999 22:52 </t>
  </si>
  <si>
    <t> 0.1074 </t>
  </si>
  <si>
    <t>2451307.7584 </t>
  </si>
  <si>
    <t> 09.05.1999 06:12 </t>
  </si>
  <si>
    <t> 0.1077 </t>
  </si>
  <si>
    <t>?</t>
  </si>
  <si>
    <t> R.Diethelm </t>
  </si>
  <si>
    <t>IBVS 5027 </t>
  </si>
  <si>
    <t>2451312.769 </t>
  </si>
  <si>
    <t> 14.05.1999 06:27 </t>
  </si>
  <si>
    <t> 0.108 </t>
  </si>
  <si>
    <t>2451345.4834 </t>
  </si>
  <si>
    <t> 15.06.1999 23:36 </t>
  </si>
  <si>
    <t> 0.1065 </t>
  </si>
  <si>
    <t>-I</t>
  </si>
  <si>
    <t> W.Kleikamp </t>
  </si>
  <si>
    <t>2451678.5320 </t>
  </si>
  <si>
    <t> 14.05.2000 00:46 </t>
  </si>
  <si>
    <t>39635.5</t>
  </si>
  <si>
    <t> 0.1035 </t>
  </si>
  <si>
    <t>2452043.4110 </t>
  </si>
  <si>
    <t> 13.05.2001 21:51 </t>
  </si>
  <si>
    <t>40254.5</t>
  </si>
  <si>
    <t> 0.0994 </t>
  </si>
  <si>
    <t> M.R„tz &amp; K.R„tz </t>
  </si>
  <si>
    <t>2452368.5026 </t>
  </si>
  <si>
    <t> 04.04.2002 00:03 </t>
  </si>
  <si>
    <t>40806</t>
  </si>
  <si>
    <t> 0.0972 </t>
  </si>
  <si>
    <t>2453524.4460 </t>
  </si>
  <si>
    <t> 02.06.2005 22:42 </t>
  </si>
  <si>
    <t>42767</t>
  </si>
  <si>
    <t> 0.0863 </t>
  </si>
  <si>
    <t> F.Agerer </t>
  </si>
  <si>
    <t>2453764.6520 </t>
  </si>
  <si>
    <t> 29.01.2006 03:38 </t>
  </si>
  <si>
    <t>43174.5</t>
  </si>
  <si>
    <t> 0.0825 </t>
  </si>
  <si>
    <t>2453795.8946 </t>
  </si>
  <si>
    <t> 01.03.2006 09:28 </t>
  </si>
  <si>
    <t>43227.5</t>
  </si>
  <si>
    <t> 0.0830 </t>
  </si>
  <si>
    <t> S.Dvorak </t>
  </si>
  <si>
    <t>IBVS 5814 </t>
  </si>
  <si>
    <t>2454219.4276 </t>
  </si>
  <si>
    <t> 28.04.2007 22:15 </t>
  </si>
  <si>
    <t>43946</t>
  </si>
  <si>
    <t> 0.0805 </t>
  </si>
  <si>
    <t>BAVM 186 </t>
  </si>
  <si>
    <t>2454297.5300 </t>
  </si>
  <si>
    <t> 16.07.2007 00:43 </t>
  </si>
  <si>
    <t>44078.5</t>
  </si>
  <si>
    <t> 0.0779 </t>
  </si>
  <si>
    <t>BAVM 193 </t>
  </si>
  <si>
    <t>2454910.5727 </t>
  </si>
  <si>
    <t> 20.03.2009 01:44 </t>
  </si>
  <si>
    <t>45118.5</t>
  </si>
  <si>
    <t> 0.0698 </t>
  </si>
  <si>
    <t> W.Moschner &amp; P.Frank </t>
  </si>
  <si>
    <t>BAVM 209 </t>
  </si>
  <si>
    <t>2455341.4754 </t>
  </si>
  <si>
    <t> 24.05.2010 23:24 </t>
  </si>
  <si>
    <t>45849.5</t>
  </si>
  <si>
    <t> 0.0685 </t>
  </si>
  <si>
    <t>BAVM 214 </t>
  </si>
  <si>
    <t>2455625.5973 </t>
  </si>
  <si>
    <t> 05.03.2011 02:20 </t>
  </si>
  <si>
    <t>46331.5</t>
  </si>
  <si>
    <t> 0.0650 </t>
  </si>
  <si>
    <t>BAVM 220 </t>
  </si>
  <si>
    <t>2455689.5526 </t>
  </si>
  <si>
    <t> 08.05.2011 01:15 </t>
  </si>
  <si>
    <t>46440</t>
  </si>
  <si>
    <t> 0.0626 </t>
  </si>
  <si>
    <t>2455725.8053 </t>
  </si>
  <si>
    <t> 13.06.2011 07:19 </t>
  </si>
  <si>
    <t>46501.5</t>
  </si>
  <si>
    <t> 0.0627 </t>
  </si>
  <si>
    <t>IBVS 5992 </t>
  </si>
  <si>
    <t>BAD?</t>
  </si>
  <si>
    <t>V0387 Her / GSC 01544-01390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</si>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</sst>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10"/>
      <color indexed="48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1"/>
        <bgColor indexed="8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left"/>
    </xf>
    <xf numFmtId="0" fontId="0" fillId="0" borderId="0" xfId="0">
      <alignment vertical="top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1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1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19" fillId="3" borderId="0" xfId="0" applyFont="1" applyFill="1" applyAlignment="1"/>
    <xf numFmtId="0" fontId="20" fillId="4" borderId="0" xfId="0" applyFont="1" applyFill="1" applyAlignment="1"/>
    <xf numFmtId="0" fontId="21" fillId="0" borderId="2" xfId="0" applyFont="1" applyBorder="1" applyAlignment="1">
      <alignment horizontal="center"/>
    </xf>
    <xf numFmtId="0" fontId="17" fillId="0" borderId="0" xfId="0" applyNumberFormat="1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V0387 Her - O-C Diagr.</a:t>
            </a:r>
          </a:p>
        </c:rich>
      </c:tx>
      <c:layout>
        <c:manualLayout>
          <c:xMode val="edge"/>
          <c:yMode val="edge"/>
          <c:x val="0.3667208561773073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9370589984625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D8-4E86-9882-550A247D9E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7">
                  <c:v>-0.17307729999447474</c:v>
                </c:pt>
                <c:pt idx="28">
                  <c:v>-0.17400040000211447</c:v>
                </c:pt>
                <c:pt idx="29">
                  <c:v>-0.17465205000189599</c:v>
                </c:pt>
                <c:pt idx="30">
                  <c:v>-0.17220369999995455</c:v>
                </c:pt>
                <c:pt idx="31">
                  <c:v>-0.17703130000154488</c:v>
                </c:pt>
                <c:pt idx="32">
                  <c:v>-0.18015265000576619</c:v>
                </c:pt>
                <c:pt idx="33">
                  <c:v>-0.18465305000427179</c:v>
                </c:pt>
                <c:pt idx="34">
                  <c:v>-0.1904967000009492</c:v>
                </c:pt>
                <c:pt idx="35">
                  <c:v>-0.18735620000370545</c:v>
                </c:pt>
                <c:pt idx="36">
                  <c:v>-0.18700330000865506</c:v>
                </c:pt>
                <c:pt idx="37">
                  <c:v>-0.18691445000149542</c:v>
                </c:pt>
                <c:pt idx="38">
                  <c:v>-0.18820490000507561</c:v>
                </c:pt>
                <c:pt idx="39">
                  <c:v>-0.19122840000636643</c:v>
                </c:pt>
                <c:pt idx="40">
                  <c:v>-0.19533450000017183</c:v>
                </c:pt>
                <c:pt idx="41">
                  <c:v>-0.19748735000757733</c:v>
                </c:pt>
                <c:pt idx="42">
                  <c:v>-0.20848325000406476</c:v>
                </c:pt>
                <c:pt idx="43">
                  <c:v>-0.21228249999694526</c:v>
                </c:pt>
                <c:pt idx="44">
                  <c:v>-0.21169320000626612</c:v>
                </c:pt>
                <c:pt idx="45">
                  <c:v>-0.21425335000094492</c:v>
                </c:pt>
                <c:pt idx="47">
                  <c:v>-0.22495610000623856</c:v>
                </c:pt>
                <c:pt idx="48">
                  <c:v>-0.22621499999513617</c:v>
                </c:pt>
                <c:pt idx="49">
                  <c:v>-0.22977080000418937</c:v>
                </c:pt>
                <c:pt idx="50">
                  <c:v>-0.23217194999597268</c:v>
                </c:pt>
                <c:pt idx="51">
                  <c:v>-0.23199380000733072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D8-4E86-9882-550A247D9E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4.0000000008149073E-3</c:v>
                </c:pt>
                <c:pt idx="2">
                  <c:v>2.8783500001736684E-2</c:v>
                </c:pt>
                <c:pt idx="3">
                  <c:v>2.3019899996143067E-2</c:v>
                </c:pt>
                <c:pt idx="4">
                  <c:v>-2.402290000100038E-2</c:v>
                </c:pt>
                <c:pt idx="5">
                  <c:v>-4.507460000240826E-2</c:v>
                </c:pt>
                <c:pt idx="6">
                  <c:v>-1.7651700003625592E-2</c:v>
                </c:pt>
                <c:pt idx="7">
                  <c:v>-5.5864000001747627E-2</c:v>
                </c:pt>
                <c:pt idx="8">
                  <c:v>7.5775999976031017E-3</c:v>
                </c:pt>
                <c:pt idx="9">
                  <c:v>-5.7818999994196929E-3</c:v>
                </c:pt>
                <c:pt idx="10">
                  <c:v>-4.5826500001567183E-2</c:v>
                </c:pt>
                <c:pt idx="11">
                  <c:v>-2.4679300000570947E-2</c:v>
                </c:pt>
                <c:pt idx="12">
                  <c:v>2.731359999961569E-2</c:v>
                </c:pt>
                <c:pt idx="13">
                  <c:v>9.360000000015134E-3</c:v>
                </c:pt>
                <c:pt idx="14">
                  <c:v>-3.3837099999800557E-2</c:v>
                </c:pt>
                <c:pt idx="15">
                  <c:v>-1.0578400000667898E-2</c:v>
                </c:pt>
                <c:pt idx="16">
                  <c:v>2.0995199996832525E-2</c:v>
                </c:pt>
                <c:pt idx="17">
                  <c:v>-2.9845900000509573E-2</c:v>
                </c:pt>
                <c:pt idx="18">
                  <c:v>-2.7164000057382509E-3</c:v>
                </c:pt>
                <c:pt idx="19">
                  <c:v>3.7340999988373369E-3</c:v>
                </c:pt>
                <c:pt idx="20">
                  <c:v>1.1989999620709568E-4</c:v>
                </c:pt>
                <c:pt idx="21">
                  <c:v>-0.14027980000537354</c:v>
                </c:pt>
                <c:pt idx="23">
                  <c:v>-0.16532790000201203</c:v>
                </c:pt>
                <c:pt idx="24">
                  <c:v>-0.15068740000424441</c:v>
                </c:pt>
                <c:pt idx="25">
                  <c:v>-0.1646857000014279</c:v>
                </c:pt>
                <c:pt idx="26">
                  <c:v>-0.16524850000132574</c:v>
                </c:pt>
                <c:pt idx="46">
                  <c:v>-0.21688010000798386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D8-4E86-9882-550A247D9E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D8-4E86-9882-550A247D9E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D8-4E86-9882-550A247D9E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D8-4E86-9882-550A247D9E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D8-4E86-9882-550A247D9E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2.0254880048528823E-2</c:v>
                </c:pt>
                <c:pt idx="1">
                  <c:v>2.0254880048528823E-2</c:v>
                </c:pt>
                <c:pt idx="2">
                  <c:v>4.135575347265906E-3</c:v>
                </c:pt>
                <c:pt idx="3">
                  <c:v>3.9018852626347446E-3</c:v>
                </c:pt>
                <c:pt idx="4">
                  <c:v>2.7759239457755235E-3</c:v>
                </c:pt>
                <c:pt idx="5">
                  <c:v>4.2308968460271629E-4</c:v>
                </c:pt>
                <c:pt idx="6">
                  <c:v>-3.3425073609311927E-3</c:v>
                </c:pt>
                <c:pt idx="7">
                  <c:v>-3.9639105405185927E-3</c:v>
                </c:pt>
                <c:pt idx="8">
                  <c:v>-5.7484530049747191E-3</c:v>
                </c:pt>
                <c:pt idx="9">
                  <c:v>-5.7750086964100771E-3</c:v>
                </c:pt>
                <c:pt idx="10">
                  <c:v>-5.9555873981705192E-3</c:v>
                </c:pt>
                <c:pt idx="11">
                  <c:v>-6.5504348863225613E-3</c:v>
                </c:pt>
                <c:pt idx="12">
                  <c:v>-8.7226904457349264E-3</c:v>
                </c:pt>
                <c:pt idx="13">
                  <c:v>-9.4874943590732667E-3</c:v>
                </c:pt>
                <c:pt idx="14">
                  <c:v>-1.2190863747192811E-2</c:v>
                </c:pt>
                <c:pt idx="15">
                  <c:v>-1.2334264480943755E-2</c:v>
                </c:pt>
                <c:pt idx="16">
                  <c:v>-1.2631688225019776E-2</c:v>
                </c:pt>
                <c:pt idx="17">
                  <c:v>-1.9371522711313892E-2</c:v>
                </c:pt>
                <c:pt idx="18">
                  <c:v>-2.8373902107900591E-2</c:v>
                </c:pt>
                <c:pt idx="19">
                  <c:v>-2.8931571628043135E-2</c:v>
                </c:pt>
                <c:pt idx="20">
                  <c:v>-5.4520635895155073E-2</c:v>
                </c:pt>
                <c:pt idx="21">
                  <c:v>-0.15736020654772637</c:v>
                </c:pt>
                <c:pt idx="22">
                  <c:v>-0.15745580703689366</c:v>
                </c:pt>
                <c:pt idx="23">
                  <c:v>-0.16160380603909674</c:v>
                </c:pt>
                <c:pt idx="24">
                  <c:v>-0.16163036173053211</c:v>
                </c:pt>
                <c:pt idx="25">
                  <c:v>-0.16724423489996698</c:v>
                </c:pt>
                <c:pt idx="26">
                  <c:v>-0.16730796855941185</c:v>
                </c:pt>
                <c:pt idx="27">
                  <c:v>-0.17342639986611857</c:v>
                </c:pt>
                <c:pt idx="28">
                  <c:v>-0.17368664564218508</c:v>
                </c:pt>
                <c:pt idx="29">
                  <c:v>-0.17370523462618984</c:v>
                </c:pt>
                <c:pt idx="30">
                  <c:v>-0.17372382361019459</c:v>
                </c:pt>
                <c:pt idx="31">
                  <c:v>-0.17693175113558596</c:v>
                </c:pt>
                <c:pt idx="32">
                  <c:v>-0.18047162480391932</c:v>
                </c:pt>
                <c:pt idx="33">
                  <c:v>-0.18321217216004837</c:v>
                </c:pt>
                <c:pt idx="34">
                  <c:v>-0.18684233517926194</c:v>
                </c:pt>
                <c:pt idx="35">
                  <c:v>-0.1868688908706973</c:v>
                </c:pt>
                <c:pt idx="36">
                  <c:v>-0.18691669111528095</c:v>
                </c:pt>
                <c:pt idx="37">
                  <c:v>-0.18696183579072106</c:v>
                </c:pt>
                <c:pt idx="38">
                  <c:v>-0.18725660396565355</c:v>
                </c:pt>
                <c:pt idx="39">
                  <c:v>-0.19025739709784911</c:v>
                </c:pt>
                <c:pt idx="40">
                  <c:v>-0.19354499169754655</c:v>
                </c:pt>
                <c:pt idx="41">
                  <c:v>-0.19647408446286665</c:v>
                </c:pt>
                <c:pt idx="42">
                  <c:v>-0.20688922664381446</c:v>
                </c:pt>
                <c:pt idx="43">
                  <c:v>-0.2090535154957962</c:v>
                </c:pt>
                <c:pt idx="44">
                  <c:v>-0.20933500582501102</c:v>
                </c:pt>
                <c:pt idx="45">
                  <c:v>-0.21315105868427212</c:v>
                </c:pt>
                <c:pt idx="46">
                  <c:v>-0.21385478450730913</c:v>
                </c:pt>
                <c:pt idx="47">
                  <c:v>-0.2193783683258638</c:v>
                </c:pt>
                <c:pt idx="48">
                  <c:v>-0.22326081041371329</c:v>
                </c:pt>
                <c:pt idx="49">
                  <c:v>-0.2258207790680819</c:v>
                </c:pt>
                <c:pt idx="50">
                  <c:v>-0.22639703757222918</c:v>
                </c:pt>
                <c:pt idx="51">
                  <c:v>-0.22672367257688411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D8-4E86-9882-550A247D9ED4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2">
                  <c:v>-0.23877399999764748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D8-4E86-9882-550A247D9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278160"/>
        <c:axId val="1"/>
      </c:scatterChart>
      <c:valAx>
        <c:axId val="562278160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2278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378046039883141"/>
          <c:y val="0.9204921861831491"/>
          <c:w val="0.8400652987843401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V0387 Her - O-C Diagr.</a:t>
            </a:r>
          </a:p>
        </c:rich>
      </c:tx>
      <c:layout>
        <c:manualLayout>
          <c:xMode val="edge"/>
          <c:yMode val="edge"/>
          <c:x val="0.3661290322580645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34168126798494"/>
          <c:w val="0.8096774193548387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62-4BE7-ABFD-242A5FB343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7">
                  <c:v>-0.17307729999447474</c:v>
                </c:pt>
                <c:pt idx="28">
                  <c:v>-0.17400040000211447</c:v>
                </c:pt>
                <c:pt idx="29">
                  <c:v>-0.17465205000189599</c:v>
                </c:pt>
                <c:pt idx="30">
                  <c:v>-0.17220369999995455</c:v>
                </c:pt>
                <c:pt idx="31">
                  <c:v>-0.17703130000154488</c:v>
                </c:pt>
                <c:pt idx="32">
                  <c:v>-0.18015265000576619</c:v>
                </c:pt>
                <c:pt idx="33">
                  <c:v>-0.18465305000427179</c:v>
                </c:pt>
                <c:pt idx="34">
                  <c:v>-0.1904967000009492</c:v>
                </c:pt>
                <c:pt idx="35">
                  <c:v>-0.18735620000370545</c:v>
                </c:pt>
                <c:pt idx="36">
                  <c:v>-0.18700330000865506</c:v>
                </c:pt>
                <c:pt idx="37">
                  <c:v>-0.18691445000149542</c:v>
                </c:pt>
                <c:pt idx="38">
                  <c:v>-0.18820490000507561</c:v>
                </c:pt>
                <c:pt idx="39">
                  <c:v>-0.19122840000636643</c:v>
                </c:pt>
                <c:pt idx="40">
                  <c:v>-0.19533450000017183</c:v>
                </c:pt>
                <c:pt idx="41">
                  <c:v>-0.19748735000757733</c:v>
                </c:pt>
                <c:pt idx="42">
                  <c:v>-0.20848325000406476</c:v>
                </c:pt>
                <c:pt idx="43">
                  <c:v>-0.21228249999694526</c:v>
                </c:pt>
                <c:pt idx="44">
                  <c:v>-0.21169320000626612</c:v>
                </c:pt>
                <c:pt idx="45">
                  <c:v>-0.21425335000094492</c:v>
                </c:pt>
                <c:pt idx="47">
                  <c:v>-0.22495610000623856</c:v>
                </c:pt>
                <c:pt idx="48">
                  <c:v>-0.22621499999513617</c:v>
                </c:pt>
                <c:pt idx="49">
                  <c:v>-0.22977080000418937</c:v>
                </c:pt>
                <c:pt idx="50">
                  <c:v>-0.23217194999597268</c:v>
                </c:pt>
                <c:pt idx="51">
                  <c:v>-0.23199380000733072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62-4BE7-ABFD-242A5FB343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4.0000000008149073E-3</c:v>
                </c:pt>
                <c:pt idx="2">
                  <c:v>2.8783500001736684E-2</c:v>
                </c:pt>
                <c:pt idx="3">
                  <c:v>2.3019899996143067E-2</c:v>
                </c:pt>
                <c:pt idx="4">
                  <c:v>-2.402290000100038E-2</c:v>
                </c:pt>
                <c:pt idx="5">
                  <c:v>-4.507460000240826E-2</c:v>
                </c:pt>
                <c:pt idx="6">
                  <c:v>-1.7651700003625592E-2</c:v>
                </c:pt>
                <c:pt idx="7">
                  <c:v>-5.5864000001747627E-2</c:v>
                </c:pt>
                <c:pt idx="8">
                  <c:v>7.5775999976031017E-3</c:v>
                </c:pt>
                <c:pt idx="9">
                  <c:v>-5.7818999994196929E-3</c:v>
                </c:pt>
                <c:pt idx="10">
                  <c:v>-4.5826500001567183E-2</c:v>
                </c:pt>
                <c:pt idx="11">
                  <c:v>-2.4679300000570947E-2</c:v>
                </c:pt>
                <c:pt idx="12">
                  <c:v>2.731359999961569E-2</c:v>
                </c:pt>
                <c:pt idx="13">
                  <c:v>9.360000000015134E-3</c:v>
                </c:pt>
                <c:pt idx="14">
                  <c:v>-3.3837099999800557E-2</c:v>
                </c:pt>
                <c:pt idx="15">
                  <c:v>-1.0578400000667898E-2</c:v>
                </c:pt>
                <c:pt idx="16">
                  <c:v>2.0995199996832525E-2</c:v>
                </c:pt>
                <c:pt idx="17">
                  <c:v>-2.9845900000509573E-2</c:v>
                </c:pt>
                <c:pt idx="18">
                  <c:v>-2.7164000057382509E-3</c:v>
                </c:pt>
                <c:pt idx="19">
                  <c:v>3.7340999988373369E-3</c:v>
                </c:pt>
                <c:pt idx="20">
                  <c:v>1.1989999620709568E-4</c:v>
                </c:pt>
                <c:pt idx="21">
                  <c:v>-0.14027980000537354</c:v>
                </c:pt>
                <c:pt idx="23">
                  <c:v>-0.16532790000201203</c:v>
                </c:pt>
                <c:pt idx="24">
                  <c:v>-0.15068740000424441</c:v>
                </c:pt>
                <c:pt idx="25">
                  <c:v>-0.1646857000014279</c:v>
                </c:pt>
                <c:pt idx="26">
                  <c:v>-0.16524850000132574</c:v>
                </c:pt>
                <c:pt idx="46">
                  <c:v>-0.21688010000798386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62-4BE7-ABFD-242A5FB343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62-4BE7-ABFD-242A5FB343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62-4BE7-ABFD-242A5FB343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62-4BE7-ABFD-242A5FB343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8.9999999999999998E-4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5.0000000000000001E-4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8.9999999999999998E-4</c:v>
                  </c:pt>
                  <c:pt idx="34">
                    <c:v>1E-4</c:v>
                  </c:pt>
                  <c:pt idx="35">
                    <c:v>5.0000000000000001E-4</c:v>
                  </c:pt>
                  <c:pt idx="36">
                    <c:v>6.9999999999999999E-4</c:v>
                  </c:pt>
                  <c:pt idx="37">
                    <c:v>4.0000000000000001E-3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4.0000000000000002E-4</c:v>
                  </c:pt>
                  <c:pt idx="42">
                    <c:v>1.5E-3</c:v>
                  </c:pt>
                  <c:pt idx="43">
                    <c:v>4.0000000000000002E-4</c:v>
                  </c:pt>
                  <c:pt idx="44">
                    <c:v>1E-4</c:v>
                  </c:pt>
                  <c:pt idx="45">
                    <c:v>2.5000000000000001E-3</c:v>
                  </c:pt>
                  <c:pt idx="46">
                    <c:v>0</c:v>
                  </c:pt>
                  <c:pt idx="47">
                    <c:v>1E-4</c:v>
                  </c:pt>
                  <c:pt idx="48">
                    <c:v>1.4E-3</c:v>
                  </c:pt>
                  <c:pt idx="49">
                    <c:v>1E-4</c:v>
                  </c:pt>
                  <c:pt idx="50">
                    <c:v>1.1999999999999999E-3</c:v>
                  </c:pt>
                  <c:pt idx="5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62-4BE7-ABFD-242A5FB343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2.0254880048528823E-2</c:v>
                </c:pt>
                <c:pt idx="1">
                  <c:v>2.0254880048528823E-2</c:v>
                </c:pt>
                <c:pt idx="2">
                  <c:v>4.135575347265906E-3</c:v>
                </c:pt>
                <c:pt idx="3">
                  <c:v>3.9018852626347446E-3</c:v>
                </c:pt>
                <c:pt idx="4">
                  <c:v>2.7759239457755235E-3</c:v>
                </c:pt>
                <c:pt idx="5">
                  <c:v>4.2308968460271629E-4</c:v>
                </c:pt>
                <c:pt idx="6">
                  <c:v>-3.3425073609311927E-3</c:v>
                </c:pt>
                <c:pt idx="7">
                  <c:v>-3.9639105405185927E-3</c:v>
                </c:pt>
                <c:pt idx="8">
                  <c:v>-5.7484530049747191E-3</c:v>
                </c:pt>
                <c:pt idx="9">
                  <c:v>-5.7750086964100771E-3</c:v>
                </c:pt>
                <c:pt idx="10">
                  <c:v>-5.9555873981705192E-3</c:v>
                </c:pt>
                <c:pt idx="11">
                  <c:v>-6.5504348863225613E-3</c:v>
                </c:pt>
                <c:pt idx="12">
                  <c:v>-8.7226904457349264E-3</c:v>
                </c:pt>
                <c:pt idx="13">
                  <c:v>-9.4874943590732667E-3</c:v>
                </c:pt>
                <c:pt idx="14">
                  <c:v>-1.2190863747192811E-2</c:v>
                </c:pt>
                <c:pt idx="15">
                  <c:v>-1.2334264480943755E-2</c:v>
                </c:pt>
                <c:pt idx="16">
                  <c:v>-1.2631688225019776E-2</c:v>
                </c:pt>
                <c:pt idx="17">
                  <c:v>-1.9371522711313892E-2</c:v>
                </c:pt>
                <c:pt idx="18">
                  <c:v>-2.8373902107900591E-2</c:v>
                </c:pt>
                <c:pt idx="19">
                  <c:v>-2.8931571628043135E-2</c:v>
                </c:pt>
                <c:pt idx="20">
                  <c:v>-5.4520635895155073E-2</c:v>
                </c:pt>
                <c:pt idx="21">
                  <c:v>-0.15736020654772637</c:v>
                </c:pt>
                <c:pt idx="22">
                  <c:v>-0.15745580703689366</c:v>
                </c:pt>
                <c:pt idx="23">
                  <c:v>-0.16160380603909674</c:v>
                </c:pt>
                <c:pt idx="24">
                  <c:v>-0.16163036173053211</c:v>
                </c:pt>
                <c:pt idx="25">
                  <c:v>-0.16724423489996698</c:v>
                </c:pt>
                <c:pt idx="26">
                  <c:v>-0.16730796855941185</c:v>
                </c:pt>
                <c:pt idx="27">
                  <c:v>-0.17342639986611857</c:v>
                </c:pt>
                <c:pt idx="28">
                  <c:v>-0.17368664564218508</c:v>
                </c:pt>
                <c:pt idx="29">
                  <c:v>-0.17370523462618984</c:v>
                </c:pt>
                <c:pt idx="30">
                  <c:v>-0.17372382361019459</c:v>
                </c:pt>
                <c:pt idx="31">
                  <c:v>-0.17693175113558596</c:v>
                </c:pt>
                <c:pt idx="32">
                  <c:v>-0.18047162480391932</c:v>
                </c:pt>
                <c:pt idx="33">
                  <c:v>-0.18321217216004837</c:v>
                </c:pt>
                <c:pt idx="34">
                  <c:v>-0.18684233517926194</c:v>
                </c:pt>
                <c:pt idx="35">
                  <c:v>-0.1868688908706973</c:v>
                </c:pt>
                <c:pt idx="36">
                  <c:v>-0.18691669111528095</c:v>
                </c:pt>
                <c:pt idx="37">
                  <c:v>-0.18696183579072106</c:v>
                </c:pt>
                <c:pt idx="38">
                  <c:v>-0.18725660396565355</c:v>
                </c:pt>
                <c:pt idx="39">
                  <c:v>-0.19025739709784911</c:v>
                </c:pt>
                <c:pt idx="40">
                  <c:v>-0.19354499169754655</c:v>
                </c:pt>
                <c:pt idx="41">
                  <c:v>-0.19647408446286665</c:v>
                </c:pt>
                <c:pt idx="42">
                  <c:v>-0.20688922664381446</c:v>
                </c:pt>
                <c:pt idx="43">
                  <c:v>-0.2090535154957962</c:v>
                </c:pt>
                <c:pt idx="44">
                  <c:v>-0.20933500582501102</c:v>
                </c:pt>
                <c:pt idx="45">
                  <c:v>-0.21315105868427212</c:v>
                </c:pt>
                <c:pt idx="46">
                  <c:v>-0.21385478450730913</c:v>
                </c:pt>
                <c:pt idx="47">
                  <c:v>-0.2193783683258638</c:v>
                </c:pt>
                <c:pt idx="48">
                  <c:v>-0.22326081041371329</c:v>
                </c:pt>
                <c:pt idx="49">
                  <c:v>-0.2258207790680819</c:v>
                </c:pt>
                <c:pt idx="50">
                  <c:v>-0.22639703757222918</c:v>
                </c:pt>
                <c:pt idx="51">
                  <c:v>-0.22672367257688411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62-4BE7-ABFD-242A5FB34303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3035</c:v>
                </c:pt>
                <c:pt idx="3">
                  <c:v>3079</c:v>
                </c:pt>
                <c:pt idx="4">
                  <c:v>3291</c:v>
                </c:pt>
                <c:pt idx="5">
                  <c:v>3734</c:v>
                </c:pt>
                <c:pt idx="6">
                  <c:v>4443</c:v>
                </c:pt>
                <c:pt idx="7">
                  <c:v>4560</c:v>
                </c:pt>
                <c:pt idx="8">
                  <c:v>4896</c:v>
                </c:pt>
                <c:pt idx="9">
                  <c:v>4901</c:v>
                </c:pt>
                <c:pt idx="10">
                  <c:v>4935</c:v>
                </c:pt>
                <c:pt idx="11">
                  <c:v>5047</c:v>
                </c:pt>
                <c:pt idx="12">
                  <c:v>5456</c:v>
                </c:pt>
                <c:pt idx="13">
                  <c:v>5600</c:v>
                </c:pt>
                <c:pt idx="14">
                  <c:v>6109</c:v>
                </c:pt>
                <c:pt idx="15">
                  <c:v>6136</c:v>
                </c:pt>
                <c:pt idx="16">
                  <c:v>6192</c:v>
                </c:pt>
                <c:pt idx="17">
                  <c:v>7461</c:v>
                </c:pt>
                <c:pt idx="18">
                  <c:v>9156</c:v>
                </c:pt>
                <c:pt idx="19">
                  <c:v>9261</c:v>
                </c:pt>
                <c:pt idx="20">
                  <c:v>14079</c:v>
                </c:pt>
                <c:pt idx="21">
                  <c:v>33442</c:v>
                </c:pt>
                <c:pt idx="22">
                  <c:v>33460</c:v>
                </c:pt>
                <c:pt idx="23">
                  <c:v>34241</c:v>
                </c:pt>
                <c:pt idx="24">
                  <c:v>34246</c:v>
                </c:pt>
                <c:pt idx="25">
                  <c:v>35303</c:v>
                </c:pt>
                <c:pt idx="26">
                  <c:v>35315</c:v>
                </c:pt>
                <c:pt idx="27">
                  <c:v>36467</c:v>
                </c:pt>
                <c:pt idx="28">
                  <c:v>36516</c:v>
                </c:pt>
                <c:pt idx="29">
                  <c:v>36519.5</c:v>
                </c:pt>
                <c:pt idx="30">
                  <c:v>36523</c:v>
                </c:pt>
                <c:pt idx="31">
                  <c:v>37127</c:v>
                </c:pt>
                <c:pt idx="32">
                  <c:v>37793.5</c:v>
                </c:pt>
                <c:pt idx="33">
                  <c:v>38309.5</c:v>
                </c:pt>
                <c:pt idx="34">
                  <c:v>38993</c:v>
                </c:pt>
                <c:pt idx="35">
                  <c:v>38998</c:v>
                </c:pt>
                <c:pt idx="36">
                  <c:v>39007</c:v>
                </c:pt>
                <c:pt idx="37">
                  <c:v>39015.5</c:v>
                </c:pt>
                <c:pt idx="38">
                  <c:v>39071</c:v>
                </c:pt>
                <c:pt idx="39">
                  <c:v>39636</c:v>
                </c:pt>
                <c:pt idx="40">
                  <c:v>40255</c:v>
                </c:pt>
                <c:pt idx="41">
                  <c:v>40806.5</c:v>
                </c:pt>
                <c:pt idx="42">
                  <c:v>42767.5</c:v>
                </c:pt>
                <c:pt idx="43">
                  <c:v>43175</c:v>
                </c:pt>
                <c:pt idx="44">
                  <c:v>43228</c:v>
                </c:pt>
                <c:pt idx="45">
                  <c:v>43946.5</c:v>
                </c:pt>
                <c:pt idx="46">
                  <c:v>44079</c:v>
                </c:pt>
                <c:pt idx="47">
                  <c:v>45119</c:v>
                </c:pt>
                <c:pt idx="48">
                  <c:v>45850</c:v>
                </c:pt>
                <c:pt idx="49">
                  <c:v>46332</c:v>
                </c:pt>
                <c:pt idx="50">
                  <c:v>46440.5</c:v>
                </c:pt>
                <c:pt idx="51">
                  <c:v>46502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2">
                  <c:v>-0.23877399999764748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62-4BE7-ABFD-242A5FB3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998256"/>
        <c:axId val="1"/>
      </c:scatterChart>
      <c:valAx>
        <c:axId val="51999825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998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516129032258066"/>
          <c:y val="0.92073298764483702"/>
          <c:w val="0.83870967741935487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19050</xdr:rowOff>
    </xdr:from>
    <xdr:to>
      <xdr:col>17</xdr:col>
      <xdr:colOff>209550</xdr:colOff>
      <xdr:row>18</xdr:row>
      <xdr:rowOff>57150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D9AF71C9-CC2A-6322-FE20-8A079FC06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333375</xdr:colOff>
      <xdr:row>0</xdr:row>
      <xdr:rowOff>0</xdr:rowOff>
    </xdr:from>
    <xdr:to>
      <xdr:col>27</xdr:col>
      <xdr:colOff>123825</xdr:colOff>
      <xdr:row>18</xdr:row>
      <xdr:rowOff>47625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E9BA63E3-5D01-5EA7-12BE-4581CF6DD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www.bav-astro.de/sfs/BAVM_link.php?BAVMnr=79" TargetMode="External"/><Relationship Id="rId21" Type="http://schemas.openxmlformats.org/officeDocument/2006/relationships/hyperlink" Target="http://www.bav-astro.de/sfs/BAVM_link.php?BAVMnr=178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konkoly.hu/cgi-bin/IBVS?5027" TargetMode="External"/><Relationship Id="rId25" Type="http://schemas.openxmlformats.org/officeDocument/2006/relationships/hyperlink" Target="http://www.bav-astro.de/sfs/BAVM_link.php?BAVMnr=186" TargetMode="External"/><Relationship Id="rId2" Type="http://schemas.openxmlformats.org/officeDocument/2006/relationships/hyperlink" Target="http://www.bav-astro.de/sfs/BAVM_link.php?BAVMnr=59" TargetMode="External"/><Relationship Id="rId16" Type="http://schemas.openxmlformats.org/officeDocument/2006/relationships/hyperlink" Target="http://www.konkoly.hu/cgi-bin/IBVS?5027" TargetMode="External"/><Relationship Id="rId20" Type="http://schemas.openxmlformats.org/officeDocument/2006/relationships/hyperlink" Target="http://www.bav-astro.de/sfs/BAVM_link.php?BAVMnr=178" TargetMode="External"/><Relationship Id="rId29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59" TargetMode="External"/><Relationship Id="rId6" Type="http://schemas.openxmlformats.org/officeDocument/2006/relationships/hyperlink" Target="http://www.bav-astro.de/sfs/BAVM_link.php?BAVMnr=68" TargetMode="External"/><Relationship Id="rId11" Type="http://schemas.openxmlformats.org/officeDocument/2006/relationships/hyperlink" Target="http://www.bav-astro.de/sfs/BAVM_link.php?BAVMnr=178" TargetMode="External"/><Relationship Id="rId24" Type="http://schemas.openxmlformats.org/officeDocument/2006/relationships/hyperlink" Target="http://www.konkoly.hu/cgi-bin/IBVS?5814" TargetMode="External"/><Relationship Id="rId5" Type="http://schemas.openxmlformats.org/officeDocument/2006/relationships/hyperlink" Target="http://www.bav-astro.de/sfs/BAVM_link.php?BAVMnr=68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bav-astro.de/sfs/BAVM_link.php?BAVMnr=178" TargetMode="External"/><Relationship Id="rId28" Type="http://schemas.openxmlformats.org/officeDocument/2006/relationships/hyperlink" Target="http://www.bav-astro.de/sfs/BAVM_link.php?BAVMnr=214" TargetMode="External"/><Relationship Id="rId10" Type="http://schemas.openxmlformats.org/officeDocument/2006/relationships/hyperlink" Target="http://www.bav-astro.de/sfs/BAVM_link.php?BAVMnr=178" TargetMode="External"/><Relationship Id="rId19" Type="http://schemas.openxmlformats.org/officeDocument/2006/relationships/hyperlink" Target="http://www.bav-astro.de/sfs/BAVM_link.php?BAVMnr=178" TargetMode="External"/><Relationship Id="rId31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bav-astro.de/sfs/BAVM_link.php?BAVMnr=79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www.bav-astro.de/sfs/BAVM_link.php?BAVMnr=178" TargetMode="External"/><Relationship Id="rId27" Type="http://schemas.openxmlformats.org/officeDocument/2006/relationships/hyperlink" Target="http://www.bav-astro.de/sfs/BAVM_link.php?BAVMnr=209" TargetMode="External"/><Relationship Id="rId30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9"/>
  <sheetViews>
    <sheetView tabSelected="1" workbookViewId="0">
      <pane xSplit="14" ySplit="22" topLeftCell="O52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140625" customWidth="1"/>
    <col min="6" max="6" width="9.140625" customWidth="1"/>
    <col min="7" max="7" width="8.140625" style="11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259</v>
      </c>
    </row>
    <row r="2" spans="1:7" x14ac:dyDescent="0.2">
      <c r="A2" t="s">
        <v>24</v>
      </c>
      <c r="B2" s="12" t="s">
        <v>30</v>
      </c>
      <c r="C2" s="3"/>
      <c r="D2" s="3"/>
    </row>
    <row r="3" spans="1:7" ht="13.5" thickBot="1" x14ac:dyDescent="0.25">
      <c r="C3" s="12" t="s">
        <v>33</v>
      </c>
    </row>
    <row r="4" spans="1:7" ht="14.25" thickTop="1" thickBot="1" x14ac:dyDescent="0.25">
      <c r="A4" s="5" t="s">
        <v>0</v>
      </c>
      <c r="C4" s="8">
        <v>28314.415000000001</v>
      </c>
      <c r="D4" s="9">
        <v>0.58947190000000005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28314.415000000001</v>
      </c>
    </row>
    <row r="8" spans="1:7" x14ac:dyDescent="0.2">
      <c r="A8" t="s">
        <v>3</v>
      </c>
      <c r="C8">
        <f>+D4</f>
        <v>0.58947190000000005</v>
      </c>
    </row>
    <row r="9" spans="1:7" x14ac:dyDescent="0.2">
      <c r="A9" s="13" t="s">
        <v>35</v>
      </c>
      <c r="B9" s="12"/>
      <c r="C9" s="14">
        <v>-9.5</v>
      </c>
      <c r="D9" s="12" t="s">
        <v>36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15">
        <f ca="1">INTERCEPT(INDIRECT($G$11):G991,INDIRECT($F$11):F991)</f>
        <v>2.0254880048528823E-2</v>
      </c>
      <c r="D11" s="3"/>
      <c r="E11" s="12"/>
      <c r="F11" s="16" t="str">
        <f>"F"&amp;E19</f>
        <v>F22</v>
      </c>
      <c r="G11" s="51" t="str">
        <f>"G"&amp;E19</f>
        <v>G22</v>
      </c>
    </row>
    <row r="12" spans="1:7" x14ac:dyDescent="0.2">
      <c r="A12" s="12" t="s">
        <v>17</v>
      </c>
      <c r="B12" s="12"/>
      <c r="C12" s="15">
        <f ca="1">SLOPE(INDIRECT($G$11):G991,INDIRECT($F$11):F991)</f>
        <v>-5.3111382870718016E-6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20" t="s">
        <v>44</v>
      </c>
      <c r="E13" s="14">
        <v>1</v>
      </c>
    </row>
    <row r="14" spans="1:7" x14ac:dyDescent="0.2">
      <c r="A14" s="12"/>
      <c r="B14" s="12"/>
      <c r="C14" s="12"/>
      <c r="D14" s="20" t="s">
        <v>37</v>
      </c>
      <c r="E14" s="21">
        <f ca="1">NOW()+15018.5+$C$9/24</f>
        <v>60354.625158796291</v>
      </c>
    </row>
    <row r="15" spans="1:7" x14ac:dyDescent="0.2">
      <c r="A15" s="18" t="s">
        <v>18</v>
      </c>
      <c r="B15" s="12"/>
      <c r="C15" s="19">
        <f ca="1">(C7+C11)+(C8+C12)*INT(MAX(F21:F3532))</f>
        <v>55725.810570127425</v>
      </c>
      <c r="D15" s="20" t="s">
        <v>45</v>
      </c>
      <c r="E15" s="21">
        <f ca="1">ROUND(2*(E14-$C$7)/$C$8,0)/2+E13</f>
        <v>54355</v>
      </c>
    </row>
    <row r="16" spans="1:7" x14ac:dyDescent="0.2">
      <c r="A16" s="22" t="s">
        <v>4</v>
      </c>
      <c r="B16" s="12"/>
      <c r="C16" s="23">
        <f ca="1">+C8+C12</f>
        <v>0.58946658886171299</v>
      </c>
      <c r="D16" s="20" t="s">
        <v>38</v>
      </c>
      <c r="E16" s="17">
        <f ca="1">ROUND(2*(E14-$C$15)/$C$16,0)/2+E13</f>
        <v>7853.5</v>
      </c>
    </row>
    <row r="17" spans="1:21" ht="13.5" thickBot="1" x14ac:dyDescent="0.25">
      <c r="A17" s="20" t="s">
        <v>29</v>
      </c>
      <c r="B17" s="12"/>
      <c r="C17" s="12">
        <f>COUNT(C21:C2190)</f>
        <v>52</v>
      </c>
      <c r="D17" s="20" t="s">
        <v>39</v>
      </c>
      <c r="E17" s="24">
        <f ca="1">+$C$15+$C$16*E16-15018.5-$C$9/24</f>
        <v>45337.082259086223</v>
      </c>
    </row>
    <row r="18" spans="1:21" ht="14.25" thickTop="1" thickBot="1" x14ac:dyDescent="0.25">
      <c r="A18" s="22" t="s">
        <v>5</v>
      </c>
      <c r="B18" s="12"/>
      <c r="C18" s="25">
        <f ca="1">+C15</f>
        <v>55725.810570127425</v>
      </c>
      <c r="D18" s="26">
        <f ca="1">+C16</f>
        <v>0.58946658886171299</v>
      </c>
      <c r="E18" s="27" t="s">
        <v>40</v>
      </c>
    </row>
    <row r="19" spans="1:21" ht="13.5" thickTop="1" x14ac:dyDescent="0.2">
      <c r="A19" s="28" t="s">
        <v>41</v>
      </c>
      <c r="E19" s="29">
        <v>22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52" t="s">
        <v>11</v>
      </c>
      <c r="H20" s="7" t="s">
        <v>12</v>
      </c>
      <c r="I20" s="7" t="s">
        <v>28</v>
      </c>
      <c r="J20" s="7" t="s">
        <v>61</v>
      </c>
      <c r="K20" s="7" t="s">
        <v>53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5" t="s">
        <v>258</v>
      </c>
    </row>
    <row r="21" spans="1:21" x14ac:dyDescent="0.2">
      <c r="A21" t="s">
        <v>12</v>
      </c>
      <c r="C21" s="11">
        <v>28314.415000000001</v>
      </c>
      <c r="D21" s="11" t="s">
        <v>14</v>
      </c>
      <c r="E21">
        <f t="shared" ref="E21:E52" si="0">+(C21-C$7)/C$8</f>
        <v>0</v>
      </c>
      <c r="F21">
        <f t="shared" ref="F21:F42" si="1">ROUND(2*E21,0)/2</f>
        <v>0</v>
      </c>
      <c r="G21" s="11">
        <f t="shared" ref="G21:G42" si="2">+C21-(C$7+F21*C$8)</f>
        <v>0</v>
      </c>
      <c r="H21" s="10">
        <f>G21</f>
        <v>0</v>
      </c>
      <c r="O21">
        <f t="shared" ref="O21:O52" ca="1" si="3">+C$11+C$12*$F21</f>
        <v>2.0254880048528823E-2</v>
      </c>
      <c r="Q21" s="2">
        <f t="shared" ref="Q21:Q52" si="4">+C21-15018.5</f>
        <v>13295.915000000001</v>
      </c>
    </row>
    <row r="22" spans="1:21" x14ac:dyDescent="0.2">
      <c r="A22" s="48" t="s">
        <v>69</v>
      </c>
      <c r="B22" s="50" t="s">
        <v>50</v>
      </c>
      <c r="C22" s="49">
        <v>28314.419000000002</v>
      </c>
      <c r="D22" s="49" t="s">
        <v>61</v>
      </c>
      <c r="E22">
        <f t="shared" si="0"/>
        <v>6.7857348260619496E-3</v>
      </c>
      <c r="F22">
        <f t="shared" si="1"/>
        <v>0</v>
      </c>
      <c r="G22" s="11">
        <f t="shared" si="2"/>
        <v>4.0000000008149073E-3</v>
      </c>
      <c r="J22">
        <f>+G22</f>
        <v>4.0000000008149073E-3</v>
      </c>
      <c r="O22">
        <f t="shared" ca="1" si="3"/>
        <v>2.0254880048528823E-2</v>
      </c>
      <c r="Q22" s="2">
        <f t="shared" si="4"/>
        <v>13295.919000000002</v>
      </c>
    </row>
    <row r="23" spans="1:21" x14ac:dyDescent="0.2">
      <c r="A23" s="48" t="s">
        <v>69</v>
      </c>
      <c r="B23" s="50" t="s">
        <v>50</v>
      </c>
      <c r="C23" s="49">
        <v>30103.491000000002</v>
      </c>
      <c r="D23" s="49" t="s">
        <v>61</v>
      </c>
      <c r="E23">
        <f t="shared" si="0"/>
        <v>3035.0488292995828</v>
      </c>
      <c r="F23">
        <f t="shared" si="1"/>
        <v>3035</v>
      </c>
      <c r="G23" s="11">
        <f t="shared" si="2"/>
        <v>2.8783500001736684E-2</v>
      </c>
      <c r="J23">
        <f>+G23</f>
        <v>2.8783500001736684E-2</v>
      </c>
      <c r="O23">
        <f t="shared" ca="1" si="3"/>
        <v>4.135575347265906E-3</v>
      </c>
      <c r="Q23" s="2">
        <f t="shared" si="4"/>
        <v>15084.991000000002</v>
      </c>
    </row>
    <row r="24" spans="1:21" x14ac:dyDescent="0.2">
      <c r="A24" s="48" t="s">
        <v>69</v>
      </c>
      <c r="B24" s="50" t="s">
        <v>50</v>
      </c>
      <c r="C24" s="49">
        <v>30129.421999999999</v>
      </c>
      <c r="D24" s="49" t="s">
        <v>61</v>
      </c>
      <c r="E24">
        <f t="shared" si="0"/>
        <v>3079.0390517342685</v>
      </c>
      <c r="F24">
        <f t="shared" si="1"/>
        <v>3079</v>
      </c>
      <c r="G24" s="11">
        <f t="shared" si="2"/>
        <v>2.3019899996143067E-2</v>
      </c>
      <c r="J24">
        <f>+G24</f>
        <v>2.3019899996143067E-2</v>
      </c>
      <c r="O24">
        <f t="shared" ca="1" si="3"/>
        <v>3.9018852626347446E-3</v>
      </c>
      <c r="Q24" s="2">
        <f t="shared" si="4"/>
        <v>15110.921999999999</v>
      </c>
    </row>
    <row r="25" spans="1:21" x14ac:dyDescent="0.2">
      <c r="A25" s="48" t="s">
        <v>69</v>
      </c>
      <c r="B25" s="50" t="s">
        <v>50</v>
      </c>
      <c r="C25" s="49">
        <v>30254.343000000001</v>
      </c>
      <c r="D25" s="49" t="s">
        <v>61</v>
      </c>
      <c r="E25">
        <f t="shared" si="0"/>
        <v>3290.9592467427196</v>
      </c>
      <c r="F25">
        <f t="shared" si="1"/>
        <v>3291</v>
      </c>
      <c r="G25" s="11">
        <f t="shared" si="2"/>
        <v>-2.402290000100038E-2</v>
      </c>
      <c r="J25">
        <f>+G25</f>
        <v>-2.402290000100038E-2</v>
      </c>
      <c r="O25">
        <f t="shared" ca="1" si="3"/>
        <v>2.7759239457755235E-3</v>
      </c>
      <c r="Q25" s="2">
        <f t="shared" si="4"/>
        <v>15235.843000000001</v>
      </c>
    </row>
    <row r="26" spans="1:21" x14ac:dyDescent="0.2">
      <c r="A26" s="48" t="s">
        <v>69</v>
      </c>
      <c r="B26" s="50" t="s">
        <v>50</v>
      </c>
      <c r="C26" s="49">
        <v>30515.457999999999</v>
      </c>
      <c r="D26" s="49" t="s">
        <v>61</v>
      </c>
      <c r="E26">
        <f t="shared" si="0"/>
        <v>3733.9235339292641</v>
      </c>
      <c r="F26">
        <f t="shared" si="1"/>
        <v>3734</v>
      </c>
      <c r="G26" s="11">
        <f t="shared" si="2"/>
        <v>-4.507460000240826E-2</v>
      </c>
      <c r="J26">
        <f>+G26</f>
        <v>-4.507460000240826E-2</v>
      </c>
      <c r="O26">
        <f t="shared" ca="1" si="3"/>
        <v>4.2308968460271629E-4</v>
      </c>
      <c r="Q26" s="2">
        <f t="shared" si="4"/>
        <v>15496.957999999999</v>
      </c>
    </row>
    <row r="27" spans="1:21" x14ac:dyDescent="0.2">
      <c r="A27" s="48" t="s">
        <v>69</v>
      </c>
      <c r="B27" s="50" t="s">
        <v>50</v>
      </c>
      <c r="C27" s="49">
        <v>30933.420999999998</v>
      </c>
      <c r="D27" s="49" t="s">
        <v>61</v>
      </c>
      <c r="E27">
        <f t="shared" si="0"/>
        <v>4442.9700550611442</v>
      </c>
      <c r="F27">
        <f t="shared" si="1"/>
        <v>4443</v>
      </c>
      <c r="G27" s="11">
        <f t="shared" si="2"/>
        <v>-1.7651700003625592E-2</v>
      </c>
      <c r="J27">
        <f>+G27</f>
        <v>-1.7651700003625592E-2</v>
      </c>
      <c r="O27">
        <f t="shared" ca="1" si="3"/>
        <v>-3.3425073609311927E-3</v>
      </c>
      <c r="Q27" s="2">
        <f t="shared" si="4"/>
        <v>15914.920999999998</v>
      </c>
    </row>
    <row r="28" spans="1:21" x14ac:dyDescent="0.2">
      <c r="A28" s="48" t="s">
        <v>69</v>
      </c>
      <c r="B28" s="50" t="s">
        <v>50</v>
      </c>
      <c r="C28" s="49">
        <v>31002.350999999999</v>
      </c>
      <c r="D28" s="49" t="s">
        <v>61</v>
      </c>
      <c r="E28">
        <f t="shared" si="0"/>
        <v>4559.9052304274346</v>
      </c>
      <c r="F28">
        <f t="shared" si="1"/>
        <v>4560</v>
      </c>
      <c r="G28" s="11">
        <f t="shared" si="2"/>
        <v>-5.5864000001747627E-2</v>
      </c>
      <c r="J28">
        <f>+G28</f>
        <v>-5.5864000001747627E-2</v>
      </c>
      <c r="O28">
        <f t="shared" ca="1" si="3"/>
        <v>-3.9639105405185927E-3</v>
      </c>
      <c r="Q28" s="2">
        <f t="shared" si="4"/>
        <v>15983.850999999999</v>
      </c>
    </row>
    <row r="29" spans="1:21" x14ac:dyDescent="0.2">
      <c r="A29" s="48" t="s">
        <v>69</v>
      </c>
      <c r="B29" s="50" t="s">
        <v>50</v>
      </c>
      <c r="C29" s="49">
        <v>31200.476999999999</v>
      </c>
      <c r="D29" s="49" t="s">
        <v>61</v>
      </c>
      <c r="E29">
        <f t="shared" si="0"/>
        <v>4896.0128548960483</v>
      </c>
      <c r="F29">
        <f t="shared" si="1"/>
        <v>4896</v>
      </c>
      <c r="G29" s="11">
        <f t="shared" si="2"/>
        <v>7.5775999976031017E-3</v>
      </c>
      <c r="J29">
        <f>+G29</f>
        <v>7.5775999976031017E-3</v>
      </c>
      <c r="O29">
        <f t="shared" ca="1" si="3"/>
        <v>-5.7484530049747191E-3</v>
      </c>
      <c r="Q29" s="2">
        <f t="shared" si="4"/>
        <v>16181.976999999999</v>
      </c>
    </row>
    <row r="30" spans="1:21" x14ac:dyDescent="0.2">
      <c r="A30" s="48" t="s">
        <v>69</v>
      </c>
      <c r="B30" s="50" t="s">
        <v>50</v>
      </c>
      <c r="C30" s="49">
        <v>31203.411</v>
      </c>
      <c r="D30" s="49" t="s">
        <v>61</v>
      </c>
      <c r="E30">
        <f t="shared" si="0"/>
        <v>4900.9901913899521</v>
      </c>
      <c r="F30">
        <f t="shared" si="1"/>
        <v>4901</v>
      </c>
      <c r="G30" s="11">
        <f t="shared" si="2"/>
        <v>-5.7818999994196929E-3</v>
      </c>
      <c r="J30">
        <f>+G30</f>
        <v>-5.7818999994196929E-3</v>
      </c>
      <c r="O30">
        <f t="shared" ca="1" si="3"/>
        <v>-5.7750086964100771E-3</v>
      </c>
      <c r="Q30" s="2">
        <f t="shared" si="4"/>
        <v>16184.911</v>
      </c>
    </row>
    <row r="31" spans="1:21" x14ac:dyDescent="0.2">
      <c r="A31" s="48" t="s">
        <v>69</v>
      </c>
      <c r="B31" s="50" t="s">
        <v>50</v>
      </c>
      <c r="C31" s="49">
        <v>31223.413</v>
      </c>
      <c r="D31" s="49" t="s">
        <v>61</v>
      </c>
      <c r="E31">
        <f t="shared" si="0"/>
        <v>4934.9222583807632</v>
      </c>
      <c r="F31">
        <f t="shared" si="1"/>
        <v>4935</v>
      </c>
      <c r="G31" s="11">
        <f t="shared" si="2"/>
        <v>-4.5826500001567183E-2</v>
      </c>
      <c r="J31">
        <f>+G31</f>
        <v>-4.5826500001567183E-2</v>
      </c>
      <c r="O31">
        <f t="shared" ca="1" si="3"/>
        <v>-5.9555873981705192E-3</v>
      </c>
      <c r="Q31" s="2">
        <f t="shared" si="4"/>
        <v>16204.913</v>
      </c>
    </row>
    <row r="32" spans="1:21" x14ac:dyDescent="0.2">
      <c r="A32" s="48" t="s">
        <v>69</v>
      </c>
      <c r="B32" s="50" t="s">
        <v>50</v>
      </c>
      <c r="C32" s="49">
        <v>31289.455000000002</v>
      </c>
      <c r="D32" s="49" t="s">
        <v>61</v>
      </c>
      <c r="E32">
        <f t="shared" si="0"/>
        <v>5046.958133203636</v>
      </c>
      <c r="F32">
        <f t="shared" si="1"/>
        <v>5047</v>
      </c>
      <c r="G32" s="11">
        <f t="shared" si="2"/>
        <v>-2.4679300000570947E-2</v>
      </c>
      <c r="J32">
        <f>+G32</f>
        <v>-2.4679300000570947E-2</v>
      </c>
      <c r="O32">
        <f t="shared" ca="1" si="3"/>
        <v>-6.5504348863225613E-3</v>
      </c>
      <c r="Q32" s="2">
        <f t="shared" si="4"/>
        <v>16270.955000000002</v>
      </c>
    </row>
    <row r="33" spans="1:21" x14ac:dyDescent="0.2">
      <c r="A33" s="48" t="s">
        <v>69</v>
      </c>
      <c r="B33" s="50" t="s">
        <v>50</v>
      </c>
      <c r="C33" s="49">
        <v>31530.600999999999</v>
      </c>
      <c r="D33" s="49" t="s">
        <v>61</v>
      </c>
      <c r="E33">
        <f t="shared" si="0"/>
        <v>5456.0463357116732</v>
      </c>
      <c r="F33">
        <f t="shared" si="1"/>
        <v>5456</v>
      </c>
      <c r="G33" s="11">
        <f t="shared" si="2"/>
        <v>2.731359999961569E-2</v>
      </c>
      <c r="J33">
        <f>+G33</f>
        <v>2.731359999961569E-2</v>
      </c>
      <c r="O33">
        <f t="shared" ca="1" si="3"/>
        <v>-8.7226904457349264E-3</v>
      </c>
      <c r="Q33" s="2">
        <f t="shared" si="4"/>
        <v>16512.100999999999</v>
      </c>
    </row>
    <row r="34" spans="1:21" x14ac:dyDescent="0.2">
      <c r="A34" s="48" t="s">
        <v>69</v>
      </c>
      <c r="B34" s="50" t="s">
        <v>50</v>
      </c>
      <c r="C34" s="49">
        <v>31615.467000000001</v>
      </c>
      <c r="D34" s="49" t="s">
        <v>61</v>
      </c>
      <c r="E34">
        <f t="shared" si="0"/>
        <v>5600.0158786194888</v>
      </c>
      <c r="F34">
        <f t="shared" si="1"/>
        <v>5600</v>
      </c>
      <c r="G34" s="11">
        <f t="shared" si="2"/>
        <v>9.360000000015134E-3</v>
      </c>
      <c r="J34">
        <f>+G34</f>
        <v>9.360000000015134E-3</v>
      </c>
      <c r="O34">
        <f t="shared" ca="1" si="3"/>
        <v>-9.4874943590732667E-3</v>
      </c>
      <c r="Q34" s="2">
        <f t="shared" si="4"/>
        <v>16596.967000000001</v>
      </c>
    </row>
    <row r="35" spans="1:21" x14ac:dyDescent="0.2">
      <c r="A35" s="48" t="s">
        <v>69</v>
      </c>
      <c r="B35" s="50" t="s">
        <v>50</v>
      </c>
      <c r="C35" s="49">
        <v>31915.465</v>
      </c>
      <c r="D35" s="49" t="s">
        <v>61</v>
      </c>
      <c r="E35">
        <f t="shared" si="0"/>
        <v>6108.9425976030388</v>
      </c>
      <c r="F35">
        <f t="shared" si="1"/>
        <v>6109</v>
      </c>
      <c r="G35" s="11">
        <f t="shared" si="2"/>
        <v>-3.3837099999800557E-2</v>
      </c>
      <c r="J35">
        <f>+G35</f>
        <v>-3.3837099999800557E-2</v>
      </c>
      <c r="O35">
        <f t="shared" ca="1" si="3"/>
        <v>-1.2190863747192811E-2</v>
      </c>
      <c r="Q35" s="2">
        <f t="shared" si="4"/>
        <v>16896.965</v>
      </c>
    </row>
    <row r="36" spans="1:21" x14ac:dyDescent="0.2">
      <c r="A36" s="48" t="s">
        <v>69</v>
      </c>
      <c r="B36" s="50" t="s">
        <v>50</v>
      </c>
      <c r="C36" s="49">
        <v>31931.403999999999</v>
      </c>
      <c r="D36" s="49" t="s">
        <v>61</v>
      </c>
      <c r="E36">
        <f t="shared" si="0"/>
        <v>6135.9820544456779</v>
      </c>
      <c r="F36">
        <f t="shared" si="1"/>
        <v>6136</v>
      </c>
      <c r="G36" s="11">
        <f t="shared" si="2"/>
        <v>-1.0578400000667898E-2</v>
      </c>
      <c r="J36">
        <f>+G36</f>
        <v>-1.0578400000667898E-2</v>
      </c>
      <c r="O36">
        <f t="shared" ca="1" si="3"/>
        <v>-1.2334264480943755E-2</v>
      </c>
      <c r="Q36" s="2">
        <f t="shared" si="4"/>
        <v>16912.903999999999</v>
      </c>
    </row>
    <row r="37" spans="1:21" x14ac:dyDescent="0.2">
      <c r="A37" s="48" t="s">
        <v>69</v>
      </c>
      <c r="B37" s="50" t="s">
        <v>50</v>
      </c>
      <c r="C37" s="49">
        <v>31964.446</v>
      </c>
      <c r="D37" s="49" t="s">
        <v>61</v>
      </c>
      <c r="E37">
        <f t="shared" si="0"/>
        <v>6192.0356169649458</v>
      </c>
      <c r="F37">
        <f t="shared" si="1"/>
        <v>6192</v>
      </c>
      <c r="G37" s="11">
        <f t="shared" si="2"/>
        <v>2.0995199996832525E-2</v>
      </c>
      <c r="J37">
        <f>+G37</f>
        <v>2.0995199996832525E-2</v>
      </c>
      <c r="O37">
        <f t="shared" ca="1" si="3"/>
        <v>-1.2631688225019776E-2</v>
      </c>
      <c r="Q37" s="2">
        <f t="shared" si="4"/>
        <v>16945.946</v>
      </c>
    </row>
    <row r="38" spans="1:21" x14ac:dyDescent="0.2">
      <c r="A38" s="48" t="s">
        <v>69</v>
      </c>
      <c r="B38" s="50" t="s">
        <v>50</v>
      </c>
      <c r="C38" s="49">
        <v>32712.435000000001</v>
      </c>
      <c r="D38" s="49" t="s">
        <v>61</v>
      </c>
      <c r="E38">
        <f t="shared" si="0"/>
        <v>7460.9493684092495</v>
      </c>
      <c r="F38">
        <f t="shared" si="1"/>
        <v>7461</v>
      </c>
      <c r="G38" s="11">
        <f t="shared" si="2"/>
        <v>-2.9845900000509573E-2</v>
      </c>
      <c r="J38">
        <f>+G38</f>
        <v>-2.9845900000509573E-2</v>
      </c>
      <c r="O38">
        <f t="shared" ca="1" si="3"/>
        <v>-1.9371522711313892E-2</v>
      </c>
      <c r="Q38" s="2">
        <f t="shared" si="4"/>
        <v>17693.935000000001</v>
      </c>
    </row>
    <row r="39" spans="1:21" x14ac:dyDescent="0.2">
      <c r="A39" s="48" t="s">
        <v>69</v>
      </c>
      <c r="B39" s="50" t="s">
        <v>50</v>
      </c>
      <c r="C39" s="49">
        <v>33711.616999999998</v>
      </c>
      <c r="D39" s="49" t="s">
        <v>61</v>
      </c>
      <c r="E39">
        <f t="shared" si="0"/>
        <v>9155.9953918074752</v>
      </c>
      <c r="F39">
        <f t="shared" si="1"/>
        <v>9156</v>
      </c>
      <c r="G39" s="11">
        <f t="shared" si="2"/>
        <v>-2.7164000057382509E-3</v>
      </c>
      <c r="J39">
        <f>+G39</f>
        <v>-2.7164000057382509E-3</v>
      </c>
      <c r="O39">
        <f t="shared" ca="1" si="3"/>
        <v>-2.8373902107900591E-2</v>
      </c>
      <c r="Q39" s="2">
        <f t="shared" si="4"/>
        <v>18693.116999999998</v>
      </c>
    </row>
    <row r="40" spans="1:21" x14ac:dyDescent="0.2">
      <c r="A40" s="48" t="s">
        <v>69</v>
      </c>
      <c r="B40" s="50" t="s">
        <v>50</v>
      </c>
      <c r="C40" s="49">
        <v>33773.517999999996</v>
      </c>
      <c r="D40" s="49" t="s">
        <v>61</v>
      </c>
      <c r="E40">
        <f t="shared" si="0"/>
        <v>9261.0063346530933</v>
      </c>
      <c r="F40">
        <f t="shared" si="1"/>
        <v>9261</v>
      </c>
      <c r="G40" s="11">
        <f t="shared" si="2"/>
        <v>3.7340999988373369E-3</v>
      </c>
      <c r="J40">
        <f>+G40</f>
        <v>3.7340999988373369E-3</v>
      </c>
      <c r="O40">
        <f t="shared" ca="1" si="3"/>
        <v>-2.8931571628043135E-2</v>
      </c>
      <c r="Q40" s="2">
        <f t="shared" si="4"/>
        <v>18755.017999999996</v>
      </c>
    </row>
    <row r="41" spans="1:21" x14ac:dyDescent="0.2">
      <c r="A41" s="48" t="s">
        <v>69</v>
      </c>
      <c r="B41" s="50" t="s">
        <v>50</v>
      </c>
      <c r="C41" s="49">
        <v>36613.589999999997</v>
      </c>
      <c r="D41" s="49" t="s">
        <v>61</v>
      </c>
      <c r="E41">
        <f t="shared" si="0"/>
        <v>14079.000203402393</v>
      </c>
      <c r="F41">
        <f t="shared" si="1"/>
        <v>14079</v>
      </c>
      <c r="G41" s="11">
        <f t="shared" si="2"/>
        <v>1.1989999620709568E-4</v>
      </c>
      <c r="J41">
        <f>+G41</f>
        <v>1.1989999620709568E-4</v>
      </c>
      <c r="O41">
        <f t="shared" ca="1" si="3"/>
        <v>-5.4520635895155073E-2</v>
      </c>
      <c r="Q41" s="2">
        <f t="shared" si="4"/>
        <v>21595.089999999997</v>
      </c>
    </row>
    <row r="42" spans="1:21" x14ac:dyDescent="0.2">
      <c r="A42" s="48" t="s">
        <v>130</v>
      </c>
      <c r="B42" s="50" t="s">
        <v>50</v>
      </c>
      <c r="C42" s="49">
        <v>48027.394</v>
      </c>
      <c r="D42" s="49" t="s">
        <v>61</v>
      </c>
      <c r="E42">
        <f t="shared" si="0"/>
        <v>33441.762024618984</v>
      </c>
      <c r="F42">
        <f t="shared" si="1"/>
        <v>33442</v>
      </c>
      <c r="G42" s="11">
        <f t="shared" si="2"/>
        <v>-0.14027980000537354</v>
      </c>
      <c r="J42">
        <f>+G42</f>
        <v>-0.14027980000537354</v>
      </c>
      <c r="O42">
        <f t="shared" ca="1" si="3"/>
        <v>-0.15736020654772637</v>
      </c>
      <c r="Q42" s="2">
        <f t="shared" si="4"/>
        <v>33008.894</v>
      </c>
    </row>
    <row r="43" spans="1:21" x14ac:dyDescent="0.2">
      <c r="A43" s="48" t="s">
        <v>130</v>
      </c>
      <c r="B43" s="50" t="s">
        <v>50</v>
      </c>
      <c r="C43" s="49">
        <v>48037.406000000003</v>
      </c>
      <c r="D43" s="49" t="s">
        <v>61</v>
      </c>
      <c r="E43">
        <f t="shared" si="0"/>
        <v>33458.746718885159</v>
      </c>
      <c r="F43" s="54">
        <f>ROUND(2*E43,0)/2+1.5</f>
        <v>33460</v>
      </c>
      <c r="O43">
        <f t="shared" ca="1" si="3"/>
        <v>-0.15745580703689366</v>
      </c>
      <c r="Q43" s="2">
        <f t="shared" si="4"/>
        <v>33018.906000000003</v>
      </c>
      <c r="U43" s="11">
        <f>+C43-(C$7+F43*C$8)+0.5</f>
        <v>-0.23877399999764748</v>
      </c>
    </row>
    <row r="44" spans="1:21" x14ac:dyDescent="0.2">
      <c r="A44" s="48" t="s">
        <v>137</v>
      </c>
      <c r="B44" s="50" t="s">
        <v>50</v>
      </c>
      <c r="C44" s="49">
        <v>48498.357000000004</v>
      </c>
      <c r="D44" s="49" t="s">
        <v>61</v>
      </c>
      <c r="E44">
        <f t="shared" si="0"/>
        <v>34240.719532177871</v>
      </c>
      <c r="F44" s="53">
        <f t="shared" ref="F44:F72" si="5">ROUND(2*E44,0)/2+0.5</f>
        <v>34241</v>
      </c>
      <c r="G44" s="11">
        <f t="shared" ref="G44:G72" si="6">+C44-(C$7+F44*C$8)</f>
        <v>-0.16532790000201203</v>
      </c>
      <c r="J44">
        <f>+G44</f>
        <v>-0.16532790000201203</v>
      </c>
      <c r="O44">
        <f t="shared" ca="1" si="3"/>
        <v>-0.16160380603909674</v>
      </c>
      <c r="Q44" s="2">
        <f t="shared" si="4"/>
        <v>33479.857000000004</v>
      </c>
    </row>
    <row r="45" spans="1:21" x14ac:dyDescent="0.2">
      <c r="A45" s="48" t="s">
        <v>137</v>
      </c>
      <c r="B45" s="50" t="s">
        <v>50</v>
      </c>
      <c r="C45" s="49">
        <v>48501.319000000003</v>
      </c>
      <c r="D45" s="49" t="s">
        <v>61</v>
      </c>
      <c r="E45">
        <f t="shared" si="0"/>
        <v>34245.744368815547</v>
      </c>
      <c r="F45" s="53">
        <f t="shared" si="5"/>
        <v>34246</v>
      </c>
      <c r="G45" s="11">
        <f t="shared" si="6"/>
        <v>-0.15068740000424441</v>
      </c>
      <c r="J45">
        <f>+G45</f>
        <v>-0.15068740000424441</v>
      </c>
      <c r="O45">
        <f t="shared" ca="1" si="3"/>
        <v>-0.16163036173053211</v>
      </c>
      <c r="Q45" s="2">
        <f t="shared" si="4"/>
        <v>33482.819000000003</v>
      </c>
    </row>
    <row r="46" spans="1:21" x14ac:dyDescent="0.2">
      <c r="A46" s="48" t="s">
        <v>147</v>
      </c>
      <c r="B46" s="50" t="s">
        <v>50</v>
      </c>
      <c r="C46" s="49">
        <v>49124.376799999998</v>
      </c>
      <c r="D46" s="49" t="s">
        <v>61</v>
      </c>
      <c r="E46">
        <f t="shared" si="0"/>
        <v>35302.720621627588</v>
      </c>
      <c r="F46" s="53">
        <f t="shared" si="5"/>
        <v>35303</v>
      </c>
      <c r="G46" s="11">
        <f t="shared" si="6"/>
        <v>-0.1646857000014279</v>
      </c>
      <c r="J46">
        <f>+G46</f>
        <v>-0.1646857000014279</v>
      </c>
      <c r="O46">
        <f t="shared" ca="1" si="3"/>
        <v>-0.16724423489996698</v>
      </c>
      <c r="Q46" s="2">
        <f t="shared" si="4"/>
        <v>34105.876799999998</v>
      </c>
    </row>
    <row r="47" spans="1:21" x14ac:dyDescent="0.2">
      <c r="A47" s="48" t="s">
        <v>147</v>
      </c>
      <c r="B47" s="50" t="s">
        <v>50</v>
      </c>
      <c r="C47" s="49">
        <v>49131.4499</v>
      </c>
      <c r="D47" s="49" t="s">
        <v>61</v>
      </c>
      <c r="E47">
        <f t="shared" si="0"/>
        <v>35314.719666874698</v>
      </c>
      <c r="F47" s="53">
        <f t="shared" si="5"/>
        <v>35315</v>
      </c>
      <c r="G47" s="11">
        <f t="shared" si="6"/>
        <v>-0.16524850000132574</v>
      </c>
      <c r="J47">
        <f>+G47</f>
        <v>-0.16524850000132574</v>
      </c>
      <c r="O47">
        <f t="shared" ca="1" si="3"/>
        <v>-0.16730796855941185</v>
      </c>
      <c r="Q47" s="2">
        <f t="shared" si="4"/>
        <v>34112.9499</v>
      </c>
    </row>
    <row r="48" spans="1:21" x14ac:dyDescent="0.2">
      <c r="A48" t="s">
        <v>31</v>
      </c>
      <c r="B48" t="s">
        <v>32</v>
      </c>
      <c r="C48" s="11">
        <v>49810.513700000003</v>
      </c>
      <c r="D48" s="11">
        <v>8.9999999999999998E-4</v>
      </c>
      <c r="E48">
        <f t="shared" si="0"/>
        <v>36466.706385834506</v>
      </c>
      <c r="F48" s="53">
        <f t="shared" si="5"/>
        <v>36467</v>
      </c>
      <c r="G48" s="11">
        <f t="shared" si="6"/>
        <v>-0.17307729999447474</v>
      </c>
      <c r="I48">
        <f t="shared" ref="I48:I66" si="7">+G48</f>
        <v>-0.17307729999447474</v>
      </c>
      <c r="O48">
        <f t="shared" ca="1" si="3"/>
        <v>-0.17342639986611857</v>
      </c>
      <c r="Q48" s="2">
        <f t="shared" si="4"/>
        <v>34792.013700000003</v>
      </c>
      <c r="R48" t="s">
        <v>260</v>
      </c>
    </row>
    <row r="49" spans="1:18" x14ac:dyDescent="0.2">
      <c r="A49" t="s">
        <v>31</v>
      </c>
      <c r="B49" t="s">
        <v>32</v>
      </c>
      <c r="C49" s="11">
        <v>49839.3969</v>
      </c>
      <c r="D49" s="11">
        <v>1.1000000000000001E-3</v>
      </c>
      <c r="E49">
        <f t="shared" si="0"/>
        <v>36515.704819856546</v>
      </c>
      <c r="F49" s="53">
        <f t="shared" si="5"/>
        <v>36516</v>
      </c>
      <c r="G49" s="11">
        <f t="shared" si="6"/>
        <v>-0.17400040000211447</v>
      </c>
      <c r="I49">
        <f t="shared" si="7"/>
        <v>-0.17400040000211447</v>
      </c>
      <c r="O49">
        <f t="shared" ca="1" si="3"/>
        <v>-0.17368664564218508</v>
      </c>
      <c r="Q49" s="2">
        <f t="shared" si="4"/>
        <v>34820.8969</v>
      </c>
      <c r="R49" t="s">
        <v>260</v>
      </c>
    </row>
    <row r="50" spans="1:18" x14ac:dyDescent="0.2">
      <c r="A50" t="s">
        <v>31</v>
      </c>
      <c r="C50" s="11">
        <v>49841.4594</v>
      </c>
      <c r="D50" s="11">
        <v>5.9999999999999995E-4</v>
      </c>
      <c r="E50">
        <f t="shared" si="0"/>
        <v>36519.203714375522</v>
      </c>
      <c r="F50" s="53">
        <f t="shared" si="5"/>
        <v>36519.5</v>
      </c>
      <c r="G50" s="11">
        <f t="shared" si="6"/>
        <v>-0.17465205000189599</v>
      </c>
      <c r="I50">
        <f t="shared" si="7"/>
        <v>-0.17465205000189599</v>
      </c>
      <c r="O50">
        <f t="shared" ca="1" si="3"/>
        <v>-0.17370523462618984</v>
      </c>
      <c r="Q50" s="2">
        <f t="shared" si="4"/>
        <v>34822.9594</v>
      </c>
      <c r="R50" t="s">
        <v>260</v>
      </c>
    </row>
    <row r="51" spans="1:18" x14ac:dyDescent="0.2">
      <c r="A51" t="s">
        <v>31</v>
      </c>
      <c r="B51" t="s">
        <v>32</v>
      </c>
      <c r="C51" s="11">
        <v>49843.525000000001</v>
      </c>
      <c r="D51" s="11">
        <v>5.0000000000000001E-4</v>
      </c>
      <c r="E51">
        <f t="shared" si="0"/>
        <v>36522.707867838988</v>
      </c>
      <c r="F51" s="53">
        <f t="shared" si="5"/>
        <v>36523</v>
      </c>
      <c r="G51" s="11">
        <f t="shared" si="6"/>
        <v>-0.17220369999995455</v>
      </c>
      <c r="I51">
        <f t="shared" si="7"/>
        <v>-0.17220369999995455</v>
      </c>
      <c r="O51">
        <f t="shared" ca="1" si="3"/>
        <v>-0.17372382361019459</v>
      </c>
      <c r="Q51" s="2">
        <f t="shared" si="4"/>
        <v>34825.025000000001</v>
      </c>
      <c r="R51" t="s">
        <v>260</v>
      </c>
    </row>
    <row r="52" spans="1:18" x14ac:dyDescent="0.2">
      <c r="A52" t="s">
        <v>31</v>
      </c>
      <c r="B52" t="s">
        <v>32</v>
      </c>
      <c r="C52" s="11">
        <v>50199.561199999996</v>
      </c>
      <c r="D52" s="11">
        <v>8.9999999999999998E-4</v>
      </c>
      <c r="E52">
        <f t="shared" si="0"/>
        <v>37126.699678135621</v>
      </c>
      <c r="F52" s="53">
        <f t="shared" si="5"/>
        <v>37127</v>
      </c>
      <c r="G52" s="11">
        <f t="shared" si="6"/>
        <v>-0.17703130000154488</v>
      </c>
      <c r="I52">
        <f t="shared" si="7"/>
        <v>-0.17703130000154488</v>
      </c>
      <c r="O52">
        <f t="shared" ca="1" si="3"/>
        <v>-0.17693175113558596</v>
      </c>
      <c r="Q52" s="2">
        <f t="shared" si="4"/>
        <v>35181.061199999996</v>
      </c>
      <c r="R52" t="s">
        <v>260</v>
      </c>
    </row>
    <row r="53" spans="1:18" x14ac:dyDescent="0.2">
      <c r="A53" t="s">
        <v>31</v>
      </c>
      <c r="C53" s="11">
        <v>50592.441099999996</v>
      </c>
      <c r="D53" s="11">
        <v>6.9999999999999999E-4</v>
      </c>
      <c r="E53">
        <f t="shared" ref="E53:E72" si="8">+(C53-C$7)/C$8</f>
        <v>37793.194382972273</v>
      </c>
      <c r="F53" s="53">
        <f t="shared" si="5"/>
        <v>37793.5</v>
      </c>
      <c r="G53" s="11">
        <f t="shared" si="6"/>
        <v>-0.18015265000576619</v>
      </c>
      <c r="I53">
        <f t="shared" si="7"/>
        <v>-0.18015265000576619</v>
      </c>
      <c r="O53">
        <f t="shared" ref="O53:O72" ca="1" si="9">+C$11+C$12*$F53</f>
        <v>-0.18047162480391932</v>
      </c>
      <c r="Q53" s="2">
        <f t="shared" ref="Q53:Q72" si="10">+C53-15018.5</f>
        <v>35573.941099999996</v>
      </c>
      <c r="R53" t="s">
        <v>260</v>
      </c>
    </row>
    <row r="54" spans="1:18" x14ac:dyDescent="0.2">
      <c r="A54" t="s">
        <v>31</v>
      </c>
      <c r="C54" s="11">
        <v>50896.604099999997</v>
      </c>
      <c r="D54" s="11">
        <v>8.9999999999999998E-4</v>
      </c>
      <c r="E54">
        <f t="shared" si="8"/>
        <v>38309.186748342021</v>
      </c>
      <c r="F54" s="53">
        <f t="shared" si="5"/>
        <v>38309.5</v>
      </c>
      <c r="G54" s="11">
        <f t="shared" si="6"/>
        <v>-0.18465305000427179</v>
      </c>
      <c r="I54">
        <f t="shared" si="7"/>
        <v>-0.18465305000427179</v>
      </c>
      <c r="O54">
        <f t="shared" ca="1" si="9"/>
        <v>-0.18321217216004837</v>
      </c>
      <c r="Q54" s="2">
        <f t="shared" si="10"/>
        <v>35878.104099999997</v>
      </c>
      <c r="R54" t="s">
        <v>260</v>
      </c>
    </row>
    <row r="55" spans="1:18" x14ac:dyDescent="0.2">
      <c r="A55" t="s">
        <v>31</v>
      </c>
      <c r="B55" t="s">
        <v>32</v>
      </c>
      <c r="C55" s="11">
        <v>51299.5023</v>
      </c>
      <c r="D55" s="11">
        <v>1E-4</v>
      </c>
      <c r="E55">
        <f t="shared" si="8"/>
        <v>38992.676834977203</v>
      </c>
      <c r="F55" s="53">
        <f t="shared" si="5"/>
        <v>38993</v>
      </c>
      <c r="G55" s="11">
        <f t="shared" si="6"/>
        <v>-0.1904967000009492</v>
      </c>
      <c r="I55">
        <f t="shared" si="7"/>
        <v>-0.1904967000009492</v>
      </c>
      <c r="O55">
        <f t="shared" ca="1" si="9"/>
        <v>-0.18684233517926194</v>
      </c>
      <c r="Q55" s="2">
        <f t="shared" si="10"/>
        <v>36281.0023</v>
      </c>
      <c r="R55" t="s">
        <v>260</v>
      </c>
    </row>
    <row r="56" spans="1:18" x14ac:dyDescent="0.2">
      <c r="A56" t="s">
        <v>31</v>
      </c>
      <c r="B56" t="s">
        <v>32</v>
      </c>
      <c r="C56" s="11">
        <v>51302.452799999999</v>
      </c>
      <c r="D56" s="11">
        <v>5.0000000000000001E-4</v>
      </c>
      <c r="E56">
        <f t="shared" si="8"/>
        <v>38997.68216262725</v>
      </c>
      <c r="F56" s="53">
        <f t="shared" si="5"/>
        <v>38998</v>
      </c>
      <c r="G56" s="11">
        <f t="shared" si="6"/>
        <v>-0.18735620000370545</v>
      </c>
      <c r="I56">
        <f t="shared" si="7"/>
        <v>-0.18735620000370545</v>
      </c>
      <c r="O56">
        <f t="shared" ca="1" si="9"/>
        <v>-0.1868688908706973</v>
      </c>
      <c r="Q56" s="2">
        <f t="shared" si="10"/>
        <v>36283.952799999999</v>
      </c>
      <c r="R56" t="s">
        <v>260</v>
      </c>
    </row>
    <row r="57" spans="1:18" x14ac:dyDescent="0.2">
      <c r="A57" t="s">
        <v>34</v>
      </c>
      <c r="C57" s="11">
        <v>51307.758399999999</v>
      </c>
      <c r="D57" s="11">
        <v>6.9999999999999999E-4</v>
      </c>
      <c r="E57">
        <f t="shared" si="8"/>
        <v>39006.682761298711</v>
      </c>
      <c r="F57" s="53">
        <f t="shared" si="5"/>
        <v>39007</v>
      </c>
      <c r="G57" s="11">
        <f t="shared" si="6"/>
        <v>-0.18700330000865506</v>
      </c>
      <c r="I57">
        <f t="shared" si="7"/>
        <v>-0.18700330000865506</v>
      </c>
      <c r="O57">
        <f t="shared" ca="1" si="9"/>
        <v>-0.18691669111528095</v>
      </c>
      <c r="Q57" s="2">
        <f t="shared" si="10"/>
        <v>36289.258399999999</v>
      </c>
      <c r="R57" t="s">
        <v>260</v>
      </c>
    </row>
    <row r="58" spans="1:18" x14ac:dyDescent="0.2">
      <c r="A58" t="s">
        <v>34</v>
      </c>
      <c r="C58" s="11">
        <v>51312.769</v>
      </c>
      <c r="D58" s="11">
        <v>4.0000000000000001E-3</v>
      </c>
      <c r="E58">
        <f t="shared" si="8"/>
        <v>39015.182912026845</v>
      </c>
      <c r="F58" s="53">
        <f t="shared" si="5"/>
        <v>39015.5</v>
      </c>
      <c r="G58" s="11">
        <f t="shared" si="6"/>
        <v>-0.18691445000149542</v>
      </c>
      <c r="I58">
        <f t="shared" si="7"/>
        <v>-0.18691445000149542</v>
      </c>
      <c r="O58">
        <f t="shared" ca="1" si="9"/>
        <v>-0.18696183579072106</v>
      </c>
      <c r="Q58" s="2">
        <f t="shared" si="10"/>
        <v>36294.269</v>
      </c>
      <c r="R58" t="s">
        <v>260</v>
      </c>
    </row>
    <row r="59" spans="1:18" x14ac:dyDescent="0.2">
      <c r="A59" t="s">
        <v>31</v>
      </c>
      <c r="B59" t="s">
        <v>32</v>
      </c>
      <c r="C59" s="11">
        <v>51345.483399999997</v>
      </c>
      <c r="D59" s="11">
        <v>2.9999999999999997E-4</v>
      </c>
      <c r="E59">
        <f t="shared" si="8"/>
        <v>39070.680722863966</v>
      </c>
      <c r="F59" s="53">
        <f t="shared" si="5"/>
        <v>39071</v>
      </c>
      <c r="G59" s="11">
        <f t="shared" si="6"/>
        <v>-0.18820490000507561</v>
      </c>
      <c r="I59">
        <f t="shared" si="7"/>
        <v>-0.18820490000507561</v>
      </c>
      <c r="O59">
        <f t="shared" ca="1" si="9"/>
        <v>-0.18725660396565355</v>
      </c>
      <c r="Q59" s="2">
        <f t="shared" si="10"/>
        <v>36326.983399999997</v>
      </c>
      <c r="R59" t="s">
        <v>260</v>
      </c>
    </row>
    <row r="60" spans="1:18" x14ac:dyDescent="0.2">
      <c r="A60" t="s">
        <v>31</v>
      </c>
      <c r="B60" t="s">
        <v>32</v>
      </c>
      <c r="C60" s="11">
        <v>51678.531999999999</v>
      </c>
      <c r="D60" s="11">
        <v>4.0000000000000002E-4</v>
      </c>
      <c r="E60">
        <f t="shared" si="8"/>
        <v>39635.675593696658</v>
      </c>
      <c r="F60" s="53">
        <f t="shared" si="5"/>
        <v>39636</v>
      </c>
      <c r="G60" s="11">
        <f t="shared" si="6"/>
        <v>-0.19122840000636643</v>
      </c>
      <c r="I60">
        <f t="shared" si="7"/>
        <v>-0.19122840000636643</v>
      </c>
      <c r="O60">
        <f t="shared" ca="1" si="9"/>
        <v>-0.19025739709784911</v>
      </c>
      <c r="Q60" s="2">
        <f t="shared" si="10"/>
        <v>36660.031999999999</v>
      </c>
      <c r="R60" t="s">
        <v>260</v>
      </c>
    </row>
    <row r="61" spans="1:18" x14ac:dyDescent="0.2">
      <c r="A61" t="s">
        <v>31</v>
      </c>
      <c r="B61" t="s">
        <v>32</v>
      </c>
      <c r="C61" s="11">
        <v>52043.411</v>
      </c>
      <c r="D61" s="11">
        <v>2.9999999999999997E-4</v>
      </c>
      <c r="E61">
        <f t="shared" si="8"/>
        <v>40254.668627970219</v>
      </c>
      <c r="F61" s="53">
        <f t="shared" si="5"/>
        <v>40255</v>
      </c>
      <c r="G61" s="11">
        <f t="shared" si="6"/>
        <v>-0.19533450000017183</v>
      </c>
      <c r="I61">
        <f t="shared" si="7"/>
        <v>-0.19533450000017183</v>
      </c>
      <c r="O61">
        <f t="shared" ca="1" si="9"/>
        <v>-0.19354499169754655</v>
      </c>
      <c r="Q61" s="2">
        <f t="shared" si="10"/>
        <v>37024.911</v>
      </c>
      <c r="R61" t="s">
        <v>260</v>
      </c>
    </row>
    <row r="62" spans="1:18" x14ac:dyDescent="0.2">
      <c r="A62" t="s">
        <v>31</v>
      </c>
      <c r="C62" s="11">
        <v>52368.5026</v>
      </c>
      <c r="D62" s="11">
        <v>4.0000000000000002E-4</v>
      </c>
      <c r="E62">
        <f t="shared" si="8"/>
        <v>40806.164975802916</v>
      </c>
      <c r="F62" s="53">
        <f t="shared" si="5"/>
        <v>40806.5</v>
      </c>
      <c r="G62" s="11">
        <f t="shared" si="6"/>
        <v>-0.19748735000757733</v>
      </c>
      <c r="I62">
        <f t="shared" si="7"/>
        <v>-0.19748735000757733</v>
      </c>
      <c r="O62">
        <f t="shared" ca="1" si="9"/>
        <v>-0.19647408446286665</v>
      </c>
      <c r="Q62" s="2">
        <f t="shared" si="10"/>
        <v>37350.0026</v>
      </c>
      <c r="R62" t="s">
        <v>260</v>
      </c>
    </row>
    <row r="63" spans="1:18" x14ac:dyDescent="0.2">
      <c r="A63" t="s">
        <v>31</v>
      </c>
      <c r="C63" s="11">
        <v>53524.446000000004</v>
      </c>
      <c r="D63" s="11">
        <v>1.5E-3</v>
      </c>
      <c r="E63">
        <f t="shared" si="8"/>
        <v>42767.14632198753</v>
      </c>
      <c r="F63" s="53">
        <f t="shared" si="5"/>
        <v>42767.5</v>
      </c>
      <c r="G63" s="11">
        <f t="shared" si="6"/>
        <v>-0.20848325000406476</v>
      </c>
      <c r="I63">
        <f t="shared" si="7"/>
        <v>-0.20848325000406476</v>
      </c>
      <c r="O63">
        <f t="shared" ca="1" si="9"/>
        <v>-0.20688922664381446</v>
      </c>
      <c r="Q63" s="2">
        <f t="shared" si="10"/>
        <v>38505.946000000004</v>
      </c>
      <c r="R63" t="s">
        <v>260</v>
      </c>
    </row>
    <row r="64" spans="1:18" x14ac:dyDescent="0.2">
      <c r="A64" t="s">
        <v>31</v>
      </c>
      <c r="B64" t="s">
        <v>32</v>
      </c>
      <c r="C64" s="11">
        <v>53764.652000000002</v>
      </c>
      <c r="D64" s="11">
        <v>4.0000000000000002E-4</v>
      </c>
      <c r="E64">
        <f t="shared" si="8"/>
        <v>43174.639876811765</v>
      </c>
      <c r="F64" s="53">
        <f t="shared" si="5"/>
        <v>43175</v>
      </c>
      <c r="G64" s="11">
        <f t="shared" si="6"/>
        <v>-0.21228249999694526</v>
      </c>
      <c r="I64">
        <f t="shared" si="7"/>
        <v>-0.21228249999694526</v>
      </c>
      <c r="O64">
        <f t="shared" ca="1" si="9"/>
        <v>-0.2090535154957962</v>
      </c>
      <c r="Q64" s="2">
        <f t="shared" si="10"/>
        <v>38746.152000000002</v>
      </c>
      <c r="R64" t="s">
        <v>260</v>
      </c>
    </row>
    <row r="65" spans="1:18" x14ac:dyDescent="0.2">
      <c r="A65" s="30" t="s">
        <v>42</v>
      </c>
      <c r="B65" s="31" t="s">
        <v>32</v>
      </c>
      <c r="C65" s="30">
        <v>53795.8946</v>
      </c>
      <c r="D65" s="30">
        <v>1E-4</v>
      </c>
      <c r="E65">
        <f t="shared" si="8"/>
        <v>43227.640876520149</v>
      </c>
      <c r="F65" s="53">
        <f t="shared" si="5"/>
        <v>43228</v>
      </c>
      <c r="G65" s="11">
        <f t="shared" si="6"/>
        <v>-0.21169320000626612</v>
      </c>
      <c r="I65">
        <f t="shared" si="7"/>
        <v>-0.21169320000626612</v>
      </c>
      <c r="O65">
        <f t="shared" ca="1" si="9"/>
        <v>-0.20933500582501102</v>
      </c>
      <c r="Q65" s="2">
        <f t="shared" si="10"/>
        <v>38777.3946</v>
      </c>
      <c r="R65" t="s">
        <v>260</v>
      </c>
    </row>
    <row r="66" spans="1:18" x14ac:dyDescent="0.2">
      <c r="A66" s="32" t="s">
        <v>43</v>
      </c>
      <c r="B66" s="31"/>
      <c r="C66" s="32">
        <v>54219.427600000003</v>
      </c>
      <c r="D66" s="32">
        <v>2.5000000000000001E-3</v>
      </c>
      <c r="E66">
        <f t="shared" si="8"/>
        <v>43946.136533395402</v>
      </c>
      <c r="F66" s="53">
        <f t="shared" si="5"/>
        <v>43946.5</v>
      </c>
      <c r="G66" s="11">
        <f t="shared" si="6"/>
        <v>-0.21425335000094492</v>
      </c>
      <c r="I66">
        <f t="shared" si="7"/>
        <v>-0.21425335000094492</v>
      </c>
      <c r="O66">
        <f t="shared" ca="1" si="9"/>
        <v>-0.21315105868427212</v>
      </c>
      <c r="Q66" s="2">
        <f t="shared" si="10"/>
        <v>39200.927600000003</v>
      </c>
      <c r="R66" t="s">
        <v>260</v>
      </c>
    </row>
    <row r="67" spans="1:18" x14ac:dyDescent="0.2">
      <c r="A67" s="48" t="s">
        <v>232</v>
      </c>
      <c r="B67" s="50" t="s">
        <v>32</v>
      </c>
      <c r="C67" s="49">
        <v>54297.53</v>
      </c>
      <c r="D67" s="49" t="s">
        <v>61</v>
      </c>
      <c r="E67">
        <f t="shared" si="8"/>
        <v>44078.632077288159</v>
      </c>
      <c r="F67" s="53">
        <f t="shared" si="5"/>
        <v>44079</v>
      </c>
      <c r="G67" s="11">
        <f t="shared" si="6"/>
        <v>-0.21688010000798386</v>
      </c>
      <c r="J67">
        <f>+G67</f>
        <v>-0.21688010000798386</v>
      </c>
      <c r="O67">
        <f t="shared" ca="1" si="9"/>
        <v>-0.21385478450730913</v>
      </c>
      <c r="Q67" s="2">
        <f t="shared" si="10"/>
        <v>39279.03</v>
      </c>
    </row>
    <row r="68" spans="1:18" x14ac:dyDescent="0.2">
      <c r="A68" s="33" t="s">
        <v>46</v>
      </c>
      <c r="B68" s="34" t="s">
        <v>32</v>
      </c>
      <c r="C68" s="33">
        <v>54910.572699999997</v>
      </c>
      <c r="D68" s="56">
        <v>1E-4</v>
      </c>
      <c r="E68">
        <f t="shared" si="8"/>
        <v>45118.618376889543</v>
      </c>
      <c r="F68" s="53">
        <f t="shared" si="5"/>
        <v>45119</v>
      </c>
      <c r="G68" s="11">
        <f t="shared" si="6"/>
        <v>-0.22495610000623856</v>
      </c>
      <c r="I68">
        <f>+G68</f>
        <v>-0.22495610000623856</v>
      </c>
      <c r="O68">
        <f t="shared" ca="1" si="9"/>
        <v>-0.2193783683258638</v>
      </c>
      <c r="Q68" s="2">
        <f t="shared" si="10"/>
        <v>39892.072699999997</v>
      </c>
      <c r="R68" t="s">
        <v>260</v>
      </c>
    </row>
    <row r="69" spans="1:18" x14ac:dyDescent="0.2">
      <c r="A69" s="33" t="s">
        <v>47</v>
      </c>
      <c r="B69" s="34" t="s">
        <v>32</v>
      </c>
      <c r="C69" s="33">
        <v>55341.475400000003</v>
      </c>
      <c r="D69" s="56">
        <v>1.4E-3</v>
      </c>
      <c r="E69">
        <f t="shared" si="8"/>
        <v>45849.616241249161</v>
      </c>
      <c r="F69" s="53">
        <f t="shared" si="5"/>
        <v>45850</v>
      </c>
      <c r="G69" s="11">
        <f t="shared" si="6"/>
        <v>-0.22621499999513617</v>
      </c>
      <c r="I69">
        <f>+G69</f>
        <v>-0.22621499999513617</v>
      </c>
      <c r="O69">
        <f t="shared" ca="1" si="9"/>
        <v>-0.22326081041371329</v>
      </c>
      <c r="Q69" s="2">
        <f t="shared" si="10"/>
        <v>40322.975400000003</v>
      </c>
      <c r="R69" t="s">
        <v>260</v>
      </c>
    </row>
    <row r="70" spans="1:18" x14ac:dyDescent="0.2">
      <c r="A70" s="33" t="s">
        <v>49</v>
      </c>
      <c r="B70" s="34" t="s">
        <v>32</v>
      </c>
      <c r="C70" s="33">
        <v>55625.597300000001</v>
      </c>
      <c r="D70" s="56">
        <v>1E-4</v>
      </c>
      <c r="E70">
        <f t="shared" si="8"/>
        <v>46331.610209070182</v>
      </c>
      <c r="F70" s="53">
        <f t="shared" si="5"/>
        <v>46332</v>
      </c>
      <c r="G70" s="11">
        <f t="shared" si="6"/>
        <v>-0.22977080000418937</v>
      </c>
      <c r="I70">
        <f>+G70</f>
        <v>-0.22977080000418937</v>
      </c>
      <c r="O70">
        <f t="shared" ca="1" si="9"/>
        <v>-0.2258207790680819</v>
      </c>
      <c r="Q70" s="2">
        <f t="shared" si="10"/>
        <v>40607.097300000001</v>
      </c>
      <c r="R70" t="s">
        <v>260</v>
      </c>
    </row>
    <row r="71" spans="1:18" x14ac:dyDescent="0.2">
      <c r="A71" s="33" t="s">
        <v>49</v>
      </c>
      <c r="B71" s="34" t="s">
        <v>50</v>
      </c>
      <c r="C71" s="33">
        <v>55689.552600000003</v>
      </c>
      <c r="D71" s="56">
        <v>1.1999999999999999E-3</v>
      </c>
      <c r="E71">
        <f t="shared" si="8"/>
        <v>46440.10613567839</v>
      </c>
      <c r="F71" s="53">
        <f t="shared" si="5"/>
        <v>46440.5</v>
      </c>
      <c r="G71" s="11">
        <f t="shared" si="6"/>
        <v>-0.23217194999597268</v>
      </c>
      <c r="I71">
        <f>+G71</f>
        <v>-0.23217194999597268</v>
      </c>
      <c r="O71">
        <f t="shared" ca="1" si="9"/>
        <v>-0.22639703757222918</v>
      </c>
      <c r="Q71" s="2">
        <f t="shared" si="10"/>
        <v>40671.052600000003</v>
      </c>
      <c r="R71" t="s">
        <v>260</v>
      </c>
    </row>
    <row r="72" spans="1:18" x14ac:dyDescent="0.2">
      <c r="A72" s="33" t="s">
        <v>48</v>
      </c>
      <c r="B72" s="34" t="s">
        <v>32</v>
      </c>
      <c r="C72" s="33">
        <v>55725.8053</v>
      </c>
      <c r="D72" s="33">
        <v>2.0000000000000001E-4</v>
      </c>
      <c r="E72">
        <f t="shared" si="8"/>
        <v>46501.606437898052</v>
      </c>
      <c r="F72" s="53">
        <f t="shared" si="5"/>
        <v>46502</v>
      </c>
      <c r="G72" s="11">
        <f t="shared" si="6"/>
        <v>-0.23199380000733072</v>
      </c>
      <c r="I72">
        <f>+G72</f>
        <v>-0.23199380000733072</v>
      </c>
      <c r="O72">
        <f t="shared" ca="1" si="9"/>
        <v>-0.22672367257688411</v>
      </c>
      <c r="Q72" s="2">
        <f t="shared" si="10"/>
        <v>40707.3053</v>
      </c>
      <c r="R72" t="s">
        <v>260</v>
      </c>
    </row>
    <row r="73" spans="1:18" x14ac:dyDescent="0.2">
      <c r="B73" s="3"/>
      <c r="C73" s="11"/>
      <c r="D73" s="11"/>
    </row>
    <row r="74" spans="1:18" x14ac:dyDescent="0.2">
      <c r="B74" s="3"/>
      <c r="C74" s="11"/>
      <c r="D74" s="11"/>
    </row>
    <row r="75" spans="1:18" x14ac:dyDescent="0.2">
      <c r="B75" s="3"/>
      <c r="C75" s="11"/>
      <c r="D75" s="11"/>
    </row>
    <row r="76" spans="1:18" x14ac:dyDescent="0.2">
      <c r="B76" s="3"/>
      <c r="C76" s="11"/>
      <c r="D76" s="11"/>
    </row>
    <row r="77" spans="1:18" x14ac:dyDescent="0.2">
      <c r="B77" s="3"/>
      <c r="C77" s="11"/>
      <c r="D77" s="11"/>
    </row>
    <row r="78" spans="1:18" x14ac:dyDescent="0.2">
      <c r="B78" s="3"/>
      <c r="C78" s="11"/>
      <c r="D78" s="11"/>
    </row>
    <row r="79" spans="1:18" x14ac:dyDescent="0.2">
      <c r="B79" s="3"/>
      <c r="C79" s="11"/>
      <c r="D79" s="11"/>
    </row>
    <row r="80" spans="1:18" x14ac:dyDescent="0.2">
      <c r="B80" s="3"/>
      <c r="C80" s="11"/>
      <c r="D80" s="11"/>
    </row>
    <row r="81" spans="2:4" x14ac:dyDescent="0.2">
      <c r="B81" s="3"/>
      <c r="C81" s="11"/>
      <c r="D81" s="11"/>
    </row>
    <row r="82" spans="2:4" x14ac:dyDescent="0.2">
      <c r="B82" s="3"/>
      <c r="C82" s="11"/>
      <c r="D82" s="11"/>
    </row>
    <row r="83" spans="2:4" x14ac:dyDescent="0.2">
      <c r="B83" s="3"/>
      <c r="C83" s="11"/>
      <c r="D83" s="11"/>
    </row>
    <row r="84" spans="2:4" x14ac:dyDescent="0.2">
      <c r="B84" s="3"/>
      <c r="C84" s="11"/>
      <c r="D84" s="11"/>
    </row>
    <row r="85" spans="2:4" x14ac:dyDescent="0.2">
      <c r="B85" s="3"/>
      <c r="C85" s="11"/>
      <c r="D85" s="11"/>
    </row>
    <row r="86" spans="2:4" x14ac:dyDescent="0.2">
      <c r="B86" s="3"/>
      <c r="C86" s="11"/>
      <c r="D86" s="11"/>
    </row>
    <row r="87" spans="2:4" x14ac:dyDescent="0.2">
      <c r="B87" s="3"/>
      <c r="C87" s="11"/>
      <c r="D87" s="11"/>
    </row>
    <row r="88" spans="2:4" x14ac:dyDescent="0.2">
      <c r="B88" s="3"/>
      <c r="C88" s="11"/>
      <c r="D88" s="11"/>
    </row>
    <row r="89" spans="2:4" x14ac:dyDescent="0.2">
      <c r="B89" s="3"/>
      <c r="C89" s="11"/>
      <c r="D89" s="11"/>
    </row>
    <row r="90" spans="2:4" x14ac:dyDescent="0.2">
      <c r="B90" s="3"/>
      <c r="C90" s="11"/>
      <c r="D90" s="11"/>
    </row>
    <row r="91" spans="2:4" x14ac:dyDescent="0.2">
      <c r="B91" s="3"/>
      <c r="C91" s="11"/>
      <c r="D91" s="11"/>
    </row>
    <row r="92" spans="2:4" x14ac:dyDescent="0.2">
      <c r="C92" s="11"/>
      <c r="D92" s="11"/>
    </row>
    <row r="93" spans="2:4" x14ac:dyDescent="0.2">
      <c r="C93" s="11"/>
      <c r="D93" s="11"/>
    </row>
    <row r="94" spans="2:4" x14ac:dyDescent="0.2">
      <c r="C94" s="11"/>
      <c r="D94" s="11"/>
    </row>
    <row r="95" spans="2:4" x14ac:dyDescent="0.2">
      <c r="C95" s="11"/>
      <c r="D95" s="11"/>
    </row>
    <row r="96" spans="2:4" x14ac:dyDescent="0.2">
      <c r="C96" s="11"/>
      <c r="D96" s="11"/>
    </row>
    <row r="97" spans="3:4" x14ac:dyDescent="0.2">
      <c r="C97" s="11"/>
      <c r="D97" s="11"/>
    </row>
    <row r="98" spans="3:4" x14ac:dyDescent="0.2">
      <c r="C98" s="11"/>
      <c r="D98" s="11"/>
    </row>
    <row r="99" spans="3:4" x14ac:dyDescent="0.2">
      <c r="C99" s="11"/>
      <c r="D99" s="11"/>
    </row>
    <row r="100" spans="3:4" x14ac:dyDescent="0.2">
      <c r="C100" s="11"/>
      <c r="D100" s="11"/>
    </row>
    <row r="101" spans="3:4" x14ac:dyDescent="0.2">
      <c r="C101" s="11"/>
      <c r="D101" s="11"/>
    </row>
    <row r="102" spans="3:4" x14ac:dyDescent="0.2">
      <c r="C102" s="11"/>
      <c r="D102" s="11"/>
    </row>
    <row r="103" spans="3:4" x14ac:dyDescent="0.2">
      <c r="C103" s="11"/>
      <c r="D103" s="11"/>
    </row>
    <row r="104" spans="3:4" x14ac:dyDescent="0.2">
      <c r="C104" s="11"/>
      <c r="D104" s="11"/>
    </row>
    <row r="105" spans="3:4" x14ac:dyDescent="0.2">
      <c r="C105" s="11"/>
      <c r="D105" s="11"/>
    </row>
    <row r="106" spans="3:4" x14ac:dyDescent="0.2">
      <c r="C106" s="11"/>
      <c r="D106" s="11"/>
    </row>
    <row r="107" spans="3:4" x14ac:dyDescent="0.2">
      <c r="C107" s="11"/>
      <c r="D107" s="11"/>
    </row>
    <row r="108" spans="3:4" x14ac:dyDescent="0.2">
      <c r="C108" s="11"/>
      <c r="D108" s="11"/>
    </row>
    <row r="109" spans="3:4" x14ac:dyDescent="0.2">
      <c r="C109" s="11"/>
      <c r="D109" s="11"/>
    </row>
    <row r="110" spans="3:4" x14ac:dyDescent="0.2">
      <c r="C110" s="11"/>
      <c r="D110" s="11"/>
    </row>
    <row r="111" spans="3:4" x14ac:dyDescent="0.2">
      <c r="C111" s="11"/>
      <c r="D111" s="11"/>
    </row>
    <row r="112" spans="3:4" x14ac:dyDescent="0.2">
      <c r="C112" s="11"/>
      <c r="D112" s="11"/>
    </row>
    <row r="113" spans="3:4" x14ac:dyDescent="0.2">
      <c r="C113" s="11"/>
      <c r="D113" s="11"/>
    </row>
    <row r="114" spans="3:4" x14ac:dyDescent="0.2">
      <c r="C114" s="11"/>
      <c r="D114" s="11"/>
    </row>
    <row r="115" spans="3:4" x14ac:dyDescent="0.2">
      <c r="C115" s="11"/>
      <c r="D115" s="11"/>
    </row>
    <row r="116" spans="3:4" x14ac:dyDescent="0.2">
      <c r="C116" s="11"/>
      <c r="D116" s="11"/>
    </row>
    <row r="117" spans="3:4" x14ac:dyDescent="0.2">
      <c r="C117" s="11"/>
      <c r="D117" s="11"/>
    </row>
    <row r="118" spans="3:4" x14ac:dyDescent="0.2">
      <c r="C118" s="11"/>
      <c r="D118" s="11"/>
    </row>
    <row r="119" spans="3:4" x14ac:dyDescent="0.2">
      <c r="C119" s="11"/>
      <c r="D119" s="11"/>
    </row>
    <row r="120" spans="3:4" x14ac:dyDescent="0.2">
      <c r="C120" s="11"/>
      <c r="D120" s="11"/>
    </row>
    <row r="121" spans="3:4" x14ac:dyDescent="0.2">
      <c r="C121" s="11"/>
      <c r="D121" s="11"/>
    </row>
    <row r="122" spans="3:4" x14ac:dyDescent="0.2">
      <c r="C122" s="11"/>
      <c r="D122" s="11"/>
    </row>
    <row r="123" spans="3:4" x14ac:dyDescent="0.2">
      <c r="C123" s="11"/>
      <c r="D123" s="11"/>
    </row>
    <row r="124" spans="3:4" x14ac:dyDescent="0.2">
      <c r="C124" s="11"/>
      <c r="D124" s="11"/>
    </row>
    <row r="125" spans="3:4" x14ac:dyDescent="0.2">
      <c r="C125" s="11"/>
      <c r="D125" s="11"/>
    </row>
    <row r="126" spans="3:4" x14ac:dyDescent="0.2">
      <c r="C126" s="11"/>
      <c r="D126" s="11"/>
    </row>
    <row r="127" spans="3:4" x14ac:dyDescent="0.2">
      <c r="C127" s="11"/>
      <c r="D127" s="11"/>
    </row>
    <row r="128" spans="3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8"/>
  <sheetViews>
    <sheetView topLeftCell="A13" workbookViewId="0">
      <selection activeCell="A35" sqref="A35:D61"/>
    </sheetView>
  </sheetViews>
  <sheetFormatPr defaultRowHeight="12.75" x14ac:dyDescent="0.2"/>
  <cols>
    <col min="1" max="1" width="19.7109375" style="11" customWidth="1"/>
    <col min="2" max="2" width="4.42578125" style="12" customWidth="1"/>
    <col min="3" max="3" width="12.7109375" style="11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1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5" t="s">
        <v>51</v>
      </c>
      <c r="I1" s="36" t="s">
        <v>52</v>
      </c>
      <c r="J1" s="37" t="s">
        <v>53</v>
      </c>
    </row>
    <row r="2" spans="1:16" x14ac:dyDescent="0.2">
      <c r="I2" s="38" t="s">
        <v>54</v>
      </c>
      <c r="J2" s="39" t="s">
        <v>55</v>
      </c>
    </row>
    <row r="3" spans="1:16" x14ac:dyDescent="0.2">
      <c r="A3" s="40" t="s">
        <v>56</v>
      </c>
      <c r="I3" s="38" t="s">
        <v>57</v>
      </c>
      <c r="J3" s="39" t="s">
        <v>58</v>
      </c>
    </row>
    <row r="4" spans="1:16" x14ac:dyDescent="0.2">
      <c r="I4" s="38" t="s">
        <v>59</v>
      </c>
      <c r="J4" s="39" t="s">
        <v>58</v>
      </c>
    </row>
    <row r="5" spans="1:16" ht="13.5" thickBot="1" x14ac:dyDescent="0.25">
      <c r="I5" s="41" t="s">
        <v>60</v>
      </c>
      <c r="J5" s="42" t="s">
        <v>61</v>
      </c>
    </row>
    <row r="10" spans="1:16" ht="13.5" thickBot="1" x14ac:dyDescent="0.25"/>
    <row r="11" spans="1:16" ht="12.75" customHeight="1" thickBot="1" x14ac:dyDescent="0.25">
      <c r="A11" s="11" t="str">
        <f t="shared" ref="A11:A42" si="0">P11</f>
        <v>BAVM 178 </v>
      </c>
      <c r="B11" s="3" t="str">
        <f t="shared" ref="B11:B42" si="1">IF(H11=INT(H11),"I","II")</f>
        <v>I</v>
      </c>
      <c r="C11" s="11">
        <f t="shared" ref="C11:C42" si="2">1*G11</f>
        <v>49810.513700000003</v>
      </c>
      <c r="D11" s="12" t="str">
        <f t="shared" ref="D11:D42" si="3">VLOOKUP(F11,I$1:J$5,2,FALSE)</f>
        <v>vis</v>
      </c>
      <c r="E11" s="43">
        <f>VLOOKUP(C11,Active!C$21:E$973,3,FALSE)</f>
        <v>36466.706385834506</v>
      </c>
      <c r="F11" s="3" t="s">
        <v>60</v>
      </c>
      <c r="G11" s="12" t="str">
        <f t="shared" ref="G11:G42" si="4">MID(I11,3,LEN(I11)-3)</f>
        <v>49810.5137</v>
      </c>
      <c r="H11" s="11">
        <f t="shared" ref="H11:H42" si="5">1*K11</f>
        <v>36467</v>
      </c>
      <c r="I11" s="44" t="s">
        <v>151</v>
      </c>
      <c r="J11" s="45" t="s">
        <v>152</v>
      </c>
      <c r="K11" s="44">
        <v>36467</v>
      </c>
      <c r="L11" s="44" t="s">
        <v>153</v>
      </c>
      <c r="M11" s="45" t="s">
        <v>154</v>
      </c>
      <c r="N11" s="45" t="s">
        <v>145</v>
      </c>
      <c r="O11" s="46" t="s">
        <v>146</v>
      </c>
      <c r="P11" s="47" t="s">
        <v>155</v>
      </c>
    </row>
    <row r="12" spans="1:16" ht="12.75" customHeight="1" thickBot="1" x14ac:dyDescent="0.25">
      <c r="A12" s="11" t="str">
        <f t="shared" si="0"/>
        <v>BAVM 178 </v>
      </c>
      <c r="B12" s="3" t="str">
        <f t="shared" si="1"/>
        <v>I</v>
      </c>
      <c r="C12" s="11">
        <f t="shared" si="2"/>
        <v>49839.3969</v>
      </c>
      <c r="D12" s="12" t="str">
        <f t="shared" si="3"/>
        <v>vis</v>
      </c>
      <c r="E12" s="43">
        <f>VLOOKUP(C12,Active!C$21:E$973,3,FALSE)</f>
        <v>36515.704819856546</v>
      </c>
      <c r="F12" s="3" t="s">
        <v>60</v>
      </c>
      <c r="G12" s="12" t="str">
        <f t="shared" si="4"/>
        <v>49839.3969</v>
      </c>
      <c r="H12" s="11">
        <f t="shared" si="5"/>
        <v>36516</v>
      </c>
      <c r="I12" s="44" t="s">
        <v>156</v>
      </c>
      <c r="J12" s="45" t="s">
        <v>157</v>
      </c>
      <c r="K12" s="44">
        <v>36516</v>
      </c>
      <c r="L12" s="44" t="s">
        <v>158</v>
      </c>
      <c r="M12" s="45" t="s">
        <v>154</v>
      </c>
      <c r="N12" s="45" t="s">
        <v>145</v>
      </c>
      <c r="O12" s="46" t="s">
        <v>146</v>
      </c>
      <c r="P12" s="47" t="s">
        <v>155</v>
      </c>
    </row>
    <row r="13" spans="1:16" ht="12.75" customHeight="1" thickBot="1" x14ac:dyDescent="0.25">
      <c r="A13" s="11" t="str">
        <f t="shared" si="0"/>
        <v>BAVM 178 </v>
      </c>
      <c r="B13" s="3" t="str">
        <f t="shared" si="1"/>
        <v>I</v>
      </c>
      <c r="C13" s="11">
        <f t="shared" si="2"/>
        <v>49841.4594</v>
      </c>
      <c r="D13" s="12" t="str">
        <f t="shared" si="3"/>
        <v>vis</v>
      </c>
      <c r="E13" s="43">
        <f>VLOOKUP(C13,Active!C$21:E$973,3,FALSE)</f>
        <v>36519.203714375522</v>
      </c>
      <c r="F13" s="3" t="s">
        <v>60</v>
      </c>
      <c r="G13" s="12" t="str">
        <f t="shared" si="4"/>
        <v>49841.4594</v>
      </c>
      <c r="H13" s="11">
        <f t="shared" si="5"/>
        <v>36519</v>
      </c>
      <c r="I13" s="44" t="s">
        <v>159</v>
      </c>
      <c r="J13" s="45" t="s">
        <v>160</v>
      </c>
      <c r="K13" s="44">
        <v>36519</v>
      </c>
      <c r="L13" s="44" t="s">
        <v>161</v>
      </c>
      <c r="M13" s="45" t="s">
        <v>154</v>
      </c>
      <c r="N13" s="45" t="s">
        <v>145</v>
      </c>
      <c r="O13" s="46" t="s">
        <v>146</v>
      </c>
      <c r="P13" s="47" t="s">
        <v>155</v>
      </c>
    </row>
    <row r="14" spans="1:16" ht="12.75" customHeight="1" thickBot="1" x14ac:dyDescent="0.25">
      <c r="A14" s="11" t="str">
        <f t="shared" si="0"/>
        <v>BAVM 178 </v>
      </c>
      <c r="B14" s="3" t="str">
        <f t="shared" si="1"/>
        <v>I</v>
      </c>
      <c r="C14" s="11">
        <f t="shared" si="2"/>
        <v>49843.525000000001</v>
      </c>
      <c r="D14" s="12" t="str">
        <f t="shared" si="3"/>
        <v>vis</v>
      </c>
      <c r="E14" s="43">
        <f>VLOOKUP(C14,Active!C$21:E$973,3,FALSE)</f>
        <v>36522.707867838988</v>
      </c>
      <c r="F14" s="3" t="s">
        <v>60</v>
      </c>
      <c r="G14" s="12" t="str">
        <f t="shared" si="4"/>
        <v>49843.5250</v>
      </c>
      <c r="H14" s="11">
        <f t="shared" si="5"/>
        <v>36523</v>
      </c>
      <c r="I14" s="44" t="s">
        <v>162</v>
      </c>
      <c r="J14" s="45" t="s">
        <v>163</v>
      </c>
      <c r="K14" s="44">
        <v>36523</v>
      </c>
      <c r="L14" s="44" t="s">
        <v>164</v>
      </c>
      <c r="M14" s="45" t="s">
        <v>154</v>
      </c>
      <c r="N14" s="45" t="s">
        <v>145</v>
      </c>
      <c r="O14" s="46" t="s">
        <v>146</v>
      </c>
      <c r="P14" s="47" t="s">
        <v>155</v>
      </c>
    </row>
    <row r="15" spans="1:16" ht="12.75" customHeight="1" thickBot="1" x14ac:dyDescent="0.25">
      <c r="A15" s="11" t="str">
        <f t="shared" si="0"/>
        <v>BAVM 178 </v>
      </c>
      <c r="B15" s="3" t="str">
        <f t="shared" si="1"/>
        <v>I</v>
      </c>
      <c r="C15" s="11">
        <f t="shared" si="2"/>
        <v>50199.561199999996</v>
      </c>
      <c r="D15" s="12" t="str">
        <f t="shared" si="3"/>
        <v>vis</v>
      </c>
      <c r="E15" s="43">
        <f>VLOOKUP(C15,Active!C$21:E$973,3,FALSE)</f>
        <v>37126.699678135621</v>
      </c>
      <c r="F15" s="3" t="s">
        <v>60</v>
      </c>
      <c r="G15" s="12" t="str">
        <f t="shared" si="4"/>
        <v>50199.5612</v>
      </c>
      <c r="H15" s="11">
        <f t="shared" si="5"/>
        <v>37127</v>
      </c>
      <c r="I15" s="44" t="s">
        <v>165</v>
      </c>
      <c r="J15" s="45" t="s">
        <v>166</v>
      </c>
      <c r="K15" s="44">
        <v>37127</v>
      </c>
      <c r="L15" s="44" t="s">
        <v>167</v>
      </c>
      <c r="M15" s="45" t="s">
        <v>154</v>
      </c>
      <c r="N15" s="45" t="s">
        <v>145</v>
      </c>
      <c r="O15" s="46" t="s">
        <v>146</v>
      </c>
      <c r="P15" s="47" t="s">
        <v>155</v>
      </c>
    </row>
    <row r="16" spans="1:16" ht="12.75" customHeight="1" thickBot="1" x14ac:dyDescent="0.25">
      <c r="A16" s="11" t="str">
        <f t="shared" si="0"/>
        <v>BAVM 178 </v>
      </c>
      <c r="B16" s="3" t="str">
        <f t="shared" si="1"/>
        <v>I</v>
      </c>
      <c r="C16" s="11">
        <f t="shared" si="2"/>
        <v>50592.441099999996</v>
      </c>
      <c r="D16" s="12" t="str">
        <f t="shared" si="3"/>
        <v>vis</v>
      </c>
      <c r="E16" s="43">
        <f>VLOOKUP(C16,Active!C$21:E$973,3,FALSE)</f>
        <v>37793.194382972273</v>
      </c>
      <c r="F16" s="3" t="s">
        <v>60</v>
      </c>
      <c r="G16" s="12" t="str">
        <f t="shared" si="4"/>
        <v>50592.4411</v>
      </c>
      <c r="H16" s="11">
        <f t="shared" si="5"/>
        <v>37793</v>
      </c>
      <c r="I16" s="44" t="s">
        <v>168</v>
      </c>
      <c r="J16" s="45" t="s">
        <v>169</v>
      </c>
      <c r="K16" s="44">
        <v>37793</v>
      </c>
      <c r="L16" s="44" t="s">
        <v>170</v>
      </c>
      <c r="M16" s="45" t="s">
        <v>154</v>
      </c>
      <c r="N16" s="45" t="s">
        <v>145</v>
      </c>
      <c r="O16" s="46" t="s">
        <v>146</v>
      </c>
      <c r="P16" s="47" t="s">
        <v>155</v>
      </c>
    </row>
    <row r="17" spans="1:16" ht="12.75" customHeight="1" thickBot="1" x14ac:dyDescent="0.25">
      <c r="A17" s="11" t="str">
        <f t="shared" si="0"/>
        <v>BAVM 178 </v>
      </c>
      <c r="B17" s="3" t="str">
        <f t="shared" si="1"/>
        <v>I</v>
      </c>
      <c r="C17" s="11">
        <f t="shared" si="2"/>
        <v>50896.604099999997</v>
      </c>
      <c r="D17" s="12" t="str">
        <f t="shared" si="3"/>
        <v>vis</v>
      </c>
      <c r="E17" s="43">
        <f>VLOOKUP(C17,Active!C$21:E$973,3,FALSE)</f>
        <v>38309.186748342021</v>
      </c>
      <c r="F17" s="3" t="s">
        <v>60</v>
      </c>
      <c r="G17" s="12" t="str">
        <f t="shared" si="4"/>
        <v>50896.6041</v>
      </c>
      <c r="H17" s="11">
        <f t="shared" si="5"/>
        <v>38309</v>
      </c>
      <c r="I17" s="44" t="s">
        <v>171</v>
      </c>
      <c r="J17" s="45" t="s">
        <v>172</v>
      </c>
      <c r="K17" s="44">
        <v>38309</v>
      </c>
      <c r="L17" s="44" t="s">
        <v>173</v>
      </c>
      <c r="M17" s="45" t="s">
        <v>154</v>
      </c>
      <c r="N17" s="45" t="s">
        <v>145</v>
      </c>
      <c r="O17" s="46" t="s">
        <v>146</v>
      </c>
      <c r="P17" s="47" t="s">
        <v>155</v>
      </c>
    </row>
    <row r="18" spans="1:16" ht="12.75" customHeight="1" thickBot="1" x14ac:dyDescent="0.25">
      <c r="A18" s="11" t="str">
        <f t="shared" si="0"/>
        <v>BAVM 178 </v>
      </c>
      <c r="B18" s="3" t="str">
        <f t="shared" si="1"/>
        <v>II</v>
      </c>
      <c r="C18" s="11">
        <f t="shared" si="2"/>
        <v>51299.5023</v>
      </c>
      <c r="D18" s="12" t="str">
        <f t="shared" si="3"/>
        <v>vis</v>
      </c>
      <c r="E18" s="43">
        <f>VLOOKUP(C18,Active!C$21:E$973,3,FALSE)</f>
        <v>38992.676834977203</v>
      </c>
      <c r="F18" s="3" t="s">
        <v>60</v>
      </c>
      <c r="G18" s="12" t="str">
        <f t="shared" si="4"/>
        <v>51299.5023</v>
      </c>
      <c r="H18" s="11">
        <f t="shared" si="5"/>
        <v>38992.5</v>
      </c>
      <c r="I18" s="44" t="s">
        <v>174</v>
      </c>
      <c r="J18" s="45" t="s">
        <v>175</v>
      </c>
      <c r="K18" s="44">
        <v>38992.5</v>
      </c>
      <c r="L18" s="44" t="s">
        <v>176</v>
      </c>
      <c r="M18" s="45" t="s">
        <v>154</v>
      </c>
      <c r="N18" s="45" t="s">
        <v>145</v>
      </c>
      <c r="O18" s="46" t="s">
        <v>177</v>
      </c>
      <c r="P18" s="47" t="s">
        <v>155</v>
      </c>
    </row>
    <row r="19" spans="1:16" ht="12.75" customHeight="1" thickBot="1" x14ac:dyDescent="0.25">
      <c r="A19" s="11" t="str">
        <f t="shared" si="0"/>
        <v>BAVM 178 </v>
      </c>
      <c r="B19" s="3" t="str">
        <f t="shared" si="1"/>
        <v>II</v>
      </c>
      <c r="C19" s="11">
        <f t="shared" si="2"/>
        <v>51302.452799999999</v>
      </c>
      <c r="D19" s="12" t="str">
        <f t="shared" si="3"/>
        <v>vis</v>
      </c>
      <c r="E19" s="43">
        <f>VLOOKUP(C19,Active!C$21:E$973,3,FALSE)</f>
        <v>38997.68216262725</v>
      </c>
      <c r="F19" s="3" t="s">
        <v>60</v>
      </c>
      <c r="G19" s="12" t="str">
        <f t="shared" si="4"/>
        <v>51302.4528</v>
      </c>
      <c r="H19" s="11">
        <f t="shared" si="5"/>
        <v>38997.5</v>
      </c>
      <c r="I19" s="44" t="s">
        <v>178</v>
      </c>
      <c r="J19" s="45" t="s">
        <v>179</v>
      </c>
      <c r="K19" s="44">
        <v>38997.5</v>
      </c>
      <c r="L19" s="44" t="s">
        <v>180</v>
      </c>
      <c r="M19" s="45" t="s">
        <v>154</v>
      </c>
      <c r="N19" s="45" t="s">
        <v>145</v>
      </c>
      <c r="O19" s="46" t="s">
        <v>146</v>
      </c>
      <c r="P19" s="47" t="s">
        <v>155</v>
      </c>
    </row>
    <row r="20" spans="1:16" ht="12.75" customHeight="1" thickBot="1" x14ac:dyDescent="0.25">
      <c r="A20" s="11" t="str">
        <f t="shared" si="0"/>
        <v>IBVS 5027 </v>
      </c>
      <c r="B20" s="3" t="str">
        <f t="shared" si="1"/>
        <v>II</v>
      </c>
      <c r="C20" s="11">
        <f t="shared" si="2"/>
        <v>51307.758399999999</v>
      </c>
      <c r="D20" s="12" t="str">
        <f t="shared" si="3"/>
        <v>vis</v>
      </c>
      <c r="E20" s="43">
        <f>VLOOKUP(C20,Active!C$21:E$973,3,FALSE)</f>
        <v>39006.682761298711</v>
      </c>
      <c r="F20" s="3" t="s">
        <v>60</v>
      </c>
      <c r="G20" s="12" t="str">
        <f t="shared" si="4"/>
        <v>51307.7584</v>
      </c>
      <c r="H20" s="11">
        <f t="shared" si="5"/>
        <v>39006.5</v>
      </c>
      <c r="I20" s="44" t="s">
        <v>181</v>
      </c>
      <c r="J20" s="45" t="s">
        <v>182</v>
      </c>
      <c r="K20" s="44">
        <v>39006.5</v>
      </c>
      <c r="L20" s="44" t="s">
        <v>183</v>
      </c>
      <c r="M20" s="45" t="s">
        <v>144</v>
      </c>
      <c r="N20" s="45" t="s">
        <v>184</v>
      </c>
      <c r="O20" s="46" t="s">
        <v>185</v>
      </c>
      <c r="P20" s="47" t="s">
        <v>186</v>
      </c>
    </row>
    <row r="21" spans="1:16" ht="12.75" customHeight="1" thickBot="1" x14ac:dyDescent="0.25">
      <c r="A21" s="11" t="str">
        <f t="shared" si="0"/>
        <v>IBVS 5027 </v>
      </c>
      <c r="B21" s="3" t="str">
        <f t="shared" si="1"/>
        <v>I</v>
      </c>
      <c r="C21" s="11">
        <f t="shared" si="2"/>
        <v>51312.769</v>
      </c>
      <c r="D21" s="12" t="str">
        <f t="shared" si="3"/>
        <v>vis</v>
      </c>
      <c r="E21" s="43">
        <f>VLOOKUP(C21,Active!C$21:E$973,3,FALSE)</f>
        <v>39015.182912026845</v>
      </c>
      <c r="F21" s="3" t="s">
        <v>60</v>
      </c>
      <c r="G21" s="12" t="str">
        <f t="shared" si="4"/>
        <v>51312.769</v>
      </c>
      <c r="H21" s="11">
        <f t="shared" si="5"/>
        <v>39015</v>
      </c>
      <c r="I21" s="44" t="s">
        <v>187</v>
      </c>
      <c r="J21" s="45" t="s">
        <v>188</v>
      </c>
      <c r="K21" s="44">
        <v>39015</v>
      </c>
      <c r="L21" s="44" t="s">
        <v>189</v>
      </c>
      <c r="M21" s="45" t="s">
        <v>144</v>
      </c>
      <c r="N21" s="45" t="s">
        <v>184</v>
      </c>
      <c r="O21" s="46" t="s">
        <v>185</v>
      </c>
      <c r="P21" s="47" t="s">
        <v>186</v>
      </c>
    </row>
    <row r="22" spans="1:16" ht="12.75" customHeight="1" thickBot="1" x14ac:dyDescent="0.25">
      <c r="A22" s="11" t="str">
        <f t="shared" si="0"/>
        <v>BAVM 178 </v>
      </c>
      <c r="B22" s="3" t="str">
        <f t="shared" si="1"/>
        <v>II</v>
      </c>
      <c r="C22" s="11">
        <f t="shared" si="2"/>
        <v>51345.483399999997</v>
      </c>
      <c r="D22" s="12" t="str">
        <f t="shared" si="3"/>
        <v>vis</v>
      </c>
      <c r="E22" s="43">
        <f>VLOOKUP(C22,Active!C$21:E$973,3,FALSE)</f>
        <v>39070.680722863966</v>
      </c>
      <c r="F22" s="3" t="s">
        <v>60</v>
      </c>
      <c r="G22" s="12" t="str">
        <f t="shared" si="4"/>
        <v>51345.4834</v>
      </c>
      <c r="H22" s="11">
        <f t="shared" si="5"/>
        <v>39070.5</v>
      </c>
      <c r="I22" s="44" t="s">
        <v>190</v>
      </c>
      <c r="J22" s="45" t="s">
        <v>191</v>
      </c>
      <c r="K22" s="44">
        <v>39070.5</v>
      </c>
      <c r="L22" s="44" t="s">
        <v>192</v>
      </c>
      <c r="M22" s="45" t="s">
        <v>154</v>
      </c>
      <c r="N22" s="45" t="s">
        <v>193</v>
      </c>
      <c r="O22" s="46" t="s">
        <v>194</v>
      </c>
      <c r="P22" s="47" t="s">
        <v>155</v>
      </c>
    </row>
    <row r="23" spans="1:16" ht="12.75" customHeight="1" thickBot="1" x14ac:dyDescent="0.25">
      <c r="A23" s="11" t="str">
        <f t="shared" si="0"/>
        <v>BAVM 178 </v>
      </c>
      <c r="B23" s="3" t="str">
        <f t="shared" si="1"/>
        <v>II</v>
      </c>
      <c r="C23" s="11">
        <f t="shared" si="2"/>
        <v>51678.531999999999</v>
      </c>
      <c r="D23" s="12" t="str">
        <f t="shared" si="3"/>
        <v>vis</v>
      </c>
      <c r="E23" s="43">
        <f>VLOOKUP(C23,Active!C$21:E$973,3,FALSE)</f>
        <v>39635.675593696658</v>
      </c>
      <c r="F23" s="3" t="s">
        <v>60</v>
      </c>
      <c r="G23" s="12" t="str">
        <f t="shared" si="4"/>
        <v>51678.5320</v>
      </c>
      <c r="H23" s="11">
        <f t="shared" si="5"/>
        <v>39635.5</v>
      </c>
      <c r="I23" s="44" t="s">
        <v>195</v>
      </c>
      <c r="J23" s="45" t="s">
        <v>196</v>
      </c>
      <c r="K23" s="44" t="s">
        <v>197</v>
      </c>
      <c r="L23" s="44" t="s">
        <v>198</v>
      </c>
      <c r="M23" s="45" t="s">
        <v>154</v>
      </c>
      <c r="N23" s="45" t="s">
        <v>193</v>
      </c>
      <c r="O23" s="46" t="s">
        <v>194</v>
      </c>
      <c r="P23" s="47" t="s">
        <v>155</v>
      </c>
    </row>
    <row r="24" spans="1:16" ht="12.75" customHeight="1" thickBot="1" x14ac:dyDescent="0.25">
      <c r="A24" s="11" t="str">
        <f t="shared" si="0"/>
        <v>BAVM 178 </v>
      </c>
      <c r="B24" s="3" t="str">
        <f t="shared" si="1"/>
        <v>II</v>
      </c>
      <c r="C24" s="11">
        <f t="shared" si="2"/>
        <v>52043.411</v>
      </c>
      <c r="D24" s="12" t="str">
        <f t="shared" si="3"/>
        <v>vis</v>
      </c>
      <c r="E24" s="43">
        <f>VLOOKUP(C24,Active!C$21:E$973,3,FALSE)</f>
        <v>40254.668627970219</v>
      </c>
      <c r="F24" s="3" t="s">
        <v>60</v>
      </c>
      <c r="G24" s="12" t="str">
        <f t="shared" si="4"/>
        <v>52043.4110</v>
      </c>
      <c r="H24" s="11">
        <f t="shared" si="5"/>
        <v>40254.5</v>
      </c>
      <c r="I24" s="44" t="s">
        <v>199</v>
      </c>
      <c r="J24" s="45" t="s">
        <v>200</v>
      </c>
      <c r="K24" s="44" t="s">
        <v>201</v>
      </c>
      <c r="L24" s="44" t="s">
        <v>202</v>
      </c>
      <c r="M24" s="45" t="s">
        <v>154</v>
      </c>
      <c r="N24" s="45" t="s">
        <v>145</v>
      </c>
      <c r="O24" s="46" t="s">
        <v>203</v>
      </c>
      <c r="P24" s="47" t="s">
        <v>155</v>
      </c>
    </row>
    <row r="25" spans="1:16" ht="12.75" customHeight="1" thickBot="1" x14ac:dyDescent="0.25">
      <c r="A25" s="11" t="str">
        <f t="shared" si="0"/>
        <v>BAVM 178 </v>
      </c>
      <c r="B25" s="3" t="str">
        <f t="shared" si="1"/>
        <v>I</v>
      </c>
      <c r="C25" s="11">
        <f t="shared" si="2"/>
        <v>52368.5026</v>
      </c>
      <c r="D25" s="12" t="str">
        <f t="shared" si="3"/>
        <v>vis</v>
      </c>
      <c r="E25" s="43">
        <f>VLOOKUP(C25,Active!C$21:E$973,3,FALSE)</f>
        <v>40806.164975802916</v>
      </c>
      <c r="F25" s="3" t="s">
        <v>60</v>
      </c>
      <c r="G25" s="12" t="str">
        <f t="shared" si="4"/>
        <v>52368.5026</v>
      </c>
      <c r="H25" s="11">
        <f t="shared" si="5"/>
        <v>40806</v>
      </c>
      <c r="I25" s="44" t="s">
        <v>204</v>
      </c>
      <c r="J25" s="45" t="s">
        <v>205</v>
      </c>
      <c r="K25" s="44" t="s">
        <v>206</v>
      </c>
      <c r="L25" s="44" t="s">
        <v>207</v>
      </c>
      <c r="M25" s="45" t="s">
        <v>154</v>
      </c>
      <c r="N25" s="45" t="s">
        <v>145</v>
      </c>
      <c r="O25" s="46" t="s">
        <v>146</v>
      </c>
      <c r="P25" s="47" t="s">
        <v>155</v>
      </c>
    </row>
    <row r="26" spans="1:16" ht="12.75" customHeight="1" thickBot="1" x14ac:dyDescent="0.25">
      <c r="A26" s="11" t="str">
        <f t="shared" si="0"/>
        <v>BAVM 178 </v>
      </c>
      <c r="B26" s="3" t="str">
        <f t="shared" si="1"/>
        <v>I</v>
      </c>
      <c r="C26" s="11">
        <f t="shared" si="2"/>
        <v>53524.446000000004</v>
      </c>
      <c r="D26" s="12" t="str">
        <f t="shared" si="3"/>
        <v>vis</v>
      </c>
      <c r="E26" s="43">
        <f>VLOOKUP(C26,Active!C$21:E$973,3,FALSE)</f>
        <v>42767.14632198753</v>
      </c>
      <c r="F26" s="3" t="s">
        <v>60</v>
      </c>
      <c r="G26" s="12" t="str">
        <f t="shared" si="4"/>
        <v>53524.4460</v>
      </c>
      <c r="H26" s="11">
        <f t="shared" si="5"/>
        <v>42767</v>
      </c>
      <c r="I26" s="44" t="s">
        <v>208</v>
      </c>
      <c r="J26" s="45" t="s">
        <v>209</v>
      </c>
      <c r="K26" s="44" t="s">
        <v>210</v>
      </c>
      <c r="L26" s="44" t="s">
        <v>211</v>
      </c>
      <c r="M26" s="45" t="s">
        <v>154</v>
      </c>
      <c r="N26" s="45" t="s">
        <v>193</v>
      </c>
      <c r="O26" s="46" t="s">
        <v>212</v>
      </c>
      <c r="P26" s="47" t="s">
        <v>155</v>
      </c>
    </row>
    <row r="27" spans="1:16" ht="12.75" customHeight="1" thickBot="1" x14ac:dyDescent="0.25">
      <c r="A27" s="11" t="str">
        <f t="shared" si="0"/>
        <v>BAVM 178 </v>
      </c>
      <c r="B27" s="3" t="str">
        <f t="shared" si="1"/>
        <v>II</v>
      </c>
      <c r="C27" s="11">
        <f t="shared" si="2"/>
        <v>53764.652000000002</v>
      </c>
      <c r="D27" s="12" t="str">
        <f t="shared" si="3"/>
        <v>vis</v>
      </c>
      <c r="E27" s="43">
        <f>VLOOKUP(C27,Active!C$21:E$973,3,FALSE)</f>
        <v>43174.639876811765</v>
      </c>
      <c r="F27" s="3" t="s">
        <v>60</v>
      </c>
      <c r="G27" s="12" t="str">
        <f t="shared" si="4"/>
        <v>53764.6520</v>
      </c>
      <c r="H27" s="11">
        <f t="shared" si="5"/>
        <v>43174.5</v>
      </c>
      <c r="I27" s="44" t="s">
        <v>213</v>
      </c>
      <c r="J27" s="45" t="s">
        <v>214</v>
      </c>
      <c r="K27" s="44" t="s">
        <v>215</v>
      </c>
      <c r="L27" s="44" t="s">
        <v>216</v>
      </c>
      <c r="M27" s="45" t="s">
        <v>154</v>
      </c>
      <c r="N27" s="45" t="s">
        <v>145</v>
      </c>
      <c r="O27" s="46" t="s">
        <v>146</v>
      </c>
      <c r="P27" s="47" t="s">
        <v>155</v>
      </c>
    </row>
    <row r="28" spans="1:16" ht="12.75" customHeight="1" thickBot="1" x14ac:dyDescent="0.25">
      <c r="A28" s="11" t="str">
        <f t="shared" si="0"/>
        <v>IBVS 5814 </v>
      </c>
      <c r="B28" s="3" t="str">
        <f t="shared" si="1"/>
        <v>II</v>
      </c>
      <c r="C28" s="11">
        <f t="shared" si="2"/>
        <v>53795.8946</v>
      </c>
      <c r="D28" s="12" t="str">
        <f t="shared" si="3"/>
        <v>vis</v>
      </c>
      <c r="E28" s="43">
        <f>VLOOKUP(C28,Active!C$21:E$973,3,FALSE)</f>
        <v>43227.640876520149</v>
      </c>
      <c r="F28" s="3" t="s">
        <v>60</v>
      </c>
      <c r="G28" s="12" t="str">
        <f t="shared" si="4"/>
        <v>53795.8946</v>
      </c>
      <c r="H28" s="11">
        <f t="shared" si="5"/>
        <v>43227.5</v>
      </c>
      <c r="I28" s="44" t="s">
        <v>217</v>
      </c>
      <c r="J28" s="45" t="s">
        <v>218</v>
      </c>
      <c r="K28" s="44" t="s">
        <v>219</v>
      </c>
      <c r="L28" s="44" t="s">
        <v>220</v>
      </c>
      <c r="M28" s="45" t="s">
        <v>154</v>
      </c>
      <c r="N28" s="45" t="s">
        <v>60</v>
      </c>
      <c r="O28" s="46" t="s">
        <v>221</v>
      </c>
      <c r="P28" s="47" t="s">
        <v>222</v>
      </c>
    </row>
    <row r="29" spans="1:16" ht="12.75" customHeight="1" thickBot="1" x14ac:dyDescent="0.25">
      <c r="A29" s="11" t="str">
        <f t="shared" si="0"/>
        <v>BAVM 186 </v>
      </c>
      <c r="B29" s="3" t="str">
        <f t="shared" si="1"/>
        <v>I</v>
      </c>
      <c r="C29" s="11">
        <f t="shared" si="2"/>
        <v>54219.427600000003</v>
      </c>
      <c r="D29" s="12" t="str">
        <f t="shared" si="3"/>
        <v>vis</v>
      </c>
      <c r="E29" s="43">
        <f>VLOOKUP(C29,Active!C$21:E$973,3,FALSE)</f>
        <v>43946.136533395402</v>
      </c>
      <c r="F29" s="3" t="s">
        <v>60</v>
      </c>
      <c r="G29" s="12" t="str">
        <f t="shared" si="4"/>
        <v>54219.4276</v>
      </c>
      <c r="H29" s="11">
        <f t="shared" si="5"/>
        <v>43946</v>
      </c>
      <c r="I29" s="44" t="s">
        <v>223</v>
      </c>
      <c r="J29" s="45" t="s">
        <v>224</v>
      </c>
      <c r="K29" s="44" t="s">
        <v>225</v>
      </c>
      <c r="L29" s="44" t="s">
        <v>226</v>
      </c>
      <c r="M29" s="45" t="s">
        <v>154</v>
      </c>
      <c r="N29" s="45" t="s">
        <v>193</v>
      </c>
      <c r="O29" s="46" t="s">
        <v>212</v>
      </c>
      <c r="P29" s="47" t="s">
        <v>227</v>
      </c>
    </row>
    <row r="30" spans="1:16" ht="12.75" customHeight="1" thickBot="1" x14ac:dyDescent="0.25">
      <c r="A30" s="11" t="str">
        <f t="shared" si="0"/>
        <v>BAVM 209 </v>
      </c>
      <c r="B30" s="3" t="str">
        <f t="shared" si="1"/>
        <v>II</v>
      </c>
      <c r="C30" s="11">
        <f t="shared" si="2"/>
        <v>54910.572699999997</v>
      </c>
      <c r="D30" s="12" t="str">
        <f t="shared" si="3"/>
        <v>vis</v>
      </c>
      <c r="E30" s="43">
        <f>VLOOKUP(C30,Active!C$21:E$973,3,FALSE)</f>
        <v>45118.618376889543</v>
      </c>
      <c r="F30" s="3" t="s">
        <v>60</v>
      </c>
      <c r="G30" s="12" t="str">
        <f t="shared" si="4"/>
        <v>54910.5727</v>
      </c>
      <c r="H30" s="11">
        <f t="shared" si="5"/>
        <v>45118.5</v>
      </c>
      <c r="I30" s="44" t="s">
        <v>233</v>
      </c>
      <c r="J30" s="45" t="s">
        <v>234</v>
      </c>
      <c r="K30" s="44" t="s">
        <v>235</v>
      </c>
      <c r="L30" s="44" t="s">
        <v>236</v>
      </c>
      <c r="M30" s="45" t="s">
        <v>154</v>
      </c>
      <c r="N30" s="45" t="s">
        <v>145</v>
      </c>
      <c r="O30" s="46" t="s">
        <v>237</v>
      </c>
      <c r="P30" s="47" t="s">
        <v>238</v>
      </c>
    </row>
    <row r="31" spans="1:16" ht="12.75" customHeight="1" thickBot="1" x14ac:dyDescent="0.25">
      <c r="A31" s="11" t="str">
        <f t="shared" si="0"/>
        <v>BAVM 214 </v>
      </c>
      <c r="B31" s="3" t="str">
        <f t="shared" si="1"/>
        <v>II</v>
      </c>
      <c r="C31" s="11">
        <f t="shared" si="2"/>
        <v>55341.475400000003</v>
      </c>
      <c r="D31" s="12" t="str">
        <f t="shared" si="3"/>
        <v>vis</v>
      </c>
      <c r="E31" s="43">
        <f>VLOOKUP(C31,Active!C$21:E$973,3,FALSE)</f>
        <v>45849.616241249161</v>
      </c>
      <c r="F31" s="3" t="s">
        <v>60</v>
      </c>
      <c r="G31" s="12" t="str">
        <f t="shared" si="4"/>
        <v>55341.4754</v>
      </c>
      <c r="H31" s="11">
        <f t="shared" si="5"/>
        <v>45849.5</v>
      </c>
      <c r="I31" s="44" t="s">
        <v>239</v>
      </c>
      <c r="J31" s="45" t="s">
        <v>240</v>
      </c>
      <c r="K31" s="44" t="s">
        <v>241</v>
      </c>
      <c r="L31" s="44" t="s">
        <v>242</v>
      </c>
      <c r="M31" s="45" t="s">
        <v>154</v>
      </c>
      <c r="N31" s="45" t="s">
        <v>193</v>
      </c>
      <c r="O31" s="46" t="s">
        <v>212</v>
      </c>
      <c r="P31" s="47" t="s">
        <v>243</v>
      </c>
    </row>
    <row r="32" spans="1:16" ht="12.75" customHeight="1" thickBot="1" x14ac:dyDescent="0.25">
      <c r="A32" s="11" t="str">
        <f t="shared" si="0"/>
        <v>BAVM 220 </v>
      </c>
      <c r="B32" s="3" t="str">
        <f t="shared" si="1"/>
        <v>II</v>
      </c>
      <c r="C32" s="11">
        <f t="shared" si="2"/>
        <v>55625.597300000001</v>
      </c>
      <c r="D32" s="12" t="str">
        <f t="shared" si="3"/>
        <v>vis</v>
      </c>
      <c r="E32" s="43">
        <f>VLOOKUP(C32,Active!C$21:E$973,3,FALSE)</f>
        <v>46331.610209070182</v>
      </c>
      <c r="F32" s="3" t="s">
        <v>60</v>
      </c>
      <c r="G32" s="12" t="str">
        <f t="shared" si="4"/>
        <v>55625.5973</v>
      </c>
      <c r="H32" s="11">
        <f t="shared" si="5"/>
        <v>46331.5</v>
      </c>
      <c r="I32" s="44" t="s">
        <v>244</v>
      </c>
      <c r="J32" s="45" t="s">
        <v>245</v>
      </c>
      <c r="K32" s="44" t="s">
        <v>246</v>
      </c>
      <c r="L32" s="44" t="s">
        <v>247</v>
      </c>
      <c r="M32" s="45" t="s">
        <v>154</v>
      </c>
      <c r="N32" s="45" t="s">
        <v>145</v>
      </c>
      <c r="O32" s="46" t="s">
        <v>237</v>
      </c>
      <c r="P32" s="47" t="s">
        <v>248</v>
      </c>
    </row>
    <row r="33" spans="1:16" ht="12.75" customHeight="1" thickBot="1" x14ac:dyDescent="0.25">
      <c r="A33" s="11" t="str">
        <f t="shared" si="0"/>
        <v>BAVM 220 </v>
      </c>
      <c r="B33" s="3" t="str">
        <f t="shared" si="1"/>
        <v>I</v>
      </c>
      <c r="C33" s="11">
        <f t="shared" si="2"/>
        <v>55689.552600000003</v>
      </c>
      <c r="D33" s="12" t="str">
        <f t="shared" si="3"/>
        <v>vis</v>
      </c>
      <c r="E33" s="43">
        <f>VLOOKUP(C33,Active!C$21:E$973,3,FALSE)</f>
        <v>46440.10613567839</v>
      </c>
      <c r="F33" s="3" t="s">
        <v>60</v>
      </c>
      <c r="G33" s="12" t="str">
        <f t="shared" si="4"/>
        <v>55689.5526</v>
      </c>
      <c r="H33" s="11">
        <f t="shared" si="5"/>
        <v>46440</v>
      </c>
      <c r="I33" s="44" t="s">
        <v>249</v>
      </c>
      <c r="J33" s="45" t="s">
        <v>250</v>
      </c>
      <c r="K33" s="44" t="s">
        <v>251</v>
      </c>
      <c r="L33" s="44" t="s">
        <v>252</v>
      </c>
      <c r="M33" s="45" t="s">
        <v>154</v>
      </c>
      <c r="N33" s="45" t="s">
        <v>193</v>
      </c>
      <c r="O33" s="46" t="s">
        <v>212</v>
      </c>
      <c r="P33" s="47" t="s">
        <v>248</v>
      </c>
    </row>
    <row r="34" spans="1:16" ht="12.75" customHeight="1" thickBot="1" x14ac:dyDescent="0.25">
      <c r="A34" s="11" t="str">
        <f t="shared" si="0"/>
        <v>IBVS 5992 </v>
      </c>
      <c r="B34" s="3" t="str">
        <f t="shared" si="1"/>
        <v>II</v>
      </c>
      <c r="C34" s="11">
        <f t="shared" si="2"/>
        <v>55725.8053</v>
      </c>
      <c r="D34" s="12" t="str">
        <f t="shared" si="3"/>
        <v>vis</v>
      </c>
      <c r="E34" s="43">
        <f>VLOOKUP(C34,Active!C$21:E$973,3,FALSE)</f>
        <v>46501.606437898052</v>
      </c>
      <c r="F34" s="3" t="s">
        <v>60</v>
      </c>
      <c r="G34" s="12" t="str">
        <f t="shared" si="4"/>
        <v>55725.8053</v>
      </c>
      <c r="H34" s="11">
        <f t="shared" si="5"/>
        <v>46501.5</v>
      </c>
      <c r="I34" s="44" t="s">
        <v>253</v>
      </c>
      <c r="J34" s="45" t="s">
        <v>254</v>
      </c>
      <c r="K34" s="44" t="s">
        <v>255</v>
      </c>
      <c r="L34" s="44" t="s">
        <v>256</v>
      </c>
      <c r="M34" s="45" t="s">
        <v>154</v>
      </c>
      <c r="N34" s="45" t="s">
        <v>60</v>
      </c>
      <c r="O34" s="46" t="s">
        <v>185</v>
      </c>
      <c r="P34" s="47" t="s">
        <v>257</v>
      </c>
    </row>
    <row r="35" spans="1:16" ht="12.75" customHeight="1" thickBot="1" x14ac:dyDescent="0.25">
      <c r="A35" s="11" t="str">
        <f t="shared" si="0"/>
        <v> VSS 4.359 </v>
      </c>
      <c r="B35" s="3" t="str">
        <f t="shared" si="1"/>
        <v>I</v>
      </c>
      <c r="C35" s="11">
        <f t="shared" si="2"/>
        <v>28314.419000000002</v>
      </c>
      <c r="D35" s="12" t="str">
        <f t="shared" si="3"/>
        <v>vis</v>
      </c>
      <c r="E35" s="43">
        <f>VLOOKUP(C35,Active!C$21:E$973,3,FALSE)</f>
        <v>6.7857348260619496E-3</v>
      </c>
      <c r="F35" s="3" t="s">
        <v>60</v>
      </c>
      <c r="G35" s="12" t="str">
        <f t="shared" si="4"/>
        <v>28314.419</v>
      </c>
      <c r="H35" s="11">
        <f t="shared" si="5"/>
        <v>0</v>
      </c>
      <c r="I35" s="44" t="s">
        <v>64</v>
      </c>
      <c r="J35" s="45" t="s">
        <v>65</v>
      </c>
      <c r="K35" s="44">
        <v>0</v>
      </c>
      <c r="L35" s="44" t="s">
        <v>66</v>
      </c>
      <c r="M35" s="45" t="s">
        <v>67</v>
      </c>
      <c r="N35" s="45"/>
      <c r="O35" s="46" t="s">
        <v>68</v>
      </c>
      <c r="P35" s="46" t="s">
        <v>69</v>
      </c>
    </row>
    <row r="36" spans="1:16" ht="12.75" customHeight="1" thickBot="1" x14ac:dyDescent="0.25">
      <c r="A36" s="11" t="str">
        <f t="shared" si="0"/>
        <v> VSS 4.359 </v>
      </c>
      <c r="B36" s="3" t="str">
        <f t="shared" si="1"/>
        <v>I</v>
      </c>
      <c r="C36" s="11">
        <f t="shared" si="2"/>
        <v>30103.491000000002</v>
      </c>
      <c r="D36" s="12" t="str">
        <f t="shared" si="3"/>
        <v>vis</v>
      </c>
      <c r="E36" s="43">
        <f>VLOOKUP(C36,Active!C$21:E$973,3,FALSE)</f>
        <v>3035.0488292995828</v>
      </c>
      <c r="F36" s="3" t="s">
        <v>60</v>
      </c>
      <c r="G36" s="12" t="str">
        <f t="shared" si="4"/>
        <v>30103.491</v>
      </c>
      <c r="H36" s="11">
        <f t="shared" si="5"/>
        <v>3035</v>
      </c>
      <c r="I36" s="44" t="s">
        <v>70</v>
      </c>
      <c r="J36" s="45" t="s">
        <v>71</v>
      </c>
      <c r="K36" s="44">
        <v>3035</v>
      </c>
      <c r="L36" s="44" t="s">
        <v>72</v>
      </c>
      <c r="M36" s="45" t="s">
        <v>67</v>
      </c>
      <c r="N36" s="45"/>
      <c r="O36" s="46" t="s">
        <v>68</v>
      </c>
      <c r="P36" s="46" t="s">
        <v>69</v>
      </c>
    </row>
    <row r="37" spans="1:16" ht="12.75" customHeight="1" thickBot="1" x14ac:dyDescent="0.25">
      <c r="A37" s="11" t="str">
        <f t="shared" si="0"/>
        <v> VSS 4.359 </v>
      </c>
      <c r="B37" s="3" t="str">
        <f t="shared" si="1"/>
        <v>I</v>
      </c>
      <c r="C37" s="11">
        <f t="shared" si="2"/>
        <v>30129.421999999999</v>
      </c>
      <c r="D37" s="12" t="str">
        <f t="shared" si="3"/>
        <v>vis</v>
      </c>
      <c r="E37" s="43">
        <f>VLOOKUP(C37,Active!C$21:E$973,3,FALSE)</f>
        <v>3079.0390517342685</v>
      </c>
      <c r="F37" s="3" t="s">
        <v>60</v>
      </c>
      <c r="G37" s="12" t="str">
        <f t="shared" si="4"/>
        <v>30129.422</v>
      </c>
      <c r="H37" s="11">
        <f t="shared" si="5"/>
        <v>3079</v>
      </c>
      <c r="I37" s="44" t="s">
        <v>73</v>
      </c>
      <c r="J37" s="45" t="s">
        <v>74</v>
      </c>
      <c r="K37" s="44">
        <v>3079</v>
      </c>
      <c r="L37" s="44" t="s">
        <v>75</v>
      </c>
      <c r="M37" s="45" t="s">
        <v>67</v>
      </c>
      <c r="N37" s="45"/>
      <c r="O37" s="46" t="s">
        <v>68</v>
      </c>
      <c r="P37" s="46" t="s">
        <v>69</v>
      </c>
    </row>
    <row r="38" spans="1:16" ht="12.75" customHeight="1" thickBot="1" x14ac:dyDescent="0.25">
      <c r="A38" s="11" t="str">
        <f t="shared" si="0"/>
        <v> VSS 4.359 </v>
      </c>
      <c r="B38" s="3" t="str">
        <f t="shared" si="1"/>
        <v>I</v>
      </c>
      <c r="C38" s="11">
        <f t="shared" si="2"/>
        <v>30254.343000000001</v>
      </c>
      <c r="D38" s="12" t="str">
        <f t="shared" si="3"/>
        <v>vis</v>
      </c>
      <c r="E38" s="43">
        <f>VLOOKUP(C38,Active!C$21:E$973,3,FALSE)</f>
        <v>3290.9592467427196</v>
      </c>
      <c r="F38" s="3" t="s">
        <v>60</v>
      </c>
      <c r="G38" s="12" t="str">
        <f t="shared" si="4"/>
        <v>30254.343</v>
      </c>
      <c r="H38" s="11">
        <f t="shared" si="5"/>
        <v>3291</v>
      </c>
      <c r="I38" s="44" t="s">
        <v>76</v>
      </c>
      <c r="J38" s="45" t="s">
        <v>77</v>
      </c>
      <c r="K38" s="44">
        <v>3291</v>
      </c>
      <c r="L38" s="44" t="s">
        <v>78</v>
      </c>
      <c r="M38" s="45" t="s">
        <v>67</v>
      </c>
      <c r="N38" s="45"/>
      <c r="O38" s="46" t="s">
        <v>68</v>
      </c>
      <c r="P38" s="46" t="s">
        <v>69</v>
      </c>
    </row>
    <row r="39" spans="1:16" ht="12.75" customHeight="1" thickBot="1" x14ac:dyDescent="0.25">
      <c r="A39" s="11" t="str">
        <f t="shared" si="0"/>
        <v> VSS 4.359 </v>
      </c>
      <c r="B39" s="3" t="str">
        <f t="shared" si="1"/>
        <v>I</v>
      </c>
      <c r="C39" s="11">
        <f t="shared" si="2"/>
        <v>30515.457999999999</v>
      </c>
      <c r="D39" s="12" t="str">
        <f t="shared" si="3"/>
        <v>vis</v>
      </c>
      <c r="E39" s="43">
        <f>VLOOKUP(C39,Active!C$21:E$973,3,FALSE)</f>
        <v>3733.9235339292641</v>
      </c>
      <c r="F39" s="3" t="s">
        <v>60</v>
      </c>
      <c r="G39" s="12" t="str">
        <f t="shared" si="4"/>
        <v>30515.458</v>
      </c>
      <c r="H39" s="11">
        <f t="shared" si="5"/>
        <v>3734</v>
      </c>
      <c r="I39" s="44" t="s">
        <v>79</v>
      </c>
      <c r="J39" s="45" t="s">
        <v>80</v>
      </c>
      <c r="K39" s="44">
        <v>3734</v>
      </c>
      <c r="L39" s="44" t="s">
        <v>81</v>
      </c>
      <c r="M39" s="45" t="s">
        <v>67</v>
      </c>
      <c r="N39" s="45"/>
      <c r="O39" s="46" t="s">
        <v>68</v>
      </c>
      <c r="P39" s="46" t="s">
        <v>69</v>
      </c>
    </row>
    <row r="40" spans="1:16" ht="12.75" customHeight="1" thickBot="1" x14ac:dyDescent="0.25">
      <c r="A40" s="11" t="str">
        <f t="shared" si="0"/>
        <v> VSS 4.359 </v>
      </c>
      <c r="B40" s="3" t="str">
        <f t="shared" si="1"/>
        <v>I</v>
      </c>
      <c r="C40" s="11">
        <f t="shared" si="2"/>
        <v>30933.420999999998</v>
      </c>
      <c r="D40" s="12" t="str">
        <f t="shared" si="3"/>
        <v>vis</v>
      </c>
      <c r="E40" s="43">
        <f>VLOOKUP(C40,Active!C$21:E$973,3,FALSE)</f>
        <v>4442.9700550611442</v>
      </c>
      <c r="F40" s="3" t="s">
        <v>60</v>
      </c>
      <c r="G40" s="12" t="str">
        <f t="shared" si="4"/>
        <v>30933.421</v>
      </c>
      <c r="H40" s="11">
        <f t="shared" si="5"/>
        <v>4443</v>
      </c>
      <c r="I40" s="44" t="s">
        <v>82</v>
      </c>
      <c r="J40" s="45" t="s">
        <v>83</v>
      </c>
      <c r="K40" s="44">
        <v>4443</v>
      </c>
      <c r="L40" s="44" t="s">
        <v>84</v>
      </c>
      <c r="M40" s="45" t="s">
        <v>67</v>
      </c>
      <c r="N40" s="45"/>
      <c r="O40" s="46" t="s">
        <v>68</v>
      </c>
      <c r="P40" s="46" t="s">
        <v>69</v>
      </c>
    </row>
    <row r="41" spans="1:16" ht="12.75" customHeight="1" thickBot="1" x14ac:dyDescent="0.25">
      <c r="A41" s="11" t="str">
        <f t="shared" si="0"/>
        <v> VSS 4.359 </v>
      </c>
      <c r="B41" s="3" t="str">
        <f t="shared" si="1"/>
        <v>I</v>
      </c>
      <c r="C41" s="11">
        <f t="shared" si="2"/>
        <v>31002.350999999999</v>
      </c>
      <c r="D41" s="12" t="str">
        <f t="shared" si="3"/>
        <v>vis</v>
      </c>
      <c r="E41" s="43">
        <f>VLOOKUP(C41,Active!C$21:E$973,3,FALSE)</f>
        <v>4559.9052304274346</v>
      </c>
      <c r="F41" s="3" t="s">
        <v>60</v>
      </c>
      <c r="G41" s="12" t="str">
        <f t="shared" si="4"/>
        <v>31002.351</v>
      </c>
      <c r="H41" s="11">
        <f t="shared" si="5"/>
        <v>4560</v>
      </c>
      <c r="I41" s="44" t="s">
        <v>85</v>
      </c>
      <c r="J41" s="45" t="s">
        <v>86</v>
      </c>
      <c r="K41" s="44">
        <v>4560</v>
      </c>
      <c r="L41" s="44" t="s">
        <v>87</v>
      </c>
      <c r="M41" s="45" t="s">
        <v>67</v>
      </c>
      <c r="N41" s="45"/>
      <c r="O41" s="46" t="s">
        <v>68</v>
      </c>
      <c r="P41" s="46" t="s">
        <v>69</v>
      </c>
    </row>
    <row r="42" spans="1:16" ht="12.75" customHeight="1" thickBot="1" x14ac:dyDescent="0.25">
      <c r="A42" s="11" t="str">
        <f t="shared" si="0"/>
        <v> VSS 4.359 </v>
      </c>
      <c r="B42" s="3" t="str">
        <f t="shared" si="1"/>
        <v>I</v>
      </c>
      <c r="C42" s="11">
        <f t="shared" si="2"/>
        <v>31200.476999999999</v>
      </c>
      <c r="D42" s="12" t="str">
        <f t="shared" si="3"/>
        <v>vis</v>
      </c>
      <c r="E42" s="43">
        <f>VLOOKUP(C42,Active!C$21:E$973,3,FALSE)</f>
        <v>4896.0128548960483</v>
      </c>
      <c r="F42" s="3" t="s">
        <v>60</v>
      </c>
      <c r="G42" s="12" t="str">
        <f t="shared" si="4"/>
        <v>31200.477</v>
      </c>
      <c r="H42" s="11">
        <f t="shared" si="5"/>
        <v>4896</v>
      </c>
      <c r="I42" s="44" t="s">
        <v>88</v>
      </c>
      <c r="J42" s="45" t="s">
        <v>89</v>
      </c>
      <c r="K42" s="44">
        <v>4896</v>
      </c>
      <c r="L42" s="44" t="s">
        <v>90</v>
      </c>
      <c r="M42" s="45" t="s">
        <v>67</v>
      </c>
      <c r="N42" s="45"/>
      <c r="O42" s="46" t="s">
        <v>68</v>
      </c>
      <c r="P42" s="46" t="s">
        <v>69</v>
      </c>
    </row>
    <row r="43" spans="1:16" ht="12.75" customHeight="1" thickBot="1" x14ac:dyDescent="0.25">
      <c r="A43" s="11" t="str">
        <f t="shared" ref="A43:A61" si="6">P43</f>
        <v> VSS 4.359 </v>
      </c>
      <c r="B43" s="3" t="str">
        <f t="shared" ref="B43:B61" si="7">IF(H43=INT(H43),"I","II")</f>
        <v>I</v>
      </c>
      <c r="C43" s="11">
        <f t="shared" ref="C43:C61" si="8">1*G43</f>
        <v>31203.411</v>
      </c>
      <c r="D43" s="12" t="str">
        <f t="shared" ref="D43:D61" si="9">VLOOKUP(F43,I$1:J$5,2,FALSE)</f>
        <v>vis</v>
      </c>
      <c r="E43" s="43">
        <f>VLOOKUP(C43,Active!C$21:E$973,3,FALSE)</f>
        <v>4900.9901913899521</v>
      </c>
      <c r="F43" s="3" t="s">
        <v>60</v>
      </c>
      <c r="G43" s="12" t="str">
        <f t="shared" ref="G43:G61" si="10">MID(I43,3,LEN(I43)-3)</f>
        <v>31203.411</v>
      </c>
      <c r="H43" s="11">
        <f t="shared" ref="H43:H61" si="11">1*K43</f>
        <v>4901</v>
      </c>
      <c r="I43" s="44" t="s">
        <v>91</v>
      </c>
      <c r="J43" s="45" t="s">
        <v>92</v>
      </c>
      <c r="K43" s="44">
        <v>4901</v>
      </c>
      <c r="L43" s="44" t="s">
        <v>93</v>
      </c>
      <c r="M43" s="45" t="s">
        <v>67</v>
      </c>
      <c r="N43" s="45"/>
      <c r="O43" s="46" t="s">
        <v>68</v>
      </c>
      <c r="P43" s="46" t="s">
        <v>69</v>
      </c>
    </row>
    <row r="44" spans="1:16" ht="12.75" customHeight="1" thickBot="1" x14ac:dyDescent="0.25">
      <c r="A44" s="11" t="str">
        <f t="shared" si="6"/>
        <v> VSS 4.359 </v>
      </c>
      <c r="B44" s="3" t="str">
        <f t="shared" si="7"/>
        <v>I</v>
      </c>
      <c r="C44" s="11">
        <f t="shared" si="8"/>
        <v>31223.413</v>
      </c>
      <c r="D44" s="12" t="str">
        <f t="shared" si="9"/>
        <v>vis</v>
      </c>
      <c r="E44" s="43">
        <f>VLOOKUP(C44,Active!C$21:E$973,3,FALSE)</f>
        <v>4934.9222583807632</v>
      </c>
      <c r="F44" s="3" t="s">
        <v>60</v>
      </c>
      <c r="G44" s="12" t="str">
        <f t="shared" si="10"/>
        <v>31223.413</v>
      </c>
      <c r="H44" s="11">
        <f t="shared" si="11"/>
        <v>4935</v>
      </c>
      <c r="I44" s="44" t="s">
        <v>94</v>
      </c>
      <c r="J44" s="45" t="s">
        <v>95</v>
      </c>
      <c r="K44" s="44">
        <v>4935</v>
      </c>
      <c r="L44" s="44" t="s">
        <v>96</v>
      </c>
      <c r="M44" s="45" t="s">
        <v>67</v>
      </c>
      <c r="N44" s="45"/>
      <c r="O44" s="46" t="s">
        <v>68</v>
      </c>
      <c r="P44" s="46" t="s">
        <v>69</v>
      </c>
    </row>
    <row r="45" spans="1:16" ht="12.75" customHeight="1" thickBot="1" x14ac:dyDescent="0.25">
      <c r="A45" s="11" t="str">
        <f t="shared" si="6"/>
        <v> VSS 4.359 </v>
      </c>
      <c r="B45" s="3" t="str">
        <f t="shared" si="7"/>
        <v>I</v>
      </c>
      <c r="C45" s="11">
        <f t="shared" si="8"/>
        <v>31289.455000000002</v>
      </c>
      <c r="D45" s="12" t="str">
        <f t="shared" si="9"/>
        <v>vis</v>
      </c>
      <c r="E45" s="43">
        <f>VLOOKUP(C45,Active!C$21:E$973,3,FALSE)</f>
        <v>5046.958133203636</v>
      </c>
      <c r="F45" s="3" t="s">
        <v>60</v>
      </c>
      <c r="G45" s="12" t="str">
        <f t="shared" si="10"/>
        <v>31289.455</v>
      </c>
      <c r="H45" s="11">
        <f t="shared" si="11"/>
        <v>5047</v>
      </c>
      <c r="I45" s="44" t="s">
        <v>97</v>
      </c>
      <c r="J45" s="45" t="s">
        <v>98</v>
      </c>
      <c r="K45" s="44">
        <v>5047</v>
      </c>
      <c r="L45" s="44" t="s">
        <v>99</v>
      </c>
      <c r="M45" s="45" t="s">
        <v>67</v>
      </c>
      <c r="N45" s="45"/>
      <c r="O45" s="46" t="s">
        <v>68</v>
      </c>
      <c r="P45" s="46" t="s">
        <v>69</v>
      </c>
    </row>
    <row r="46" spans="1:16" ht="12.75" customHeight="1" thickBot="1" x14ac:dyDescent="0.25">
      <c r="A46" s="11" t="str">
        <f t="shared" si="6"/>
        <v> VSS 4.359 </v>
      </c>
      <c r="B46" s="3" t="str">
        <f t="shared" si="7"/>
        <v>I</v>
      </c>
      <c r="C46" s="11">
        <f t="shared" si="8"/>
        <v>31530.600999999999</v>
      </c>
      <c r="D46" s="12" t="str">
        <f t="shared" si="9"/>
        <v>vis</v>
      </c>
      <c r="E46" s="43">
        <f>VLOOKUP(C46,Active!C$21:E$973,3,FALSE)</f>
        <v>5456.0463357116732</v>
      </c>
      <c r="F46" s="3" t="s">
        <v>60</v>
      </c>
      <c r="G46" s="12" t="str">
        <f t="shared" si="10"/>
        <v>31530.601</v>
      </c>
      <c r="H46" s="11">
        <f t="shared" si="11"/>
        <v>5456</v>
      </c>
      <c r="I46" s="44" t="s">
        <v>100</v>
      </c>
      <c r="J46" s="45" t="s">
        <v>101</v>
      </c>
      <c r="K46" s="44">
        <v>5456</v>
      </c>
      <c r="L46" s="44" t="s">
        <v>102</v>
      </c>
      <c r="M46" s="45" t="s">
        <v>67</v>
      </c>
      <c r="N46" s="45"/>
      <c r="O46" s="46" t="s">
        <v>68</v>
      </c>
      <c r="P46" s="46" t="s">
        <v>69</v>
      </c>
    </row>
    <row r="47" spans="1:16" ht="12.75" customHeight="1" thickBot="1" x14ac:dyDescent="0.25">
      <c r="A47" s="11" t="str">
        <f t="shared" si="6"/>
        <v> VSS 4.359 </v>
      </c>
      <c r="B47" s="3" t="str">
        <f t="shared" si="7"/>
        <v>I</v>
      </c>
      <c r="C47" s="11">
        <f t="shared" si="8"/>
        <v>31615.467000000001</v>
      </c>
      <c r="D47" s="12" t="str">
        <f t="shared" si="9"/>
        <v>vis</v>
      </c>
      <c r="E47" s="43">
        <f>VLOOKUP(C47,Active!C$21:E$973,3,FALSE)</f>
        <v>5600.0158786194888</v>
      </c>
      <c r="F47" s="3" t="s">
        <v>60</v>
      </c>
      <c r="G47" s="12" t="str">
        <f t="shared" si="10"/>
        <v>31615.467</v>
      </c>
      <c r="H47" s="11">
        <f t="shared" si="11"/>
        <v>5600</v>
      </c>
      <c r="I47" s="44" t="s">
        <v>103</v>
      </c>
      <c r="J47" s="45" t="s">
        <v>104</v>
      </c>
      <c r="K47" s="44">
        <v>5600</v>
      </c>
      <c r="L47" s="44" t="s">
        <v>105</v>
      </c>
      <c r="M47" s="45" t="s">
        <v>67</v>
      </c>
      <c r="N47" s="45"/>
      <c r="O47" s="46" t="s">
        <v>68</v>
      </c>
      <c r="P47" s="46" t="s">
        <v>69</v>
      </c>
    </row>
    <row r="48" spans="1:16" ht="12.75" customHeight="1" thickBot="1" x14ac:dyDescent="0.25">
      <c r="A48" s="11" t="str">
        <f t="shared" si="6"/>
        <v> VSS 4.359 </v>
      </c>
      <c r="B48" s="3" t="str">
        <f t="shared" si="7"/>
        <v>I</v>
      </c>
      <c r="C48" s="11">
        <f t="shared" si="8"/>
        <v>31915.465</v>
      </c>
      <c r="D48" s="12" t="str">
        <f t="shared" si="9"/>
        <v>vis</v>
      </c>
      <c r="E48" s="43">
        <f>VLOOKUP(C48,Active!C$21:E$973,3,FALSE)</f>
        <v>6108.9425976030388</v>
      </c>
      <c r="F48" s="3" t="s">
        <v>60</v>
      </c>
      <c r="G48" s="12" t="str">
        <f t="shared" si="10"/>
        <v>31915.465</v>
      </c>
      <c r="H48" s="11">
        <f t="shared" si="11"/>
        <v>6109</v>
      </c>
      <c r="I48" s="44" t="s">
        <v>106</v>
      </c>
      <c r="J48" s="45" t="s">
        <v>107</v>
      </c>
      <c r="K48" s="44">
        <v>6109</v>
      </c>
      <c r="L48" s="44" t="s">
        <v>108</v>
      </c>
      <c r="M48" s="45" t="s">
        <v>67</v>
      </c>
      <c r="N48" s="45"/>
      <c r="O48" s="46" t="s">
        <v>68</v>
      </c>
      <c r="P48" s="46" t="s">
        <v>69</v>
      </c>
    </row>
    <row r="49" spans="1:16" ht="12.75" customHeight="1" thickBot="1" x14ac:dyDescent="0.25">
      <c r="A49" s="11" t="str">
        <f t="shared" si="6"/>
        <v> VSS 4.359 </v>
      </c>
      <c r="B49" s="3" t="str">
        <f t="shared" si="7"/>
        <v>I</v>
      </c>
      <c r="C49" s="11">
        <f t="shared" si="8"/>
        <v>31931.403999999999</v>
      </c>
      <c r="D49" s="12" t="str">
        <f t="shared" si="9"/>
        <v>vis</v>
      </c>
      <c r="E49" s="43">
        <f>VLOOKUP(C49,Active!C$21:E$973,3,FALSE)</f>
        <v>6135.9820544456779</v>
      </c>
      <c r="F49" s="3" t="s">
        <v>60</v>
      </c>
      <c r="G49" s="12" t="str">
        <f t="shared" si="10"/>
        <v>31931.404</v>
      </c>
      <c r="H49" s="11">
        <f t="shared" si="11"/>
        <v>6136</v>
      </c>
      <c r="I49" s="44" t="s">
        <v>109</v>
      </c>
      <c r="J49" s="45" t="s">
        <v>110</v>
      </c>
      <c r="K49" s="44">
        <v>6136</v>
      </c>
      <c r="L49" s="44" t="s">
        <v>111</v>
      </c>
      <c r="M49" s="45" t="s">
        <v>67</v>
      </c>
      <c r="N49" s="45"/>
      <c r="O49" s="46" t="s">
        <v>68</v>
      </c>
      <c r="P49" s="46" t="s">
        <v>69</v>
      </c>
    </row>
    <row r="50" spans="1:16" ht="12.75" customHeight="1" thickBot="1" x14ac:dyDescent="0.25">
      <c r="A50" s="11" t="str">
        <f t="shared" si="6"/>
        <v> VSS 4.359 </v>
      </c>
      <c r="B50" s="3" t="str">
        <f t="shared" si="7"/>
        <v>I</v>
      </c>
      <c r="C50" s="11">
        <f t="shared" si="8"/>
        <v>31964.446</v>
      </c>
      <c r="D50" s="12" t="str">
        <f t="shared" si="9"/>
        <v>vis</v>
      </c>
      <c r="E50" s="43">
        <f>VLOOKUP(C50,Active!C$21:E$973,3,FALSE)</f>
        <v>6192.0356169649458</v>
      </c>
      <c r="F50" s="3" t="s">
        <v>60</v>
      </c>
      <c r="G50" s="12" t="str">
        <f t="shared" si="10"/>
        <v>31964.446</v>
      </c>
      <c r="H50" s="11">
        <f t="shared" si="11"/>
        <v>6192</v>
      </c>
      <c r="I50" s="44" t="s">
        <v>112</v>
      </c>
      <c r="J50" s="45" t="s">
        <v>113</v>
      </c>
      <c r="K50" s="44">
        <v>6192</v>
      </c>
      <c r="L50" s="44" t="s">
        <v>114</v>
      </c>
      <c r="M50" s="45" t="s">
        <v>67</v>
      </c>
      <c r="N50" s="45"/>
      <c r="O50" s="46" t="s">
        <v>68</v>
      </c>
      <c r="P50" s="46" t="s">
        <v>69</v>
      </c>
    </row>
    <row r="51" spans="1:16" ht="12.75" customHeight="1" thickBot="1" x14ac:dyDescent="0.25">
      <c r="A51" s="11" t="str">
        <f t="shared" si="6"/>
        <v> VSS 4.359 </v>
      </c>
      <c r="B51" s="3" t="str">
        <f t="shared" si="7"/>
        <v>I</v>
      </c>
      <c r="C51" s="11">
        <f t="shared" si="8"/>
        <v>32712.435000000001</v>
      </c>
      <c r="D51" s="12" t="str">
        <f t="shared" si="9"/>
        <v>vis</v>
      </c>
      <c r="E51" s="43">
        <f>VLOOKUP(C51,Active!C$21:E$973,3,FALSE)</f>
        <v>7460.9493684092495</v>
      </c>
      <c r="F51" s="3" t="s">
        <v>60</v>
      </c>
      <c r="G51" s="12" t="str">
        <f t="shared" si="10"/>
        <v>32712.435</v>
      </c>
      <c r="H51" s="11">
        <f t="shared" si="11"/>
        <v>7461</v>
      </c>
      <c r="I51" s="44" t="s">
        <v>115</v>
      </c>
      <c r="J51" s="45" t="s">
        <v>116</v>
      </c>
      <c r="K51" s="44">
        <v>7461</v>
      </c>
      <c r="L51" s="44" t="s">
        <v>117</v>
      </c>
      <c r="M51" s="45" t="s">
        <v>67</v>
      </c>
      <c r="N51" s="45"/>
      <c r="O51" s="46" t="s">
        <v>68</v>
      </c>
      <c r="P51" s="46" t="s">
        <v>69</v>
      </c>
    </row>
    <row r="52" spans="1:16" ht="12.75" customHeight="1" thickBot="1" x14ac:dyDescent="0.25">
      <c r="A52" s="11" t="str">
        <f t="shared" si="6"/>
        <v> VSS 4.359 </v>
      </c>
      <c r="B52" s="3" t="str">
        <f t="shared" si="7"/>
        <v>I</v>
      </c>
      <c r="C52" s="11">
        <f t="shared" si="8"/>
        <v>33711.616999999998</v>
      </c>
      <c r="D52" s="12" t="str">
        <f t="shared" si="9"/>
        <v>vis</v>
      </c>
      <c r="E52" s="43">
        <f>VLOOKUP(C52,Active!C$21:E$973,3,FALSE)</f>
        <v>9155.9953918074752</v>
      </c>
      <c r="F52" s="3" t="s">
        <v>60</v>
      </c>
      <c r="G52" s="12" t="str">
        <f t="shared" si="10"/>
        <v>33711.617</v>
      </c>
      <c r="H52" s="11">
        <f t="shared" si="11"/>
        <v>9156</v>
      </c>
      <c r="I52" s="44" t="s">
        <v>118</v>
      </c>
      <c r="J52" s="45" t="s">
        <v>119</v>
      </c>
      <c r="K52" s="44">
        <v>9156</v>
      </c>
      <c r="L52" s="44" t="s">
        <v>62</v>
      </c>
      <c r="M52" s="45" t="s">
        <v>67</v>
      </c>
      <c r="N52" s="45"/>
      <c r="O52" s="46" t="s">
        <v>68</v>
      </c>
      <c r="P52" s="46" t="s">
        <v>69</v>
      </c>
    </row>
    <row r="53" spans="1:16" ht="12.75" customHeight="1" thickBot="1" x14ac:dyDescent="0.25">
      <c r="A53" s="11" t="str">
        <f t="shared" si="6"/>
        <v> VSS 4.359 </v>
      </c>
      <c r="B53" s="3" t="str">
        <f t="shared" si="7"/>
        <v>I</v>
      </c>
      <c r="C53" s="11">
        <f t="shared" si="8"/>
        <v>33773.517999999996</v>
      </c>
      <c r="D53" s="12" t="str">
        <f t="shared" si="9"/>
        <v>vis</v>
      </c>
      <c r="E53" s="43">
        <f>VLOOKUP(C53,Active!C$21:E$973,3,FALSE)</f>
        <v>9261.0063346530933</v>
      </c>
      <c r="F53" s="3" t="s">
        <v>60</v>
      </c>
      <c r="G53" s="12" t="str">
        <f t="shared" si="10"/>
        <v>33773.518</v>
      </c>
      <c r="H53" s="11">
        <f t="shared" si="11"/>
        <v>9261</v>
      </c>
      <c r="I53" s="44" t="s">
        <v>120</v>
      </c>
      <c r="J53" s="45" t="s">
        <v>121</v>
      </c>
      <c r="K53" s="44">
        <v>9261</v>
      </c>
      <c r="L53" s="44" t="s">
        <v>66</v>
      </c>
      <c r="M53" s="45" t="s">
        <v>67</v>
      </c>
      <c r="N53" s="45"/>
      <c r="O53" s="46" t="s">
        <v>68</v>
      </c>
      <c r="P53" s="46" t="s">
        <v>69</v>
      </c>
    </row>
    <row r="54" spans="1:16" ht="12.75" customHeight="1" thickBot="1" x14ac:dyDescent="0.25">
      <c r="A54" s="11" t="str">
        <f t="shared" si="6"/>
        <v> VSS 4.359 </v>
      </c>
      <c r="B54" s="3" t="str">
        <f t="shared" si="7"/>
        <v>I</v>
      </c>
      <c r="C54" s="11">
        <f t="shared" si="8"/>
        <v>36613.589999999997</v>
      </c>
      <c r="D54" s="12" t="str">
        <f t="shared" si="9"/>
        <v>vis</v>
      </c>
      <c r="E54" s="43">
        <f>VLOOKUP(C54,Active!C$21:E$973,3,FALSE)</f>
        <v>14079.000203402393</v>
      </c>
      <c r="F54" s="3" t="s">
        <v>60</v>
      </c>
      <c r="G54" s="12" t="str">
        <f t="shared" si="10"/>
        <v>36613.590</v>
      </c>
      <c r="H54" s="11">
        <f t="shared" si="11"/>
        <v>14079</v>
      </c>
      <c r="I54" s="44" t="s">
        <v>122</v>
      </c>
      <c r="J54" s="45" t="s">
        <v>123</v>
      </c>
      <c r="K54" s="44">
        <v>14079</v>
      </c>
      <c r="L54" s="44" t="s">
        <v>124</v>
      </c>
      <c r="M54" s="45" t="s">
        <v>125</v>
      </c>
      <c r="N54" s="45"/>
      <c r="O54" s="46" t="s">
        <v>68</v>
      </c>
      <c r="P54" s="46" t="s">
        <v>69</v>
      </c>
    </row>
    <row r="55" spans="1:16" ht="12.75" customHeight="1" thickBot="1" x14ac:dyDescent="0.25">
      <c r="A55" s="11" t="str">
        <f t="shared" si="6"/>
        <v>BAVM 59 </v>
      </c>
      <c r="B55" s="3" t="str">
        <f t="shared" si="7"/>
        <v>I</v>
      </c>
      <c r="C55" s="11">
        <f t="shared" si="8"/>
        <v>48027.394</v>
      </c>
      <c r="D55" s="12" t="str">
        <f t="shared" si="9"/>
        <v>vis</v>
      </c>
      <c r="E55" s="43">
        <f>VLOOKUP(C55,Active!C$21:E$973,3,FALSE)</f>
        <v>33441.762024618984</v>
      </c>
      <c r="F55" s="3" t="s">
        <v>60</v>
      </c>
      <c r="G55" s="12" t="str">
        <f t="shared" si="10"/>
        <v>48027.394</v>
      </c>
      <c r="H55" s="11">
        <f t="shared" si="11"/>
        <v>33442</v>
      </c>
      <c r="I55" s="44" t="s">
        <v>126</v>
      </c>
      <c r="J55" s="45" t="s">
        <v>127</v>
      </c>
      <c r="K55" s="44">
        <v>33442</v>
      </c>
      <c r="L55" s="44" t="s">
        <v>128</v>
      </c>
      <c r="M55" s="45" t="s">
        <v>63</v>
      </c>
      <c r="N55" s="45"/>
      <c r="O55" s="46" t="s">
        <v>129</v>
      </c>
      <c r="P55" s="47" t="s">
        <v>130</v>
      </c>
    </row>
    <row r="56" spans="1:16" ht="12.75" customHeight="1" thickBot="1" x14ac:dyDescent="0.25">
      <c r="A56" s="11" t="str">
        <f t="shared" si="6"/>
        <v>BAVM 59 </v>
      </c>
      <c r="B56" s="3" t="str">
        <f t="shared" si="7"/>
        <v>I</v>
      </c>
      <c r="C56" s="11">
        <f t="shared" si="8"/>
        <v>48037.406000000003</v>
      </c>
      <c r="D56" s="12" t="str">
        <f t="shared" si="9"/>
        <v>vis</v>
      </c>
      <c r="E56" s="43">
        <f>VLOOKUP(C56,Active!C$21:E$973,3,FALSE)</f>
        <v>33458.746718885159</v>
      </c>
      <c r="F56" s="3" t="s">
        <v>60</v>
      </c>
      <c r="G56" s="12" t="str">
        <f t="shared" si="10"/>
        <v>48037.406</v>
      </c>
      <c r="H56" s="11">
        <f t="shared" si="11"/>
        <v>33459</v>
      </c>
      <c r="I56" s="44" t="s">
        <v>131</v>
      </c>
      <c r="J56" s="45" t="s">
        <v>132</v>
      </c>
      <c r="K56" s="44">
        <v>33459</v>
      </c>
      <c r="L56" s="44" t="s">
        <v>133</v>
      </c>
      <c r="M56" s="45" t="s">
        <v>63</v>
      </c>
      <c r="N56" s="45"/>
      <c r="O56" s="46" t="s">
        <v>129</v>
      </c>
      <c r="P56" s="47" t="s">
        <v>130</v>
      </c>
    </row>
    <row r="57" spans="1:16" ht="12.75" customHeight="1" thickBot="1" x14ac:dyDescent="0.25">
      <c r="A57" s="11" t="str">
        <f t="shared" si="6"/>
        <v>BAVM 79 </v>
      </c>
      <c r="B57" s="3" t="str">
        <f t="shared" si="7"/>
        <v>I</v>
      </c>
      <c r="C57" s="11">
        <f t="shared" si="8"/>
        <v>48498.357000000004</v>
      </c>
      <c r="D57" s="12" t="str">
        <f t="shared" si="9"/>
        <v>vis</v>
      </c>
      <c r="E57" s="43">
        <f>VLOOKUP(C57,Active!C$21:E$973,3,FALSE)</f>
        <v>34240.719532177871</v>
      </c>
      <c r="F57" s="3" t="s">
        <v>60</v>
      </c>
      <c r="G57" s="12" t="str">
        <f t="shared" si="10"/>
        <v>48498.357</v>
      </c>
      <c r="H57" s="11">
        <f t="shared" si="11"/>
        <v>34241</v>
      </c>
      <c r="I57" s="44" t="s">
        <v>134</v>
      </c>
      <c r="J57" s="45" t="s">
        <v>135</v>
      </c>
      <c r="K57" s="44">
        <v>34241</v>
      </c>
      <c r="L57" s="44" t="s">
        <v>136</v>
      </c>
      <c r="M57" s="45" t="s">
        <v>63</v>
      </c>
      <c r="N57" s="45"/>
      <c r="O57" s="46" t="s">
        <v>129</v>
      </c>
      <c r="P57" s="47" t="s">
        <v>137</v>
      </c>
    </row>
    <row r="58" spans="1:16" ht="12.75" customHeight="1" thickBot="1" x14ac:dyDescent="0.25">
      <c r="A58" s="11" t="str">
        <f t="shared" si="6"/>
        <v>BAVM 79 </v>
      </c>
      <c r="B58" s="3" t="str">
        <f t="shared" si="7"/>
        <v>I</v>
      </c>
      <c r="C58" s="11">
        <f t="shared" si="8"/>
        <v>48501.319000000003</v>
      </c>
      <c r="D58" s="12" t="str">
        <f t="shared" si="9"/>
        <v>vis</v>
      </c>
      <c r="E58" s="43">
        <f>VLOOKUP(C58,Active!C$21:E$973,3,FALSE)</f>
        <v>34245.744368815547</v>
      </c>
      <c r="F58" s="3" t="s">
        <v>60</v>
      </c>
      <c r="G58" s="12" t="str">
        <f t="shared" si="10"/>
        <v>48501.319</v>
      </c>
      <c r="H58" s="11">
        <f t="shared" si="11"/>
        <v>34246</v>
      </c>
      <c r="I58" s="44" t="s">
        <v>138</v>
      </c>
      <c r="J58" s="45" t="s">
        <v>139</v>
      </c>
      <c r="K58" s="44">
        <v>34246</v>
      </c>
      <c r="L58" s="44" t="s">
        <v>140</v>
      </c>
      <c r="M58" s="45" t="s">
        <v>63</v>
      </c>
      <c r="N58" s="45"/>
      <c r="O58" s="46" t="s">
        <v>129</v>
      </c>
      <c r="P58" s="47" t="s">
        <v>137</v>
      </c>
    </row>
    <row r="59" spans="1:16" ht="12.75" customHeight="1" thickBot="1" x14ac:dyDescent="0.25">
      <c r="A59" s="11" t="str">
        <f t="shared" si="6"/>
        <v>BAVM 68 </v>
      </c>
      <c r="B59" s="3" t="str">
        <f t="shared" si="7"/>
        <v>I</v>
      </c>
      <c r="C59" s="11">
        <f t="shared" si="8"/>
        <v>49124.376799999998</v>
      </c>
      <c r="D59" s="12" t="str">
        <f t="shared" si="9"/>
        <v>vis</v>
      </c>
      <c r="E59" s="43">
        <f>VLOOKUP(C59,Active!C$21:E$973,3,FALSE)</f>
        <v>35302.720621627588</v>
      </c>
      <c r="F59" s="3" t="s">
        <v>60</v>
      </c>
      <c r="G59" s="12" t="str">
        <f t="shared" si="10"/>
        <v>49124.3768</v>
      </c>
      <c r="H59" s="11">
        <f t="shared" si="11"/>
        <v>35303</v>
      </c>
      <c r="I59" s="44" t="s">
        <v>141</v>
      </c>
      <c r="J59" s="45" t="s">
        <v>142</v>
      </c>
      <c r="K59" s="44">
        <v>35303</v>
      </c>
      <c r="L59" s="44" t="s">
        <v>143</v>
      </c>
      <c r="M59" s="45" t="s">
        <v>144</v>
      </c>
      <c r="N59" s="45" t="s">
        <v>145</v>
      </c>
      <c r="O59" s="46" t="s">
        <v>146</v>
      </c>
      <c r="P59" s="47" t="s">
        <v>147</v>
      </c>
    </row>
    <row r="60" spans="1:16" ht="12.75" customHeight="1" thickBot="1" x14ac:dyDescent="0.25">
      <c r="A60" s="11" t="str">
        <f t="shared" si="6"/>
        <v>BAVM 68 </v>
      </c>
      <c r="B60" s="3" t="str">
        <f t="shared" si="7"/>
        <v>I</v>
      </c>
      <c r="C60" s="11">
        <f t="shared" si="8"/>
        <v>49131.4499</v>
      </c>
      <c r="D60" s="12" t="str">
        <f t="shared" si="9"/>
        <v>vis</v>
      </c>
      <c r="E60" s="43">
        <f>VLOOKUP(C60,Active!C$21:E$973,3,FALSE)</f>
        <v>35314.719666874698</v>
      </c>
      <c r="F60" s="3" t="s">
        <v>60</v>
      </c>
      <c r="G60" s="12" t="str">
        <f t="shared" si="10"/>
        <v>49131.4499</v>
      </c>
      <c r="H60" s="11">
        <f t="shared" si="11"/>
        <v>35315</v>
      </c>
      <c r="I60" s="44" t="s">
        <v>148</v>
      </c>
      <c r="J60" s="45" t="s">
        <v>149</v>
      </c>
      <c r="K60" s="44">
        <v>35315</v>
      </c>
      <c r="L60" s="44" t="s">
        <v>150</v>
      </c>
      <c r="M60" s="45" t="s">
        <v>144</v>
      </c>
      <c r="N60" s="45" t="s">
        <v>145</v>
      </c>
      <c r="O60" s="46" t="s">
        <v>146</v>
      </c>
      <c r="P60" s="47" t="s">
        <v>147</v>
      </c>
    </row>
    <row r="61" spans="1:16" ht="12.75" customHeight="1" thickBot="1" x14ac:dyDescent="0.25">
      <c r="A61" s="11" t="str">
        <f t="shared" si="6"/>
        <v>BAVM 193 </v>
      </c>
      <c r="B61" s="3" t="str">
        <f t="shared" si="7"/>
        <v>II</v>
      </c>
      <c r="C61" s="11">
        <f t="shared" si="8"/>
        <v>54297.53</v>
      </c>
      <c r="D61" s="12" t="str">
        <f t="shared" si="9"/>
        <v>vis</v>
      </c>
      <c r="E61" s="43">
        <f>VLOOKUP(C61,Active!C$21:E$973,3,FALSE)</f>
        <v>44078.632077288159</v>
      </c>
      <c r="F61" s="3" t="s">
        <v>60</v>
      </c>
      <c r="G61" s="12" t="str">
        <f t="shared" si="10"/>
        <v>54297.5300</v>
      </c>
      <c r="H61" s="11">
        <f t="shared" si="11"/>
        <v>44078.5</v>
      </c>
      <c r="I61" s="44" t="s">
        <v>228</v>
      </c>
      <c r="J61" s="45" t="s">
        <v>229</v>
      </c>
      <c r="K61" s="44" t="s">
        <v>230</v>
      </c>
      <c r="L61" s="44" t="s">
        <v>231</v>
      </c>
      <c r="M61" s="45" t="s">
        <v>154</v>
      </c>
      <c r="N61" s="45" t="s">
        <v>193</v>
      </c>
      <c r="O61" s="46" t="s">
        <v>212</v>
      </c>
      <c r="P61" s="47" t="s">
        <v>232</v>
      </c>
    </row>
    <row r="62" spans="1:16" x14ac:dyDescent="0.2">
      <c r="B62" s="3"/>
      <c r="E62" s="43"/>
      <c r="F62" s="3"/>
    </row>
    <row r="63" spans="1:16" x14ac:dyDescent="0.2">
      <c r="B63" s="3"/>
      <c r="E63" s="43"/>
      <c r="F63" s="3"/>
    </row>
    <row r="64" spans="1:16" x14ac:dyDescent="0.2">
      <c r="B64" s="3"/>
      <c r="E64" s="43"/>
      <c r="F64" s="3"/>
    </row>
    <row r="65" spans="2:6" x14ac:dyDescent="0.2">
      <c r="B65" s="3"/>
      <c r="E65" s="43"/>
      <c r="F65" s="3"/>
    </row>
    <row r="66" spans="2:6" x14ac:dyDescent="0.2">
      <c r="B66" s="3"/>
      <c r="E66" s="43"/>
      <c r="F66" s="3"/>
    </row>
    <row r="67" spans="2:6" x14ac:dyDescent="0.2">
      <c r="B67" s="3"/>
      <c r="E67" s="43"/>
      <c r="F67" s="3"/>
    </row>
    <row r="68" spans="2:6" x14ac:dyDescent="0.2">
      <c r="B68" s="3"/>
      <c r="E68" s="43"/>
      <c r="F68" s="3"/>
    </row>
    <row r="69" spans="2:6" x14ac:dyDescent="0.2">
      <c r="B69" s="3"/>
      <c r="E69" s="43"/>
      <c r="F69" s="3"/>
    </row>
    <row r="70" spans="2:6" x14ac:dyDescent="0.2">
      <c r="B70" s="3"/>
      <c r="E70" s="43"/>
      <c r="F70" s="3"/>
    </row>
    <row r="71" spans="2:6" x14ac:dyDescent="0.2">
      <c r="B71" s="3"/>
      <c r="E71" s="43"/>
      <c r="F71" s="3"/>
    </row>
    <row r="72" spans="2:6" x14ac:dyDescent="0.2">
      <c r="B72" s="3"/>
      <c r="E72" s="43"/>
      <c r="F72" s="3"/>
    </row>
    <row r="73" spans="2:6" x14ac:dyDescent="0.2">
      <c r="B73" s="3"/>
      <c r="E73" s="43"/>
      <c r="F73" s="3"/>
    </row>
    <row r="74" spans="2:6" x14ac:dyDescent="0.2">
      <c r="B74" s="3"/>
      <c r="E74" s="43"/>
      <c r="F74" s="3"/>
    </row>
    <row r="75" spans="2:6" x14ac:dyDescent="0.2">
      <c r="B75" s="3"/>
      <c r="E75" s="43"/>
      <c r="F75" s="3"/>
    </row>
    <row r="76" spans="2:6" x14ac:dyDescent="0.2">
      <c r="B76" s="3"/>
      <c r="E76" s="43"/>
      <c r="F76" s="3"/>
    </row>
    <row r="77" spans="2:6" x14ac:dyDescent="0.2">
      <c r="B77" s="3"/>
      <c r="E77" s="43"/>
      <c r="F77" s="3"/>
    </row>
    <row r="78" spans="2:6" x14ac:dyDescent="0.2">
      <c r="B78" s="3"/>
      <c r="E78" s="43"/>
      <c r="F78" s="3"/>
    </row>
    <row r="79" spans="2:6" x14ac:dyDescent="0.2">
      <c r="B79" s="3"/>
      <c r="E79" s="43"/>
      <c r="F79" s="3"/>
    </row>
    <row r="80" spans="2:6" x14ac:dyDescent="0.2">
      <c r="B80" s="3"/>
      <c r="E80" s="4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</sheetData>
  <phoneticPr fontId="7" type="noConversion"/>
  <hyperlinks>
    <hyperlink ref="P55" r:id="rId1" display="http://www.bav-astro.de/sfs/BAVM_link.php?BAVMnr=59"/>
    <hyperlink ref="P56" r:id="rId2" display="http://www.bav-astro.de/sfs/BAVM_link.php?BAVMnr=59"/>
    <hyperlink ref="P57" r:id="rId3" display="http://www.bav-astro.de/sfs/BAVM_link.php?BAVMnr=79"/>
    <hyperlink ref="P58" r:id="rId4" display="http://www.bav-astro.de/sfs/BAVM_link.php?BAVMnr=79"/>
    <hyperlink ref="P59" r:id="rId5" display="http://www.bav-astro.de/sfs/BAVM_link.php?BAVMnr=68"/>
    <hyperlink ref="P60" r:id="rId6" display="http://www.bav-astro.de/sfs/BAVM_link.php?BAVMnr=68"/>
    <hyperlink ref="P11" r:id="rId7" display="http://www.bav-astro.de/sfs/BAVM_link.php?BAVMnr=178"/>
    <hyperlink ref="P12" r:id="rId8" display="http://www.bav-astro.de/sfs/BAVM_link.php?BAVMnr=178"/>
    <hyperlink ref="P13" r:id="rId9" display="http://www.bav-astro.de/sfs/BAVM_link.php?BAVMnr=178"/>
    <hyperlink ref="P14" r:id="rId10" display="http://www.bav-astro.de/sfs/BAVM_link.php?BAVMnr=178"/>
    <hyperlink ref="P15" r:id="rId11" display="http://www.bav-astro.de/sfs/BAVM_link.php?BAVMnr=178"/>
    <hyperlink ref="P16" r:id="rId12" display="http://www.bav-astro.de/sfs/BAVM_link.php?BAVMnr=178"/>
    <hyperlink ref="P17" r:id="rId13" display="http://www.bav-astro.de/sfs/BAVM_link.php?BAVMnr=178"/>
    <hyperlink ref="P18" r:id="rId14" display="http://www.bav-astro.de/sfs/BAVM_link.php?BAVMnr=178"/>
    <hyperlink ref="P19" r:id="rId15" display="http://www.bav-astro.de/sfs/BAVM_link.php?BAVMnr=178"/>
    <hyperlink ref="P20" r:id="rId16" display="http://www.konkoly.hu/cgi-bin/IBVS?5027"/>
    <hyperlink ref="P21" r:id="rId17" display="http://www.konkoly.hu/cgi-bin/IBVS?5027"/>
    <hyperlink ref="P22" r:id="rId18" display="http://www.bav-astro.de/sfs/BAVM_link.php?BAVMnr=178"/>
    <hyperlink ref="P23" r:id="rId19" display="http://www.bav-astro.de/sfs/BAVM_link.php?BAVMnr=178"/>
    <hyperlink ref="P24" r:id="rId20" display="http://www.bav-astro.de/sfs/BAVM_link.php?BAVMnr=178"/>
    <hyperlink ref="P25" r:id="rId21" display="http://www.bav-astro.de/sfs/BAVM_link.php?BAVMnr=178"/>
    <hyperlink ref="P26" r:id="rId22" display="http://www.bav-astro.de/sfs/BAVM_link.php?BAVMnr=178"/>
    <hyperlink ref="P27" r:id="rId23" display="http://www.bav-astro.de/sfs/BAVM_link.php?BAVMnr=178"/>
    <hyperlink ref="P28" r:id="rId24" display="http://www.konkoly.hu/cgi-bin/IBVS?5814"/>
    <hyperlink ref="P29" r:id="rId25" display="http://www.bav-astro.de/sfs/BAVM_link.php?BAVMnr=186"/>
    <hyperlink ref="P61" r:id="rId26" display="http://www.bav-astro.de/sfs/BAVM_link.php?BAVMnr=193"/>
    <hyperlink ref="P30" r:id="rId27" display="http://www.bav-astro.de/sfs/BAVM_link.php?BAVMnr=209"/>
    <hyperlink ref="P31" r:id="rId28" display="http://www.bav-astro.de/sfs/BAVM_link.php?BAVMnr=214"/>
    <hyperlink ref="P32" r:id="rId29" display="http://www.bav-astro.de/sfs/BAVM_link.php?BAVMnr=220"/>
    <hyperlink ref="P33" r:id="rId30" display="http://www.bav-astro.de/sfs/BAVM_link.php?BAVMnr=220"/>
    <hyperlink ref="P34" r:id="rId31" display="http://www.konkoly.hu/cgi-bin/IBVS?59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2024-02-14T02:00:13Z</dcterms:modified>
</cp:coreProperties>
</file>