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B04164-7191-42C5-9A21-83F4B2A022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8" i="1"/>
  <c r="E14" i="1"/>
  <c r="Q25" i="1"/>
  <c r="Q26" i="1"/>
  <c r="Q27" i="1"/>
  <c r="C21" i="1"/>
  <c r="C17" i="1"/>
  <c r="Q22" i="1"/>
  <c r="Q23" i="1"/>
  <c r="Q24" i="1"/>
  <c r="C7" i="1"/>
  <c r="C8" i="1"/>
  <c r="E25" i="1"/>
  <c r="F25" i="1"/>
  <c r="G25" i="1"/>
  <c r="J25" i="1"/>
  <c r="Q21" i="1"/>
  <c r="G22" i="1"/>
  <c r="E27" i="1"/>
  <c r="F27" i="1"/>
  <c r="G27" i="1"/>
  <c r="I27" i="1"/>
  <c r="E21" i="1"/>
  <c r="G21" i="1"/>
  <c r="E22" i="1"/>
  <c r="F22" i="1"/>
  <c r="E23" i="1"/>
  <c r="F23" i="1"/>
  <c r="G23" i="1"/>
  <c r="I23" i="1"/>
  <c r="E28" i="1"/>
  <c r="F28" i="1"/>
  <c r="G28" i="1"/>
  <c r="I28" i="1"/>
  <c r="E24" i="1"/>
  <c r="F24" i="1"/>
  <c r="G24" i="1"/>
  <c r="I24" i="1"/>
  <c r="E26" i="1"/>
  <c r="F26" i="1"/>
  <c r="G26" i="1"/>
  <c r="J26" i="1"/>
  <c r="I22" i="1"/>
  <c r="C12" i="1"/>
  <c r="C16" i="1" l="1"/>
  <c r="D18" i="1" s="1"/>
  <c r="E15" i="1"/>
  <c r="C11" i="1"/>
  <c r="O26" i="1" l="1"/>
  <c r="O24" i="1"/>
  <c r="O21" i="1"/>
  <c r="O25" i="1"/>
  <c r="O27" i="1"/>
  <c r="C15" i="1"/>
  <c r="O22" i="1"/>
  <c r="O23" i="1"/>
  <c r="O28" i="1"/>
  <c r="C18" i="1" l="1"/>
  <c r="E16" i="1"/>
  <c r="E17" i="1" s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<sst xmlns="http://schemas.openxmlformats.org/spreadsheetml/2006/main" count="62" uniqueCount="52">
  <si>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</si>
  <si>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</si>
  <si>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</si>
  <si>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</si>
  <si>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</si>
  <si>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</si>
  <si>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</si>
  <si>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</si>
  <si>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</si>
  <si>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</si>
  <si>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</si>
  <si>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</si>
  <si>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</si>
  <si>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</si>
  <si>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</si>
  <si>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</si>
  <si>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</si>
  <si>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</si>
  <si>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</si>
  <si>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</si>
  <si>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</si>
  <si>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</si>
  <si>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</si>
  <si>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</si>
  <si>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</si>
  <si>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</si>
  <si>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</si>
  <si>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</si>
  <si>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5583</t>
  </si>
  <si>
    <t>I</t>
  </si>
  <si>
    <t>IBVS</t>
  </si>
  <si>
    <t>EB/KW</t>
  </si>
  <si>
    <t>IBVS 5027</t>
  </si>
  <si>
    <t>II</t>
  </si>
  <si>
    <t># of data points: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</si>
  <si>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</si>
  <si>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</si>
  <si>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</si>
  <si>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</si>
  <si>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</si>
  <si>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</si>
  <si>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</si>
  <si>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</si>
  <si>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</si>
  <si>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</t>
  </si>
  <si>
    <t>CCD+C</t>
  </si>
  <si>
    <t>OEJV</t>
  </si>
  <si>
    <t>Add cycle</t>
  </si>
  <si>
    <t>Old Cycle</t>
  </si>
  <si>
    <t>IBVS 5918</t>
  </si>
  <si>
    <t>.0001</t>
  </si>
  <si>
    <t>V0412 Her / GSC 02079-00509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</si>
</sst>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/>
    <xf numFmtId="0" fontId="8" fillId="0" borderId="0" xfId="0" applyNumberFormat="1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2" borderId="0" xfId="0" applyFont="1" applyFill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V0412 Her - O-C Diagr.</a:t>
            </a:r>
          </a:p>
        </c:rich>
      </c:tx>
      <c:layout>
        <c:manualLayout>
          <c:xMode val="edge"/>
          <c:yMode val="edge"/>
          <c:x val="0.3631605395120002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B-402D-8F4D-ED402D05A0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8.1335609997040592E-2</c:v>
                </c:pt>
                <c:pt idx="2">
                  <c:v>8.1845820008311421E-2</c:v>
                </c:pt>
                <c:pt idx="3">
                  <c:v>7.8913680008554365E-2</c:v>
                </c:pt>
                <c:pt idx="6">
                  <c:v>8.6446779998368584E-2</c:v>
                </c:pt>
                <c:pt idx="7">
                  <c:v>8.0756240007758606E-2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7B-402D-8F4D-ED402D05A0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8.1762510002590716E-2</c:v>
                </c:pt>
                <c:pt idx="5">
                  <c:v>8.0562590002955403E-2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7B-402D-8F4D-ED402D05A0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7B-402D-8F4D-ED402D05A0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7B-402D-8F4D-ED402D05A0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7B-402D-8F4D-ED402D05A0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7B-402D-8F4D-ED402D05A0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7.2081483632748258E-2</c:v>
                </c:pt>
                <c:pt idx="1">
                  <c:v>8.1111125234098594E-2</c:v>
                </c:pt>
                <c:pt idx="2">
                  <c:v>8.1116071608663229E-2</c:v>
                </c:pt>
                <c:pt idx="3">
                  <c:v>8.1400731981495139E-2</c:v>
                </c:pt>
                <c:pt idx="4">
                  <c:v>8.1612032742826329E-2</c:v>
                </c:pt>
                <c:pt idx="5">
                  <c:v>8.1919125969317538E-2</c:v>
                </c:pt>
                <c:pt idx="6">
                  <c:v>8.2014500430993231E-2</c:v>
                </c:pt>
                <c:pt idx="7">
                  <c:v>8.2449642058185627E-2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7B-402D-8F4D-ED402D05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860720"/>
        <c:axId val="1"/>
      </c:scatterChart>
      <c:valAx>
        <c:axId val="688860720"/>
        <c:scaling>
          <c:orientation val="minMax"/>
          <c:max val="80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860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V0412 Her - O-C Diagr.</a:t>
            </a:r>
          </a:p>
        </c:rich>
      </c:tx>
      <c:layout>
        <c:manualLayout>
          <c:xMode val="edge"/>
          <c:yMode val="edge"/>
          <c:x val="0.3704301075268817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860681114551083"/>
          <c:w val="0.8161290322580645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2-4CAC-A2B0-D749FA2AB4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8.1335609997040592E-2</c:v>
                </c:pt>
                <c:pt idx="2">
                  <c:v>8.1845820008311421E-2</c:v>
                </c:pt>
                <c:pt idx="3">
                  <c:v>7.8913680008554365E-2</c:v>
                </c:pt>
                <c:pt idx="6">
                  <c:v>8.6446779998368584E-2</c:v>
                </c:pt>
                <c:pt idx="7">
                  <c:v>8.0756240007758606E-2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E2-4CAC-A2B0-D749FA2AB4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8.1762510002590716E-2</c:v>
                </c:pt>
                <c:pt idx="5">
                  <c:v>8.0562590002955403E-2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E2-4CAC-A2B0-D749FA2AB4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E2-4CAC-A2B0-D749FA2AB4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E2-4CAC-A2B0-D749FA2AB4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E2-4CAC-A2B0-D749FA2AB4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3.8999999999999998E-3</c:v>
                  </c:pt>
                  <c:pt idx="4">
                    <c:v>0</c:v>
                  </c:pt>
                  <c:pt idx="5">
                    <c:v>0</c:v>
                  </c:pt>
                  <c:pt idx="6">
                    <c:v>4.0000000000000001E-3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E2-4CAC-A2B0-D749FA2AB4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64805.5</c:v>
                </c:pt>
                <c:pt idx="2">
                  <c:v>64841</c:v>
                </c:pt>
                <c:pt idx="3">
                  <c:v>66884</c:v>
                </c:pt>
                <c:pt idx="4">
                  <c:v>68400.5</c:v>
                </c:pt>
                <c:pt idx="5">
                  <c:v>70604.5</c:v>
                </c:pt>
                <c:pt idx="6">
                  <c:v>71289</c:v>
                </c:pt>
                <c:pt idx="7">
                  <c:v>74412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7.2081483632748258E-2</c:v>
                </c:pt>
                <c:pt idx="1">
                  <c:v>8.1111125234098594E-2</c:v>
                </c:pt>
                <c:pt idx="2">
                  <c:v>8.1116071608663229E-2</c:v>
                </c:pt>
                <c:pt idx="3">
                  <c:v>8.1400731981495139E-2</c:v>
                </c:pt>
                <c:pt idx="4">
                  <c:v>8.1612032742826329E-2</c:v>
                </c:pt>
                <c:pt idx="5">
                  <c:v>8.1919125969317538E-2</c:v>
                </c:pt>
                <c:pt idx="6">
                  <c:v>8.2014500430993231E-2</c:v>
                </c:pt>
                <c:pt idx="7">
                  <c:v>8.2449642058185627E-2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E2-4CAC-A2B0-D749FA2AB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805248"/>
        <c:axId val="1"/>
      </c:scatterChart>
      <c:valAx>
        <c:axId val="30580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80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17</xdr:col>
      <xdr:colOff>342900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1C86BF8-3366-270E-DCCE-830B2F344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28575</xdr:rowOff>
    </xdr:from>
    <xdr:to>
      <xdr:col>27</xdr:col>
      <xdr:colOff>447675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7949C00-FDAC-46D0-C33A-851F442E2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workbookViewId="0">
      <selection activeCell="L20" sqref="L2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</row>
    <row r="2" spans="1:7" x14ac:dyDescent="0.2">
      <c r="A2" t="s">
        <v>24</v>
      </c>
      <c r="B2" s="11" t="s">
        <v>31</v>
      </c>
    </row>
    <row r="4" spans="1:7" x14ac:dyDescent="0.2">
      <c r="A4" s="7" t="s">
        <v>0</v>
      </c>
      <c r="C4" s="3">
        <v>29495.385999999999</v>
      </c>
      <c r="D4" s="4">
        <v>0.33621097999999999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29495.385999999999</v>
      </c>
    </row>
    <row r="8" spans="1:7" x14ac:dyDescent="0.2">
      <c r="A8" t="s">
        <v>3</v>
      </c>
      <c r="C8">
        <f>+D4</f>
        <v>0.33621097999999999</v>
      </c>
    </row>
    <row r="9" spans="1:7" x14ac:dyDescent="0.2">
      <c r="A9" s="21" t="s">
        <v>36</v>
      </c>
      <c r="B9" s="11"/>
      <c r="C9" s="22">
        <v>-9.5</v>
      </c>
      <c r="D9" s="11" t="s">
        <v>37</v>
      </c>
      <c r="E9" s="11"/>
    </row>
    <row r="10" spans="1:7" ht="13.5" thickBot="1" x14ac:dyDescent="0.25">
      <c r="A10" s="11"/>
      <c r="B10" s="11"/>
      <c r="C10" s="6" t="s">
        <v>20</v>
      </c>
      <c r="D10" s="6" t="s">
        <v>21</v>
      </c>
      <c r="E10" s="11"/>
    </row>
    <row r="11" spans="1:7" x14ac:dyDescent="0.2">
      <c r="A11" s="11" t="s">
        <v>16</v>
      </c>
      <c r="B11" s="11"/>
      <c r="C11" s="23">
        <f ca="1">INTERCEPT(INDIRECT($G$11):G992,INDIRECT($F$11):F992)</f>
        <v>7.2081483632748258E-2</v>
      </c>
      <c r="D11" s="5"/>
      <c r="E11" s="11"/>
      <c r="F11" s="24" t="str">
        <f>"F"&amp;E19</f>
        <v>F22</v>
      </c>
      <c r="G11" s="25" t="str">
        <f>"G"&amp;E19</f>
        <v>G22</v>
      </c>
    </row>
    <row r="12" spans="1:7" x14ac:dyDescent="0.2">
      <c r="A12" s="11" t="s">
        <v>17</v>
      </c>
      <c r="B12" s="11"/>
      <c r="C12" s="23">
        <f ca="1">SLOPE(INDIRECT($G$11):G992,INDIRECT($F$11):F992)</f>
        <v>1.3933449477822625E-7</v>
      </c>
      <c r="D12" s="5"/>
      <c r="E12" s="11"/>
    </row>
    <row r="13" spans="1:7" x14ac:dyDescent="0.2">
      <c r="A13" s="11" t="s">
        <v>19</v>
      </c>
      <c r="B13" s="11"/>
      <c r="C13" s="5" t="s">
        <v>14</v>
      </c>
      <c r="D13" s="28" t="s">
        <v>47</v>
      </c>
      <c r="E13" s="22">
        <v>1</v>
      </c>
    </row>
    <row r="14" spans="1:7" x14ac:dyDescent="0.2">
      <c r="A14" s="11"/>
      <c r="B14" s="11"/>
      <c r="C14" s="11"/>
      <c r="D14" s="28" t="s">
        <v>38</v>
      </c>
      <c r="E14" s="29">
        <f ca="1">NOW()+15018.5+$C$9/24</f>
        <v>60354.62581759259</v>
      </c>
    </row>
    <row r="15" spans="1:7" x14ac:dyDescent="0.2">
      <c r="A15" s="26" t="s">
        <v>18</v>
      </c>
      <c r="B15" s="11"/>
      <c r="C15" s="27">
        <f ca="1">(C7+C11)+(C8+C12)*INT(MAX(F21:F3533))</f>
        <v>54513.599893402054</v>
      </c>
      <c r="D15" s="28" t="s">
        <v>48</v>
      </c>
      <c r="E15" s="29">
        <f ca="1">ROUND(2*(E14-$C$7)/$C$8,0)/2+E13</f>
        <v>91786.5</v>
      </c>
    </row>
    <row r="16" spans="1:7" x14ac:dyDescent="0.2">
      <c r="A16" s="30" t="s">
        <v>4</v>
      </c>
      <c r="B16" s="11"/>
      <c r="C16" s="31">
        <f ca="1">+C8+C12</f>
        <v>0.33621111933449477</v>
      </c>
      <c r="D16" s="28" t="s">
        <v>39</v>
      </c>
      <c r="E16" s="25">
        <f ca="1">ROUND(2*(E14-$C$15)/$C$16,0)/2+E13</f>
        <v>17374</v>
      </c>
    </row>
    <row r="17" spans="1:17" ht="13.5" thickBot="1" x14ac:dyDescent="0.25">
      <c r="A17" s="28" t="s">
        <v>34</v>
      </c>
      <c r="B17" s="11"/>
      <c r="C17" s="11">
        <f>COUNT(C21:C2191)</f>
        <v>8</v>
      </c>
      <c r="D17" s="28" t="s">
        <v>40</v>
      </c>
      <c r="E17" s="32">
        <f ca="1">+$C$15+$C$16*E16-15018.5-$C$9/24</f>
        <v>45336.827714052903</v>
      </c>
    </row>
    <row r="18" spans="1:17" x14ac:dyDescent="0.2">
      <c r="A18" s="30" t="s">
        <v>5</v>
      </c>
      <c r="B18" s="11"/>
      <c r="C18" s="33">
        <f ca="1">+C15</f>
        <v>54513.599893402054</v>
      </c>
      <c r="D18" s="34">
        <f ca="1">+C16</f>
        <v>0.33621111933449477</v>
      </c>
      <c r="E18" s="35" t="s">
        <v>41</v>
      </c>
    </row>
    <row r="19" spans="1:17" ht="13.5" thickTop="1" x14ac:dyDescent="0.2">
      <c r="A19" s="36" t="s">
        <v>42</v>
      </c>
      <c r="E19" s="37">
        <v>22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</v>
      </c>
      <c r="J20" s="9" t="s">
        <v>46</v>
      </c>
      <c r="K20" s="9" t="s">
        <v>44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 s="13">
        <f>+C4</f>
        <v>29495.385999999999</v>
      </c>
      <c r="D21" s="13" t="s">
        <v>14</v>
      </c>
      <c r="E21">
        <f t="shared" ref="E21:E27" si="0">+(C21-C$7)/C$8</f>
        <v>0</v>
      </c>
      <c r="F21">
        <v>0</v>
      </c>
      <c r="G21">
        <f t="shared" ref="G21:G27" si="1">+C21-(C$7+F21*C$8)</f>
        <v>0</v>
      </c>
      <c r="H21" s="15">
        <v>0</v>
      </c>
      <c r="O21">
        <f t="shared" ref="O21:O27" ca="1" si="2">+C$11+C$12*$F21</f>
        <v>7.2081483632748258E-2</v>
      </c>
      <c r="Q21" s="2">
        <f t="shared" ref="Q21:Q27" si="3">+C21-15018.5</f>
        <v>14476.885999999999</v>
      </c>
    </row>
    <row r="22" spans="1:17" x14ac:dyDescent="0.2">
      <c r="A22" t="s">
        <v>32</v>
      </c>
      <c r="B22" s="5" t="s">
        <v>33</v>
      </c>
      <c r="C22" s="13">
        <v>51283.788</v>
      </c>
      <c r="D22" s="13">
        <v>5.0000000000000001E-3</v>
      </c>
      <c r="E22">
        <f t="shared" si="0"/>
        <v>64805.741918363288</v>
      </c>
      <c r="F22">
        <f>ROUND(2*E22,0)/2</f>
        <v>64805.5</v>
      </c>
      <c r="G22">
        <f t="shared" si="1"/>
        <v>8.1335609997040592E-2</v>
      </c>
      <c r="I22">
        <f>+G22</f>
        <v>8.1335609997040592E-2</v>
      </c>
      <c r="O22">
        <f t="shared" ca="1" si="2"/>
        <v>8.1111125234098594E-2</v>
      </c>
      <c r="Q22" s="2">
        <f t="shared" si="3"/>
        <v>36265.288</v>
      </c>
    </row>
    <row r="23" spans="1:17" x14ac:dyDescent="0.2">
      <c r="A23" t="s">
        <v>32</v>
      </c>
      <c r="B23" s="5" t="s">
        <v>29</v>
      </c>
      <c r="C23" s="13">
        <v>51295.724000000002</v>
      </c>
      <c r="D23" s="13">
        <v>5.0000000000000001E-3</v>
      </c>
      <c r="E23">
        <f t="shared" si="0"/>
        <v>64841.24343589256</v>
      </c>
      <c r="F23">
        <f>ROUND(2*E23,0)/2</f>
        <v>64841</v>
      </c>
      <c r="G23">
        <f t="shared" si="1"/>
        <v>8.1845820008311421E-2</v>
      </c>
      <c r="I23">
        <f>+G23</f>
        <v>8.1845820008311421E-2</v>
      </c>
      <c r="O23">
        <f t="shared" ca="1" si="2"/>
        <v>8.1116071608663229E-2</v>
      </c>
      <c r="Q23" s="2">
        <f t="shared" si="3"/>
        <v>36277.224000000002</v>
      </c>
    </row>
    <row r="24" spans="1:17" x14ac:dyDescent="0.2">
      <c r="A24" s="12" t="s">
        <v>28</v>
      </c>
      <c r="B24" s="10" t="s">
        <v>29</v>
      </c>
      <c r="C24" s="14">
        <v>51982.600100000003</v>
      </c>
      <c r="D24" s="16">
        <v>3.8999999999999998E-3</v>
      </c>
      <c r="E24">
        <f t="shared" si="0"/>
        <v>66884.234714761566</v>
      </c>
      <c r="F24">
        <f>ROUND(2*E24,0)/2</f>
        <v>66884</v>
      </c>
      <c r="G24">
        <f t="shared" si="1"/>
        <v>7.8913680008554365E-2</v>
      </c>
      <c r="I24">
        <f>+G24</f>
        <v>7.8913680008554365E-2</v>
      </c>
      <c r="O24">
        <f t="shared" ca="1" si="2"/>
        <v>8.1400731981495139E-2</v>
      </c>
      <c r="Q24" s="2">
        <f t="shared" si="3"/>
        <v>36964.100100000003</v>
      </c>
    </row>
    <row r="25" spans="1:17" x14ac:dyDescent="0.2">
      <c r="A25" s="38" t="s">
        <v>43</v>
      </c>
      <c r="B25" s="39" t="s">
        <v>33</v>
      </c>
      <c r="C25" s="38">
        <v>52492.466899999999</v>
      </c>
      <c r="D25" s="38" t="s">
        <v>44</v>
      </c>
      <c r="E25">
        <f t="shared" si="0"/>
        <v>68400.743188101711</v>
      </c>
      <c r="F25">
        <f>ROUND(2*E25,0)/2</f>
        <v>68400.5</v>
      </c>
      <c r="G25">
        <f t="shared" si="1"/>
        <v>8.1762510002590716E-2</v>
      </c>
      <c r="J25">
        <f>+G25</f>
        <v>8.1762510002590716E-2</v>
      </c>
      <c r="O25">
        <f t="shared" ca="1" si="2"/>
        <v>8.1612032742826329E-2</v>
      </c>
      <c r="Q25" s="2">
        <f t="shared" si="3"/>
        <v>37473.966899999999</v>
      </c>
    </row>
    <row r="26" spans="1:17" x14ac:dyDescent="0.2">
      <c r="A26" s="38" t="s">
        <v>43</v>
      </c>
      <c r="B26" s="39" t="s">
        <v>33</v>
      </c>
      <c r="C26" s="38">
        <v>53233.474699999999</v>
      </c>
      <c r="D26" s="38" t="s">
        <v>45</v>
      </c>
      <c r="E26">
        <f t="shared" si="0"/>
        <v>70604.739619152242</v>
      </c>
      <c r="F26">
        <f>ROUND(2*E26,0)/2</f>
        <v>70604.5</v>
      </c>
      <c r="G26">
        <f t="shared" si="1"/>
        <v>8.0562590002955403E-2</v>
      </c>
      <c r="J26">
        <f>+G26</f>
        <v>8.0562590002955403E-2</v>
      </c>
      <c r="O26">
        <f t="shared" ca="1" si="2"/>
        <v>8.1919125969317538E-2</v>
      </c>
      <c r="Q26" s="2">
        <f t="shared" si="3"/>
        <v>38214.974699999999</v>
      </c>
    </row>
    <row r="27" spans="1:17" x14ac:dyDescent="0.2">
      <c r="A27" s="17" t="s">
        <v>35</v>
      </c>
      <c r="B27" s="18" t="s">
        <v>29</v>
      </c>
      <c r="C27" s="19">
        <v>53463.616999999998</v>
      </c>
      <c r="D27" s="19">
        <v>4.0000000000000001E-3</v>
      </c>
      <c r="E27">
        <f t="shared" si="0"/>
        <v>71289.257120633003</v>
      </c>
      <c r="F27" s="20">
        <f>ROUND(2*E27,0)/2-0.5</f>
        <v>71289</v>
      </c>
      <c r="G27">
        <f t="shared" si="1"/>
        <v>8.6446779998368584E-2</v>
      </c>
      <c r="I27">
        <f>+G27</f>
        <v>8.6446779998368584E-2</v>
      </c>
      <c r="O27">
        <f t="shared" ca="1" si="2"/>
        <v>8.2014500430993231E-2</v>
      </c>
      <c r="Q27" s="2">
        <f t="shared" si="3"/>
        <v>38445.116999999998</v>
      </c>
    </row>
    <row r="28" spans="1:17" x14ac:dyDescent="0.2">
      <c r="A28" s="40" t="s">
        <v>49</v>
      </c>
      <c r="B28" s="41" t="s">
        <v>29</v>
      </c>
      <c r="C28" s="40">
        <v>54513.5982</v>
      </c>
      <c r="D28" s="40" t="s">
        <v>50</v>
      </c>
      <c r="E28">
        <f>+(C28-C$7)/C$8</f>
        <v>74412.240195129867</v>
      </c>
      <c r="F28" s="20">
        <f>ROUND(2*E28,0)/2</f>
        <v>74412</v>
      </c>
      <c r="G28">
        <f>+C28-(C$7+F28*C$8)</f>
        <v>8.0756240007758606E-2</v>
      </c>
      <c r="I28">
        <f>+G28</f>
        <v>8.0756240007758606E-2</v>
      </c>
      <c r="O28">
        <f ca="1">+C$11+C$12*$F28</f>
        <v>8.2449642058185627E-2</v>
      </c>
      <c r="Q28" s="2">
        <f>+C28-15018.5</f>
        <v>39495.0982</v>
      </c>
    </row>
    <row r="29" spans="1:17" x14ac:dyDescent="0.2">
      <c r="C29" s="13"/>
      <c r="D29" s="13"/>
      <c r="Q29" s="2"/>
    </row>
    <row r="30" spans="1:17" x14ac:dyDescent="0.2">
      <c r="C30" s="13"/>
      <c r="D30" s="13"/>
      <c r="Q30" s="2"/>
    </row>
    <row r="31" spans="1:17" x14ac:dyDescent="0.2">
      <c r="C31" s="13"/>
      <c r="D31" s="13"/>
      <c r="Q31" s="2"/>
    </row>
    <row r="32" spans="1:17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C41" s="13"/>
      <c r="D41" s="13"/>
    </row>
    <row r="42" spans="3:17" x14ac:dyDescent="0.2">
      <c r="C42" s="13"/>
      <c r="D42" s="13"/>
    </row>
    <row r="43" spans="3:17" x14ac:dyDescent="0.2">
      <c r="C43" s="13"/>
      <c r="D43" s="13"/>
    </row>
    <row r="44" spans="3:17" x14ac:dyDescent="0.2">
      <c r="C44" s="13"/>
      <c r="D44" s="13"/>
    </row>
    <row r="45" spans="3:17" x14ac:dyDescent="0.2">
      <c r="C45" s="13"/>
      <c r="D45" s="13"/>
    </row>
    <row r="46" spans="3:17" x14ac:dyDescent="0.2">
      <c r="C46" s="13"/>
      <c r="D46" s="13"/>
    </row>
    <row r="47" spans="3:17" x14ac:dyDescent="0.2">
      <c r="C47" s="13"/>
      <c r="D47" s="13"/>
    </row>
    <row r="48" spans="3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2024-02-14T02:01:10Z</dcterms:modified>
</cp:coreProperties>
</file>