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33B9EE5-8537-4703-99A1-85863258889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05" i="1" l="1"/>
  <c r="A11" i="2"/>
  <c r="D11" i="2"/>
  <c r="G11" i="2"/>
  <c r="C11" i="2"/>
  <c r="H11" i="2"/>
  <c r="B11" i="2"/>
  <c r="A12" i="2"/>
  <c r="C12" i="2"/>
  <c r="D12" i="2"/>
  <c r="G12" i="2"/>
  <c r="H12" i="2"/>
  <c r="B12" i="2"/>
  <c r="A13" i="2"/>
  <c r="B13" i="2"/>
  <c r="D13" i="2"/>
  <c r="G13" i="2"/>
  <c r="C13" i="2"/>
  <c r="H13" i="2"/>
  <c r="A14" i="2"/>
  <c r="B14" i="2"/>
  <c r="D14" i="2"/>
  <c r="G14" i="2"/>
  <c r="C14" i="2"/>
  <c r="H14" i="2"/>
  <c r="A15" i="2"/>
  <c r="D15" i="2"/>
  <c r="G15" i="2"/>
  <c r="C15" i="2"/>
  <c r="H15" i="2"/>
  <c r="B15" i="2"/>
  <c r="A16" i="2"/>
  <c r="C16" i="2"/>
  <c r="D16" i="2"/>
  <c r="G16" i="2"/>
  <c r="H16" i="2"/>
  <c r="B16" i="2"/>
  <c r="A17" i="2"/>
  <c r="D17" i="2"/>
  <c r="G17" i="2"/>
  <c r="C17" i="2"/>
  <c r="H17" i="2"/>
  <c r="B17" i="2"/>
  <c r="A18" i="2"/>
  <c r="B18" i="2"/>
  <c r="D18" i="2"/>
  <c r="G18" i="2"/>
  <c r="C18" i="2"/>
  <c r="H18" i="2"/>
  <c r="A19" i="2"/>
  <c r="B19" i="2"/>
  <c r="D19" i="2"/>
  <c r="G19" i="2"/>
  <c r="C19" i="2"/>
  <c r="H19" i="2"/>
  <c r="A20" i="2"/>
  <c r="D20" i="2"/>
  <c r="G20" i="2"/>
  <c r="C20" i="2"/>
  <c r="H20" i="2"/>
  <c r="B20" i="2"/>
  <c r="A21" i="2"/>
  <c r="B21" i="2"/>
  <c r="D21" i="2"/>
  <c r="G21" i="2"/>
  <c r="C21" i="2"/>
  <c r="H21" i="2"/>
  <c r="A22" i="2"/>
  <c r="D22" i="2"/>
  <c r="G22" i="2"/>
  <c r="C22" i="2"/>
  <c r="H22" i="2"/>
  <c r="B22" i="2"/>
  <c r="A23" i="2"/>
  <c r="B23" i="2"/>
  <c r="D23" i="2"/>
  <c r="G23" i="2"/>
  <c r="C23" i="2"/>
  <c r="H23" i="2"/>
  <c r="A24" i="2"/>
  <c r="C24" i="2"/>
  <c r="D24" i="2"/>
  <c r="G24" i="2"/>
  <c r="H24" i="2"/>
  <c r="B24" i="2"/>
  <c r="A25" i="2"/>
  <c r="D25" i="2"/>
  <c r="G25" i="2"/>
  <c r="C25" i="2"/>
  <c r="H25" i="2"/>
  <c r="B25" i="2"/>
  <c r="A26" i="2"/>
  <c r="B26" i="2"/>
  <c r="D26" i="2"/>
  <c r="G26" i="2"/>
  <c r="C26" i="2"/>
  <c r="H26" i="2"/>
  <c r="A27" i="2"/>
  <c r="D27" i="2"/>
  <c r="G27" i="2"/>
  <c r="C27" i="2"/>
  <c r="H27" i="2"/>
  <c r="B27" i="2"/>
  <c r="A28" i="2"/>
  <c r="C28" i="2"/>
  <c r="D28" i="2"/>
  <c r="G28" i="2"/>
  <c r="H28" i="2"/>
  <c r="B28" i="2"/>
  <c r="A29" i="2"/>
  <c r="B29" i="2"/>
  <c r="D29" i="2"/>
  <c r="G29" i="2"/>
  <c r="C29" i="2"/>
  <c r="H29" i="2"/>
  <c r="A30" i="2"/>
  <c r="D30" i="2"/>
  <c r="G30" i="2"/>
  <c r="C30" i="2"/>
  <c r="H30" i="2"/>
  <c r="B30" i="2"/>
  <c r="A31" i="2"/>
  <c r="B31" i="2"/>
  <c r="D31" i="2"/>
  <c r="G31" i="2"/>
  <c r="C31" i="2"/>
  <c r="H31" i="2"/>
  <c r="A32" i="2"/>
  <c r="D32" i="2"/>
  <c r="G32" i="2"/>
  <c r="C32" i="2"/>
  <c r="H32" i="2"/>
  <c r="B32" i="2"/>
  <c r="A33" i="2"/>
  <c r="B33" i="2"/>
  <c r="D33" i="2"/>
  <c r="G33" i="2"/>
  <c r="C33" i="2"/>
  <c r="H33" i="2"/>
  <c r="A34" i="2"/>
  <c r="B34" i="2"/>
  <c r="D34" i="2"/>
  <c r="G34" i="2"/>
  <c r="C34" i="2"/>
  <c r="H34" i="2"/>
  <c r="A35" i="2"/>
  <c r="D35" i="2"/>
  <c r="G35" i="2"/>
  <c r="C35" i="2"/>
  <c r="H35" i="2"/>
  <c r="B35" i="2"/>
  <c r="A36" i="2"/>
  <c r="D36" i="2"/>
  <c r="G36" i="2"/>
  <c r="C36" i="2"/>
  <c r="H36" i="2"/>
  <c r="B36" i="2"/>
  <c r="A37" i="2"/>
  <c r="D37" i="2"/>
  <c r="G37" i="2"/>
  <c r="C37" i="2"/>
  <c r="H37" i="2"/>
  <c r="B37" i="2"/>
  <c r="A38" i="2"/>
  <c r="B38" i="2"/>
  <c r="D38" i="2"/>
  <c r="G38" i="2"/>
  <c r="C38" i="2"/>
  <c r="H38" i="2"/>
  <c r="A39" i="2"/>
  <c r="B39" i="2"/>
  <c r="D39" i="2"/>
  <c r="G39" i="2"/>
  <c r="C39" i="2"/>
  <c r="H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D42" i="2"/>
  <c r="G42" i="2"/>
  <c r="C42" i="2"/>
  <c r="H42" i="2"/>
  <c r="B42" i="2"/>
  <c r="A43" i="2"/>
  <c r="B43" i="2"/>
  <c r="D43" i="2"/>
  <c r="G43" i="2"/>
  <c r="C43" i="2"/>
  <c r="H43" i="2"/>
  <c r="A44" i="2"/>
  <c r="D44" i="2"/>
  <c r="G44" i="2"/>
  <c r="C44" i="2"/>
  <c r="H44" i="2"/>
  <c r="B44" i="2"/>
  <c r="A45" i="2"/>
  <c r="B45" i="2"/>
  <c r="D45" i="2"/>
  <c r="G45" i="2"/>
  <c r="C45" i="2"/>
  <c r="H45" i="2"/>
  <c r="A46" i="2"/>
  <c r="B46" i="2"/>
  <c r="D46" i="2"/>
  <c r="G46" i="2"/>
  <c r="C46" i="2"/>
  <c r="H46" i="2"/>
  <c r="A47" i="2"/>
  <c r="B47" i="2"/>
  <c r="D47" i="2"/>
  <c r="G47" i="2"/>
  <c r="C47" i="2"/>
  <c r="H47" i="2"/>
  <c r="A48" i="2"/>
  <c r="D48" i="2"/>
  <c r="G48" i="2"/>
  <c r="C48" i="2"/>
  <c r="H48" i="2"/>
  <c r="B48" i="2"/>
  <c r="A49" i="2"/>
  <c r="D49" i="2"/>
  <c r="G49" i="2"/>
  <c r="C49" i="2"/>
  <c r="H49" i="2"/>
  <c r="B49" i="2"/>
  <c r="A50" i="2"/>
  <c r="B50" i="2"/>
  <c r="D50" i="2"/>
  <c r="G50" i="2"/>
  <c r="C50" i="2"/>
  <c r="H50" i="2"/>
  <c r="A51" i="2"/>
  <c r="B51" i="2"/>
  <c r="D51" i="2"/>
  <c r="G51" i="2"/>
  <c r="C51" i="2"/>
  <c r="H51" i="2"/>
  <c r="A52" i="2"/>
  <c r="D52" i="2"/>
  <c r="G52" i="2"/>
  <c r="C52" i="2"/>
  <c r="E52" i="2"/>
  <c r="H52" i="2"/>
  <c r="B52" i="2"/>
  <c r="A53" i="2"/>
  <c r="D53" i="2"/>
  <c r="G53" i="2"/>
  <c r="C53" i="2"/>
  <c r="H53" i="2"/>
  <c r="B53" i="2"/>
  <c r="A54" i="2"/>
  <c r="B54" i="2"/>
  <c r="F54" i="2"/>
  <c r="D54" i="2"/>
  <c r="G54" i="2"/>
  <c r="C54" i="2"/>
  <c r="H54" i="2"/>
  <c r="A55" i="2"/>
  <c r="B55" i="2"/>
  <c r="F55" i="2"/>
  <c r="D55" i="2"/>
  <c r="G55" i="2"/>
  <c r="C55" i="2"/>
  <c r="H55" i="2"/>
  <c r="A56" i="2"/>
  <c r="B56" i="2"/>
  <c r="F56" i="2"/>
  <c r="D56" i="2"/>
  <c r="G56" i="2"/>
  <c r="C56" i="2"/>
  <c r="H56" i="2"/>
  <c r="A57" i="2"/>
  <c r="F57" i="2"/>
  <c r="D57" i="2"/>
  <c r="G57" i="2"/>
  <c r="C57" i="2"/>
  <c r="H57" i="2"/>
  <c r="B57" i="2"/>
  <c r="A58" i="2"/>
  <c r="F58" i="2"/>
  <c r="D58" i="2"/>
  <c r="G58" i="2"/>
  <c r="C58" i="2"/>
  <c r="H58" i="2"/>
  <c r="B58" i="2"/>
  <c r="A59" i="2"/>
  <c r="D59" i="2"/>
  <c r="G59" i="2"/>
  <c r="C59" i="2"/>
  <c r="H59" i="2"/>
  <c r="B59" i="2"/>
  <c r="A60" i="2"/>
  <c r="D60" i="2"/>
  <c r="G60" i="2"/>
  <c r="C60" i="2"/>
  <c r="H60" i="2"/>
  <c r="B60" i="2"/>
  <c r="A61" i="2"/>
  <c r="C61" i="2"/>
  <c r="D61" i="2"/>
  <c r="G61" i="2"/>
  <c r="H61" i="2"/>
  <c r="B61" i="2"/>
  <c r="A62" i="2"/>
  <c r="B62" i="2"/>
  <c r="D62" i="2"/>
  <c r="G62" i="2"/>
  <c r="C62" i="2"/>
  <c r="H62" i="2"/>
  <c r="A63" i="2"/>
  <c r="D63" i="2"/>
  <c r="G63" i="2"/>
  <c r="C63" i="2"/>
  <c r="H63" i="2"/>
  <c r="B63" i="2"/>
  <c r="A64" i="2"/>
  <c r="D64" i="2"/>
  <c r="G64" i="2"/>
  <c r="C64" i="2"/>
  <c r="H64" i="2"/>
  <c r="B64" i="2"/>
  <c r="A65" i="2"/>
  <c r="C65" i="2"/>
  <c r="D65" i="2"/>
  <c r="G65" i="2"/>
  <c r="H65" i="2"/>
  <c r="B65" i="2"/>
  <c r="A66" i="2"/>
  <c r="B66" i="2"/>
  <c r="D66" i="2"/>
  <c r="G66" i="2"/>
  <c r="C66" i="2"/>
  <c r="H66" i="2"/>
  <c r="A67" i="2"/>
  <c r="D67" i="2"/>
  <c r="G67" i="2"/>
  <c r="C67" i="2"/>
  <c r="H67" i="2"/>
  <c r="B67" i="2"/>
  <c r="A68" i="2"/>
  <c r="D68" i="2"/>
  <c r="G68" i="2"/>
  <c r="C68" i="2"/>
  <c r="H68" i="2"/>
  <c r="B68" i="2"/>
  <c r="A69" i="2"/>
  <c r="C69" i="2"/>
  <c r="D69" i="2"/>
  <c r="G69" i="2"/>
  <c r="H69" i="2"/>
  <c r="B69" i="2"/>
  <c r="A70" i="2"/>
  <c r="B70" i="2"/>
  <c r="D70" i="2"/>
  <c r="G70" i="2"/>
  <c r="C70" i="2"/>
  <c r="H70" i="2"/>
  <c r="A71" i="2"/>
  <c r="D71" i="2"/>
  <c r="G71" i="2"/>
  <c r="C71" i="2"/>
  <c r="H71" i="2"/>
  <c r="B71" i="2"/>
  <c r="A72" i="2"/>
  <c r="D72" i="2"/>
  <c r="G72" i="2"/>
  <c r="C72" i="2"/>
  <c r="H72" i="2"/>
  <c r="B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D75" i="2"/>
  <c r="G75" i="2"/>
  <c r="C75" i="2"/>
  <c r="H75" i="2"/>
  <c r="B75" i="2"/>
  <c r="A76" i="2"/>
  <c r="B76" i="2"/>
  <c r="D76" i="2"/>
  <c r="G76" i="2"/>
  <c r="C76" i="2"/>
  <c r="H76" i="2"/>
  <c r="A77" i="2"/>
  <c r="D77" i="2"/>
  <c r="G77" i="2"/>
  <c r="C77" i="2"/>
  <c r="H77" i="2"/>
  <c r="B77" i="2"/>
  <c r="A78" i="2"/>
  <c r="B78" i="2"/>
  <c r="D78" i="2"/>
  <c r="G78" i="2"/>
  <c r="C78" i="2"/>
  <c r="H78" i="2"/>
  <c r="A79" i="2"/>
  <c r="B79" i="2"/>
  <c r="D79" i="2"/>
  <c r="G79" i="2"/>
  <c r="C79" i="2"/>
  <c r="H79" i="2"/>
  <c r="A80" i="2"/>
  <c r="B80" i="2"/>
  <c r="D80" i="2"/>
  <c r="G80" i="2"/>
  <c r="C80" i="2"/>
  <c r="H80" i="2"/>
  <c r="A81" i="2"/>
  <c r="D81" i="2"/>
  <c r="G81" i="2"/>
  <c r="C81" i="2"/>
  <c r="E81" i="2"/>
  <c r="H81" i="2"/>
  <c r="B81" i="2"/>
  <c r="A82" i="2"/>
  <c r="D82" i="2"/>
  <c r="G82" i="2"/>
  <c r="C82" i="2"/>
  <c r="H82" i="2"/>
  <c r="B82" i="2"/>
  <c r="A83" i="2"/>
  <c r="B83" i="2"/>
  <c r="D83" i="2"/>
  <c r="G83" i="2"/>
  <c r="C83" i="2"/>
  <c r="H83" i="2"/>
  <c r="A84" i="2"/>
  <c r="B84" i="2"/>
  <c r="D84" i="2"/>
  <c r="G84" i="2"/>
  <c r="C84" i="2"/>
  <c r="H84" i="2"/>
  <c r="A85" i="2"/>
  <c r="C85" i="2"/>
  <c r="E85" i="2"/>
  <c r="D85" i="2"/>
  <c r="G85" i="2"/>
  <c r="H85" i="2"/>
  <c r="B85" i="2"/>
  <c r="A86" i="2"/>
  <c r="D86" i="2"/>
  <c r="G86" i="2"/>
  <c r="C86" i="2"/>
  <c r="E86" i="2"/>
  <c r="H86" i="2"/>
  <c r="B86" i="2"/>
  <c r="A87" i="2"/>
  <c r="B87" i="2"/>
  <c r="D87" i="2"/>
  <c r="G87" i="2"/>
  <c r="C87" i="2"/>
  <c r="E87" i="2"/>
  <c r="H87" i="2"/>
  <c r="A88" i="2"/>
  <c r="D88" i="2"/>
  <c r="G88" i="2"/>
  <c r="C88" i="2"/>
  <c r="E88" i="2"/>
  <c r="H88" i="2"/>
  <c r="B88" i="2"/>
  <c r="A89" i="2"/>
  <c r="C89" i="2"/>
  <c r="E89" i="2"/>
  <c r="D89" i="2"/>
  <c r="G89" i="2"/>
  <c r="H89" i="2"/>
  <c r="B89" i="2"/>
  <c r="A90" i="2"/>
  <c r="D90" i="2"/>
  <c r="G90" i="2"/>
  <c r="C90" i="2"/>
  <c r="E90" i="2"/>
  <c r="H90" i="2"/>
  <c r="B90" i="2"/>
  <c r="A91" i="2"/>
  <c r="B91" i="2"/>
  <c r="D91" i="2"/>
  <c r="G91" i="2"/>
  <c r="C91" i="2"/>
  <c r="H91" i="2"/>
  <c r="C7" i="1"/>
  <c r="C8" i="1"/>
  <c r="C9" i="1"/>
  <c r="D9" i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E67" i="1"/>
  <c r="F67" i="1"/>
  <c r="G67" i="1"/>
  <c r="J67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E81" i="1"/>
  <c r="F81" i="1"/>
  <c r="G81" i="1"/>
  <c r="J81" i="1"/>
  <c r="Q81" i="1"/>
  <c r="Q82" i="1"/>
  <c r="Q83" i="1"/>
  <c r="Q84" i="1"/>
  <c r="Q85" i="1"/>
  <c r="Q86" i="1"/>
  <c r="Q87" i="1"/>
  <c r="Q88" i="1"/>
  <c r="Q89" i="1"/>
  <c r="E90" i="1"/>
  <c r="F90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E104" i="1"/>
  <c r="F104" i="1"/>
  <c r="Q104" i="1"/>
  <c r="Q106" i="1"/>
  <c r="E107" i="1"/>
  <c r="F107" i="1"/>
  <c r="Q107" i="1"/>
  <c r="Q108" i="1"/>
  <c r="E50" i="1"/>
  <c r="F50" i="1"/>
  <c r="E25" i="1"/>
  <c r="F25" i="1"/>
  <c r="G25" i="1"/>
  <c r="I25" i="1"/>
  <c r="E56" i="1"/>
  <c r="F56" i="1"/>
  <c r="G56" i="1"/>
  <c r="I56" i="1"/>
  <c r="E28" i="1"/>
  <c r="F28" i="1"/>
  <c r="G28" i="1"/>
  <c r="I28" i="1"/>
  <c r="E29" i="2"/>
  <c r="E68" i="1"/>
  <c r="F68" i="1"/>
  <c r="G68" i="1"/>
  <c r="K68" i="1"/>
  <c r="E99" i="1"/>
  <c r="E97" i="1"/>
  <c r="E85" i="1"/>
  <c r="F85" i="1"/>
  <c r="E83" i="1"/>
  <c r="E48" i="1"/>
  <c r="F48" i="1"/>
  <c r="G48" i="1"/>
  <c r="I48" i="1"/>
  <c r="E105" i="1"/>
  <c r="F105" i="1"/>
  <c r="E41" i="1"/>
  <c r="F41" i="1"/>
  <c r="G105" i="1"/>
  <c r="K105" i="1"/>
  <c r="G41" i="1"/>
  <c r="I41" i="1"/>
  <c r="E47" i="1"/>
  <c r="E55" i="1"/>
  <c r="E63" i="1"/>
  <c r="F63" i="1"/>
  <c r="G63" i="1"/>
  <c r="K63" i="1"/>
  <c r="E75" i="1"/>
  <c r="F75" i="1"/>
  <c r="E80" i="1"/>
  <c r="F80" i="1"/>
  <c r="E88" i="1"/>
  <c r="F88" i="1"/>
  <c r="E93" i="1"/>
  <c r="F93" i="1"/>
  <c r="E101" i="1"/>
  <c r="G50" i="1"/>
  <c r="J50" i="1"/>
  <c r="E29" i="1"/>
  <c r="F29" i="1"/>
  <c r="G29" i="1"/>
  <c r="I29" i="1"/>
  <c r="E33" i="1"/>
  <c r="F33" i="1"/>
  <c r="G33" i="1"/>
  <c r="I33" i="1"/>
  <c r="E37" i="1"/>
  <c r="F37" i="1"/>
  <c r="E45" i="1"/>
  <c r="F45" i="1"/>
  <c r="E53" i="1"/>
  <c r="F53" i="1"/>
  <c r="G53" i="1"/>
  <c r="I53" i="1"/>
  <c r="E61" i="1"/>
  <c r="F61" i="1"/>
  <c r="G61" i="1"/>
  <c r="I61" i="1"/>
  <c r="E69" i="1"/>
  <c r="F69" i="1"/>
  <c r="U75" i="1"/>
  <c r="G80" i="1"/>
  <c r="J80" i="1"/>
  <c r="E82" i="1"/>
  <c r="F82" i="1"/>
  <c r="G82" i="1"/>
  <c r="K82" i="1"/>
  <c r="G88" i="1"/>
  <c r="I88" i="1"/>
  <c r="G93" i="1"/>
  <c r="J93" i="1"/>
  <c r="E95" i="1"/>
  <c r="E103" i="1"/>
  <c r="E46" i="1"/>
  <c r="E40" i="1"/>
  <c r="E32" i="1"/>
  <c r="E24" i="1"/>
  <c r="F24" i="1"/>
  <c r="G24" i="1"/>
  <c r="I24" i="1"/>
  <c r="E34" i="1"/>
  <c r="E27" i="1"/>
  <c r="E23" i="1"/>
  <c r="E58" i="1"/>
  <c r="E54" i="1"/>
  <c r="E49" i="1"/>
  <c r="E39" i="1"/>
  <c r="F39" i="1"/>
  <c r="G39" i="1"/>
  <c r="I39" i="1"/>
  <c r="E31" i="1"/>
  <c r="E21" i="1"/>
  <c r="E74" i="1"/>
  <c r="E79" i="1"/>
  <c r="F79" i="1"/>
  <c r="G79" i="1"/>
  <c r="J79" i="1"/>
  <c r="G85" i="1"/>
  <c r="K85" i="1"/>
  <c r="E87" i="1"/>
  <c r="F87" i="1"/>
  <c r="G87" i="1"/>
  <c r="I87" i="1"/>
  <c r="G90" i="1"/>
  <c r="K90" i="1"/>
  <c r="E92" i="1"/>
  <c r="E100" i="1"/>
  <c r="G107" i="1"/>
  <c r="K107" i="1"/>
  <c r="E66" i="1"/>
  <c r="E62" i="1"/>
  <c r="E50" i="2"/>
  <c r="E44" i="2"/>
  <c r="E47" i="2"/>
  <c r="E26" i="1"/>
  <c r="E71" i="2"/>
  <c r="E52" i="1"/>
  <c r="E78" i="1"/>
  <c r="F78" i="1"/>
  <c r="G78" i="1"/>
  <c r="I78" i="1"/>
  <c r="E76" i="1"/>
  <c r="F76" i="1"/>
  <c r="G76" i="1"/>
  <c r="I76" i="1"/>
  <c r="G69" i="1"/>
  <c r="I69" i="1"/>
  <c r="E59" i="1"/>
  <c r="E44" i="1"/>
  <c r="F44" i="1"/>
  <c r="G44" i="1"/>
  <c r="I44" i="1"/>
  <c r="E70" i="2"/>
  <c r="E91" i="2"/>
  <c r="E45" i="2"/>
  <c r="E37" i="2"/>
  <c r="E35" i="2"/>
  <c r="E27" i="2"/>
  <c r="E64" i="1"/>
  <c r="E43" i="1"/>
  <c r="E73" i="2"/>
  <c r="E42" i="1"/>
  <c r="E22" i="1"/>
  <c r="E98" i="1"/>
  <c r="E96" i="1"/>
  <c r="E89" i="1"/>
  <c r="E73" i="1"/>
  <c r="F73" i="1"/>
  <c r="G73" i="1"/>
  <c r="K73" i="1"/>
  <c r="E71" i="1"/>
  <c r="F71" i="1"/>
  <c r="G71" i="1"/>
  <c r="K71" i="1"/>
  <c r="E51" i="1"/>
  <c r="E38" i="1"/>
  <c r="E33" i="2"/>
  <c r="E22" i="2"/>
  <c r="E84" i="2"/>
  <c r="E108" i="1"/>
  <c r="F108" i="1"/>
  <c r="G108" i="1"/>
  <c r="K108" i="1"/>
  <c r="E106" i="1"/>
  <c r="F106" i="1"/>
  <c r="G106" i="1"/>
  <c r="J106" i="1"/>
  <c r="E91" i="1"/>
  <c r="E77" i="1"/>
  <c r="F77" i="1"/>
  <c r="G77" i="1"/>
  <c r="I77" i="1"/>
  <c r="E65" i="1"/>
  <c r="F65" i="1"/>
  <c r="G65" i="1"/>
  <c r="K65" i="1"/>
  <c r="E46" i="2"/>
  <c r="E40" i="2"/>
  <c r="E16" i="2"/>
  <c r="E94" i="1"/>
  <c r="E60" i="1"/>
  <c r="F60" i="1"/>
  <c r="G60" i="1"/>
  <c r="E35" i="1"/>
  <c r="E30" i="1"/>
  <c r="E36" i="1"/>
  <c r="E86" i="1"/>
  <c r="F86" i="1"/>
  <c r="G86" i="1"/>
  <c r="K86" i="1"/>
  <c r="E84" i="1"/>
  <c r="E83" i="2"/>
  <c r="E66" i="2"/>
  <c r="E38" i="2"/>
  <c r="G104" i="1"/>
  <c r="J104" i="1"/>
  <c r="E102" i="1"/>
  <c r="F102" i="1"/>
  <c r="G102" i="1"/>
  <c r="J102" i="1"/>
  <c r="E72" i="1"/>
  <c r="F72" i="1"/>
  <c r="G72" i="1"/>
  <c r="K72" i="1"/>
  <c r="E70" i="1"/>
  <c r="F70" i="1"/>
  <c r="G70" i="1"/>
  <c r="J70" i="1"/>
  <c r="E57" i="1"/>
  <c r="G45" i="1"/>
  <c r="I45" i="1"/>
  <c r="G37" i="1"/>
  <c r="I37" i="1"/>
  <c r="E78" i="2"/>
  <c r="E55" i="2"/>
  <c r="E20" i="2"/>
  <c r="E31" i="2"/>
  <c r="F59" i="1"/>
  <c r="G59" i="1"/>
  <c r="I59" i="1"/>
  <c r="E49" i="2"/>
  <c r="F84" i="1"/>
  <c r="G84" i="1"/>
  <c r="K84" i="1"/>
  <c r="F98" i="1"/>
  <c r="G98" i="1"/>
  <c r="K98" i="1"/>
  <c r="E60" i="2"/>
  <c r="E64" i="2"/>
  <c r="E54" i="2"/>
  <c r="F92" i="1"/>
  <c r="G92" i="1"/>
  <c r="J92" i="1"/>
  <c r="F21" i="1"/>
  <c r="G21" i="1"/>
  <c r="H21" i="1"/>
  <c r="E11" i="2"/>
  <c r="F34" i="1"/>
  <c r="G34" i="1"/>
  <c r="I34" i="1"/>
  <c r="E17" i="2"/>
  <c r="F83" i="1"/>
  <c r="G83" i="1"/>
  <c r="K83" i="1"/>
  <c r="E48" i="2"/>
  <c r="E68" i="2"/>
  <c r="F22" i="1"/>
  <c r="G22" i="1"/>
  <c r="I22" i="1"/>
  <c r="E42" i="2"/>
  <c r="F52" i="1"/>
  <c r="G52" i="1"/>
  <c r="I52" i="1"/>
  <c r="E77" i="2"/>
  <c r="E67" i="2"/>
  <c r="F31" i="1"/>
  <c r="G31" i="1"/>
  <c r="I31" i="1"/>
  <c r="E14" i="2"/>
  <c r="E80" i="2"/>
  <c r="F55" i="1"/>
  <c r="G55" i="1"/>
  <c r="I55" i="1"/>
  <c r="E19" i="2"/>
  <c r="F36" i="1"/>
  <c r="G36" i="1"/>
  <c r="I36" i="1"/>
  <c r="E21" i="2"/>
  <c r="F38" i="1"/>
  <c r="G38" i="1"/>
  <c r="I38" i="1"/>
  <c r="E23" i="2"/>
  <c r="F42" i="1"/>
  <c r="G42" i="1"/>
  <c r="I42" i="1"/>
  <c r="E75" i="2"/>
  <c r="F32" i="1"/>
  <c r="G32" i="1"/>
  <c r="I32" i="1"/>
  <c r="E15" i="2"/>
  <c r="E26" i="2"/>
  <c r="F47" i="1"/>
  <c r="G47" i="1"/>
  <c r="I47" i="1"/>
  <c r="F97" i="1"/>
  <c r="G97" i="1"/>
  <c r="J97" i="1"/>
  <c r="E59" i="2"/>
  <c r="E72" i="2"/>
  <c r="F26" i="1"/>
  <c r="G26" i="1"/>
  <c r="I26" i="1"/>
  <c r="E32" i="2"/>
  <c r="F62" i="1"/>
  <c r="G62" i="1"/>
  <c r="F49" i="1"/>
  <c r="G49" i="1"/>
  <c r="I49" i="1"/>
  <c r="E28" i="2"/>
  <c r="F40" i="1"/>
  <c r="G40" i="1"/>
  <c r="I40" i="1"/>
  <c r="E74" i="2"/>
  <c r="F99" i="1"/>
  <c r="G99" i="1"/>
  <c r="K99" i="1"/>
  <c r="E61" i="2"/>
  <c r="F35" i="1"/>
  <c r="G35" i="1"/>
  <c r="I35" i="1"/>
  <c r="E18" i="2"/>
  <c r="F91" i="1"/>
  <c r="G91" i="1"/>
  <c r="J91" i="1"/>
  <c r="E53" i="2"/>
  <c r="E24" i="2"/>
  <c r="F43" i="1"/>
  <c r="G43" i="1"/>
  <c r="I43" i="1"/>
  <c r="F66" i="1"/>
  <c r="G66" i="1"/>
  <c r="K66" i="1"/>
  <c r="E36" i="2"/>
  <c r="F54" i="1"/>
  <c r="G54" i="1"/>
  <c r="I54" i="1"/>
  <c r="E79" i="2"/>
  <c r="F46" i="1"/>
  <c r="G46" i="1"/>
  <c r="I46" i="1"/>
  <c r="E25" i="2"/>
  <c r="E63" i="2"/>
  <c r="F101" i="1"/>
  <c r="G101" i="1"/>
  <c r="J101" i="1"/>
  <c r="E13" i="2"/>
  <c r="F30" i="1"/>
  <c r="G30" i="1"/>
  <c r="I30" i="1"/>
  <c r="F64" i="1"/>
  <c r="G64" i="1"/>
  <c r="K64" i="1"/>
  <c r="E34" i="2"/>
  <c r="E39" i="2"/>
  <c r="F58" i="1"/>
  <c r="G58" i="1"/>
  <c r="J58" i="1"/>
  <c r="E30" i="2"/>
  <c r="F103" i="1"/>
  <c r="G103" i="1"/>
  <c r="K103" i="1"/>
  <c r="E65" i="2"/>
  <c r="F51" i="1"/>
  <c r="G51" i="1"/>
  <c r="I51" i="1"/>
  <c r="E76" i="2"/>
  <c r="E82" i="2"/>
  <c r="F57" i="1"/>
  <c r="G57" i="1"/>
  <c r="I57" i="1"/>
  <c r="I60" i="1"/>
  <c r="E56" i="2"/>
  <c r="F94" i="1"/>
  <c r="G94" i="1"/>
  <c r="J94" i="1"/>
  <c r="E51" i="2"/>
  <c r="F89" i="1"/>
  <c r="G89" i="1"/>
  <c r="F100" i="1"/>
  <c r="G100" i="1"/>
  <c r="K100" i="1"/>
  <c r="E62" i="2"/>
  <c r="E43" i="2"/>
  <c r="F74" i="1"/>
  <c r="G74" i="1"/>
  <c r="J74" i="1"/>
  <c r="F23" i="1"/>
  <c r="G23" i="1"/>
  <c r="I23" i="1"/>
  <c r="E69" i="2"/>
  <c r="E41" i="2"/>
  <c r="F96" i="1"/>
  <c r="G96" i="1"/>
  <c r="J96" i="1"/>
  <c r="E58" i="2"/>
  <c r="F27" i="1"/>
  <c r="G27" i="1"/>
  <c r="I27" i="1"/>
  <c r="E12" i="2"/>
  <c r="F95" i="1"/>
  <c r="G95" i="1"/>
  <c r="J95" i="1"/>
  <c r="E57" i="2"/>
  <c r="K62" i="1"/>
  <c r="C12" i="1"/>
  <c r="C11" i="1"/>
  <c r="O67" i="1" l="1"/>
  <c r="O79" i="1"/>
  <c r="O78" i="1"/>
  <c r="O59" i="1"/>
  <c r="O81" i="1"/>
  <c r="O97" i="1"/>
  <c r="O90" i="1"/>
  <c r="O64" i="1"/>
  <c r="O28" i="1"/>
  <c r="O71" i="1"/>
  <c r="O74" i="1"/>
  <c r="O26" i="1"/>
  <c r="O80" i="1"/>
  <c r="O89" i="1"/>
  <c r="O86" i="1"/>
  <c r="C15" i="1"/>
  <c r="O106" i="1"/>
  <c r="O88" i="1"/>
  <c r="O91" i="1"/>
  <c r="O66" i="1"/>
  <c r="O70" i="1"/>
  <c r="O102" i="1"/>
  <c r="O73" i="1"/>
  <c r="O58" i="1"/>
  <c r="O84" i="1"/>
  <c r="O98" i="1"/>
  <c r="O100" i="1"/>
  <c r="O45" i="1"/>
  <c r="O25" i="1"/>
  <c r="O75" i="1"/>
  <c r="O51" i="1"/>
  <c r="O52" i="1"/>
  <c r="O57" i="1"/>
  <c r="O108" i="1"/>
  <c r="O93" i="1"/>
  <c r="O101" i="1"/>
  <c r="O68" i="1"/>
  <c r="O54" i="1"/>
  <c r="O56" i="1"/>
  <c r="O83" i="1"/>
  <c r="O85" i="1"/>
  <c r="O87" i="1"/>
  <c r="O55" i="1"/>
  <c r="O22" i="1"/>
  <c r="O99" i="1"/>
  <c r="O76" i="1"/>
  <c r="O40" i="1"/>
  <c r="O105" i="1"/>
  <c r="O94" i="1"/>
  <c r="O53" i="1"/>
  <c r="O24" i="1"/>
  <c r="O72" i="1"/>
  <c r="O104" i="1"/>
  <c r="O82" i="1"/>
  <c r="O60" i="1"/>
  <c r="O23" i="1"/>
  <c r="O77" i="1"/>
  <c r="O96" i="1"/>
  <c r="O65" i="1"/>
  <c r="O103" i="1"/>
  <c r="O69" i="1"/>
  <c r="O63" i="1"/>
  <c r="O95" i="1"/>
  <c r="O62" i="1"/>
  <c r="O92" i="1"/>
  <c r="O107" i="1"/>
  <c r="O6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<sst xmlns="http://schemas.openxmlformats.org/spreadsheetml/2006/main" count="892" uniqueCount="410">
  <si>
    <t>IBVS 6196</t>
  </si>
  <si>
    <t>BAD?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</si>
  <si>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</si>
  <si>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</si>
  <si>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</si>
  <si>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</si>
  <si>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</si>
  <si>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</si>
  <si>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</si>
  <si>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</si>
  <si>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</si>
  <si>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</si>
  <si>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</si>
  <si>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</si>
  <si>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</si>
  <si>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</si>
  <si>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</si>
  <si>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</si>
  <si>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</si>
  <si>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</si>
  <si>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</si>
  <si>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</si>
  <si>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</si>
  <si>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</si>
  <si>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</si>
  <si>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</si>
  <si>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</si>
  <si>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</si>
  <si>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</si>
  <si>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</si>
  <si>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</si>
  <si>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Bull.34</t>
  </si>
  <si>
    <t>B</t>
  </si>
  <si>
    <t>Locher K</t>
  </si>
  <si>
    <t>BBSAG Bull.35</t>
  </si>
  <si>
    <t>BBSAG Bull.37</t>
  </si>
  <si>
    <t>BBSAG Bull.38</t>
  </si>
  <si>
    <t>BBSAG Bull.45</t>
  </si>
  <si>
    <t>BBSAG Bull.47</t>
  </si>
  <si>
    <t>BBSAG Bull.49</t>
  </si>
  <si>
    <t>BBSAG Bull.109</t>
  </si>
  <si>
    <t>Dedoch A</t>
  </si>
  <si>
    <t>BBSAG Bull.115</t>
  </si>
  <si>
    <t>Krobusek B</t>
  </si>
  <si>
    <t>II</t>
  </si>
  <si>
    <t>IBVS 5484</t>
  </si>
  <si>
    <t>IBVS 5263</t>
  </si>
  <si>
    <t>I</t>
  </si>
  <si>
    <t>IBVS 5027</t>
  </si>
  <si>
    <t>IBVS 4887</t>
  </si>
  <si>
    <t>IBVS 4888</t>
  </si>
  <si>
    <t>IBVS 2344</t>
  </si>
  <si>
    <t>IBVS 5602</t>
  </si>
  <si>
    <t>IBVS 5603</t>
  </si>
  <si>
    <t>IBVS 5296</t>
  </si>
  <si>
    <t>EW/KW</t>
  </si>
  <si>
    <t># of data points:</t>
  </si>
  <si>
    <t>IBVS 5731</t>
  </si>
  <si>
    <t>IBVS 5760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</si>
  <si>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</si>
  <si>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</si>
  <si>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</si>
  <si>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</si>
  <si>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</si>
  <si>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</si>
  <si>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5761</t>
  </si>
  <si>
    <t>OEJV 0074</t>
  </si>
  <si>
    <t>vis</t>
  </si>
  <si>
    <t>CCD</t>
  </si>
  <si>
    <t>CCD+C</t>
  </si>
  <si>
    <t>Add cycle</t>
  </si>
  <si>
    <t>Old Cycle</t>
  </si>
  <si>
    <t>IBVS 5918</t>
  </si>
  <si>
    <t>IBVS 6010</t>
  </si>
  <si>
    <t>OEJV 0003</t>
  </si>
  <si>
    <t>IBVS 6029</t>
  </si>
  <si>
    <t>OEJV 0160</t>
  </si>
  <si>
    <t>IBVS 6070</t>
  </si>
  <si>
    <t>V0502 Her / GSC 02610-02223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</si>
  <si>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</si>
  <si>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</si>
  <si>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</si>
  <si>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</si>
  <si>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</si>
  <si>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</si>
  <si>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</si>
  <si>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</si>
  <si>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</si>
  <si>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2430938.493 </t>
  </si>
  <si>
    <t> 01.08.1943 23:49 </t>
  </si>
  <si>
    <t> 0.000 </t>
  </si>
  <si>
    <t>P </t>
  </si>
  <si>
    <t> H.Gessner </t>
  </si>
  <si>
    <t> VSS 7.94 </t>
  </si>
  <si>
    <t>2430939.403 </t>
  </si>
  <si>
    <t> 02.08.1943 21:40 </t>
  </si>
  <si>
    <t> -0.013 </t>
  </si>
  <si>
    <t>2430941.478 </t>
  </si>
  <si>
    <t> 04.08.1943 23:28 </t>
  </si>
  <si>
    <t> 0.031 </t>
  </si>
  <si>
    <t>2430969.512 </t>
  </si>
  <si>
    <t> 02.09.1943 00:17 </t>
  </si>
  <si>
    <t> -0.000 </t>
  </si>
  <si>
    <t>2430972.496 </t>
  </si>
  <si>
    <t> 04.09.1943 23:54 </t>
  </si>
  <si>
    <t> 0.030 </t>
  </si>
  <si>
    <t>2430990.377 </t>
  </si>
  <si>
    <t> 22.09.1943 21:02 </t>
  </si>
  <si>
    <t> 0.001 </t>
  </si>
  <si>
    <t>2443347.454 </t>
  </si>
  <si>
    <t> 22.07.1977 22:53 </t>
  </si>
  <si>
    <t> 0.153 </t>
  </si>
  <si>
    <t>V </t>
  </si>
  <si>
    <t> R.Diethelm </t>
  </si>
  <si>
    <t> BBS 34 </t>
  </si>
  <si>
    <t>2443350.376 </t>
  </si>
  <si>
    <t> 25.07.1977 21:01 </t>
  </si>
  <si>
    <t> 0.120 </t>
  </si>
  <si>
    <t>2443360.380 </t>
  </si>
  <si>
    <t> 04.08.1977 21:07 </t>
  </si>
  <si>
    <t> 0.154 </t>
  </si>
  <si>
    <t>2443387.352 </t>
  </si>
  <si>
    <t> 31.08.1977 20:26 </t>
  </si>
  <si>
    <t> 0.169 </t>
  </si>
  <si>
    <t> K.Locher </t>
  </si>
  <si>
    <t>2443392.365 </t>
  </si>
  <si>
    <t> 05.09.1977 20:45 </t>
  </si>
  <si>
    <t> 0.197 </t>
  </si>
  <si>
    <t>2443394.388 </t>
  </si>
  <si>
    <t> 07.09.1977 21:18 </t>
  </si>
  <si>
    <t> 0.189 </t>
  </si>
  <si>
    <t> BBS 35 </t>
  </si>
  <si>
    <t>2443402.341 </t>
  </si>
  <si>
    <t> 15.09.1977 20:11 </t>
  </si>
  <si>
    <t> 0.202 </t>
  </si>
  <si>
    <t>2443429.302 </t>
  </si>
  <si>
    <t> 12.10.1977 19:14 </t>
  </si>
  <si>
    <t> 0.206 </t>
  </si>
  <si>
    <t>2443659.535 </t>
  </si>
  <si>
    <t> 31.05.1978 00:50 </t>
  </si>
  <si>
    <t> 0.195 </t>
  </si>
  <si>
    <t> BBS 37 </t>
  </si>
  <si>
    <t>2443662.489 </t>
  </si>
  <si>
    <t> 02.06.1978 23:44 </t>
  </si>
  <si>
    <t>2443671.535 </t>
  </si>
  <si>
    <t> 12.06.1978 00:50 </t>
  </si>
  <si>
    <t> 0.193 </t>
  </si>
  <si>
    <t>2443674.498 </t>
  </si>
  <si>
    <t> 14.06.1978 23:57 </t>
  </si>
  <si>
    <t>2443714.393 </t>
  </si>
  <si>
    <t> 24.07.1978 21:25 </t>
  </si>
  <si>
    <t> 0.215 </t>
  </si>
  <si>
    <t> BBS 38 </t>
  </si>
  <si>
    <t>2443732.468 </t>
  </si>
  <si>
    <t> 11.08.1978 23:13 </t>
  </si>
  <si>
    <t> 0.196 </t>
  </si>
  <si>
    <t>2443746.336 </t>
  </si>
  <si>
    <t> 25.08.1978 20:03 </t>
  </si>
  <si>
    <t> 0.216 </t>
  </si>
  <si>
    <t>2444133.483 </t>
  </si>
  <si>
    <t> 16.09.1979 23:35 </t>
  </si>
  <si>
    <t> 0.176 </t>
  </si>
  <si>
    <t> BBS 45 </t>
  </si>
  <si>
    <t>2444142.366 </t>
  </si>
  <si>
    <t> 25.09.1979 20:47 </t>
  </si>
  <si>
    <t>2444320.548 </t>
  </si>
  <si>
    <t> 22.03.1980 01:09 </t>
  </si>
  <si>
    <t> BBS 47 </t>
  </si>
  <si>
    <t>2444458.455 </t>
  </si>
  <si>
    <t> 06.08.1980 22:55 </t>
  </si>
  <si>
    <t> 0.184 </t>
  </si>
  <si>
    <t> BBS 49 </t>
  </si>
  <si>
    <t>2444461.404 </t>
  </si>
  <si>
    <t> 09.08.1980 21:41 </t>
  </si>
  <si>
    <t> 0.179 </t>
  </si>
  <si>
    <t>2445081.423 </t>
  </si>
  <si>
    <t> 21.04.1982 22:09 </t>
  </si>
  <si>
    <t> 0.182 </t>
  </si>
  <si>
    <t>E </t>
  </si>
  <si>
    <t>?</t>
  </si>
  <si>
    <t> M.Hoffmann </t>
  </si>
  <si>
    <t>IBVS 2344 </t>
  </si>
  <si>
    <t>2446982.461 </t>
  </si>
  <si>
    <t> 05.07.1987 23:03 </t>
  </si>
  <si>
    <t> J.Borovicka </t>
  </si>
  <si>
    <t> BRNO 30 </t>
  </si>
  <si>
    <t>2447691.470 </t>
  </si>
  <si>
    <t> 13.06.1989 23:16 </t>
  </si>
  <si>
    <t> 0.181 </t>
  </si>
  <si>
    <t>2447691.476 </t>
  </si>
  <si>
    <t> 13.06.1989 23:25 </t>
  </si>
  <si>
    <t> 0.187 </t>
  </si>
  <si>
    <t> A.Dedoch </t>
  </si>
  <si>
    <t>2448444.425 </t>
  </si>
  <si>
    <t> 06.07.1991 22:12 </t>
  </si>
  <si>
    <t> BRNO 31 </t>
  </si>
  <si>
    <t>2448444.431 </t>
  </si>
  <si>
    <t> 06.07.1991 22:20 </t>
  </si>
  <si>
    <t> F.Hroch </t>
  </si>
  <si>
    <t>2448444.445 </t>
  </si>
  <si>
    <t> 06.07.1991 22:40 </t>
  </si>
  <si>
    <t> 0.201 </t>
  </si>
  <si>
    <t> P.Lutcha </t>
  </si>
  <si>
    <t>2449512.412 </t>
  </si>
  <si>
    <t> 08.06.1994 21:53 </t>
  </si>
  <si>
    <t> 0.219 </t>
  </si>
  <si>
    <t> P.Stepan </t>
  </si>
  <si>
    <t>2449885.5312 </t>
  </si>
  <si>
    <t> 17.06.1995 00:44 </t>
  </si>
  <si>
    <t> 0.1841 </t>
  </si>
  <si>
    <t> BBS 109 </t>
  </si>
  <si>
    <t>2450585.497 </t>
  </si>
  <si>
    <t> 16.05.1997 23:55 </t>
  </si>
  <si>
    <t> 0.186 </t>
  </si>
  <si>
    <t> BBS 115 </t>
  </si>
  <si>
    <t>2450641.6272 </t>
  </si>
  <si>
    <t> 12.07.1997 03:03 </t>
  </si>
  <si>
    <t> 0.1859 </t>
  </si>
  <si>
    <t> B.Krobusek </t>
  </si>
  <si>
    <t>2450643.4751 </t>
  </si>
  <si>
    <t> 13.07.1997 23:24 </t>
  </si>
  <si>
    <t> 0.1874 </t>
  </si>
  <si>
    <t> J.Safar </t>
  </si>
  <si>
    <t>IBVS 4887 </t>
  </si>
  <si>
    <t>2451016.4443 </t>
  </si>
  <si>
    <t> 21.07.1998 22:39 </t>
  </si>
  <si>
    <t> 0.1870 </t>
  </si>
  <si>
    <t>IBVS 4888 </t>
  </si>
  <si>
    <t>2451270.5095 </t>
  </si>
  <si>
    <t> 02.04.1999 00:13 </t>
  </si>
  <si>
    <t> 0.1898 </t>
  </si>
  <si>
    <t>IBVS 5263 </t>
  </si>
  <si>
    <t>2451274.5718 </t>
  </si>
  <si>
    <t> 06.04.1999 01:43 </t>
  </si>
  <si>
    <t> 0.1901 </t>
  </si>
  <si>
    <t>2451280.8461 </t>
  </si>
  <si>
    <t> 12.04.1999 08:18 </t>
  </si>
  <si>
    <t> 0.1867 </t>
  </si>
  <si>
    <t>IBVS 5027 </t>
  </si>
  <si>
    <t>2451288.6060 </t>
  </si>
  <si>
    <t> 20.04.1999 02:32 </t>
  </si>
  <si>
    <t> 0.1917 </t>
  </si>
  <si>
    <t> M.Zejda </t>
  </si>
  <si>
    <t>2451306.8870 </t>
  </si>
  <si>
    <t> 08.05.1999 09:17 </t>
  </si>
  <si>
    <t> 0.1935 </t>
  </si>
  <si>
    <t>2451596.5835 </t>
  </si>
  <si>
    <t> 22.02.2000 02:00 </t>
  </si>
  <si>
    <t> 0.1924 </t>
  </si>
  <si>
    <t> BRNO 32 </t>
  </si>
  <si>
    <t>2451677.4556 </t>
  </si>
  <si>
    <t> 12.05.2000 22:56 </t>
  </si>
  <si>
    <t> 0.1929 </t>
  </si>
  <si>
    <t>o</t>
  </si>
  <si>
    <t> K.&amp; M.Rätz </t>
  </si>
  <si>
    <t>BAVM 152 </t>
  </si>
  <si>
    <t>2451684.47212 </t>
  </si>
  <si>
    <t> 19.05.2000 23:19 </t>
  </si>
  <si>
    <t> 0.19313 </t>
  </si>
  <si>
    <t>C </t>
  </si>
  <si>
    <t> J.Šafár </t>
  </si>
  <si>
    <t>OEJV 0074 </t>
  </si>
  <si>
    <t>2451779.37525 </t>
  </si>
  <si>
    <t> 22.08.2000 21:00 </t>
  </si>
  <si>
    <t> 0.19213 </t>
  </si>
  <si>
    <t>2451956.63003 </t>
  </si>
  <si>
    <t> 16.02.2001 03:07 </t>
  </si>
  <si>
    <t> 0.19404 </t>
  </si>
  <si>
    <t>2452050.4270 </t>
  </si>
  <si>
    <t> 20.05.2001 22:14 </t>
  </si>
  <si>
    <t> 0.1947 </t>
  </si>
  <si>
    <t>2452105.418 </t>
  </si>
  <si>
    <t> 14.07.2001 22:01 </t>
  </si>
  <si>
    <t> 0.163 </t>
  </si>
  <si>
    <t> B.Procházková </t>
  </si>
  <si>
    <t>2452105.440 </t>
  </si>
  <si>
    <t> 14.07.2001 22:33 </t>
  </si>
  <si>
    <t> 0.185 </t>
  </si>
  <si>
    <t> J.Cechal </t>
  </si>
  <si>
    <t>2452105.443 </t>
  </si>
  <si>
    <t> 14.07.2001 22:37 </t>
  </si>
  <si>
    <t> 0.188 </t>
  </si>
  <si>
    <t> R.Kucerová </t>
  </si>
  <si>
    <t>2452105.444 </t>
  </si>
  <si>
    <t> 14.07.2001 22:39 </t>
  </si>
  <si>
    <t> P.Novotná </t>
  </si>
  <si>
    <t>2452116.5266 </t>
  </si>
  <si>
    <t> 26.07.2001 00:38 </t>
  </si>
  <si>
    <t> 0.1938 </t>
  </si>
  <si>
    <t>2452410.4754 </t>
  </si>
  <si>
    <t> 15.05.2002 23:24 </t>
  </si>
  <si>
    <t> 0.1982 </t>
  </si>
  <si>
    <t>V;-I</t>
  </si>
  <si>
    <t>BAVM 158 </t>
  </si>
  <si>
    <t>2452489.5014 </t>
  </si>
  <si>
    <t> 03.08.2002 00:02 </t>
  </si>
  <si>
    <t> 0.1990 </t>
  </si>
  <si>
    <t>-I</t>
  </si>
  <si>
    <t>2452492.45550 </t>
  </si>
  <si>
    <t> 05.08.2002 22:55 </t>
  </si>
  <si>
    <t>58367.5</t>
  </si>
  <si>
    <t> 0.19888 </t>
  </si>
  <si>
    <t> K.Koss </t>
  </si>
  <si>
    <t>2452811.50601 </t>
  </si>
  <si>
    <t> 21.06.2003 00:08 </t>
  </si>
  <si>
    <t>59231.5</t>
  </si>
  <si>
    <t> 0.19423 </t>
  </si>
  <si>
    <t>2453075.9135 </t>
  </si>
  <si>
    <t> 11.03.2004 09:55 </t>
  </si>
  <si>
    <t>59947.5</t>
  </si>
  <si>
    <t> 0.1995 </t>
  </si>
  <si>
    <t> S.Dvorak </t>
  </si>
  <si>
    <t>IBVS 5603 </t>
  </si>
  <si>
    <t>2453082.0075 </t>
  </si>
  <si>
    <t> 17.03.2004 12:10 </t>
  </si>
  <si>
    <t>59964</t>
  </si>
  <si>
    <t> 0.2005 </t>
  </si>
  <si>
    <t> R.Nelson </t>
  </si>
  <si>
    <t>IBVS 5602 </t>
  </si>
  <si>
    <t>2453121.8893 </t>
  </si>
  <si>
    <t> 26.04.2004 09:20 </t>
  </si>
  <si>
    <t>60072</t>
  </si>
  <si>
    <t> 0.2004 </t>
  </si>
  <si>
    <t>2453140.1646 </t>
  </si>
  <si>
    <t> 14.05.2004 15:57 </t>
  </si>
  <si>
    <t>60121.5</t>
  </si>
  <si>
    <t> 0.1965 </t>
  </si>
  <si>
    <t> Nakajima </t>
  </si>
  <si>
    <t>VSB 43 </t>
  </si>
  <si>
    <t>2453517.383 </t>
  </si>
  <si>
    <t> 26.05.2005 21:11 </t>
  </si>
  <si>
    <t>61143</t>
  </si>
  <si>
    <t> 0.199 </t>
  </si>
  <si>
    <t>OEJV 0003 </t>
  </si>
  <si>
    <t>2453601.3888 </t>
  </si>
  <si>
    <t> 18.08.2005 21:19 </t>
  </si>
  <si>
    <t>61370.5</t>
  </si>
  <si>
    <t> 0.1939 </t>
  </si>
  <si>
    <t> K.Poschinger </t>
  </si>
  <si>
    <t>BAVM 178 </t>
  </si>
  <si>
    <t>2453855.8287 </t>
  </si>
  <si>
    <t> 30.04.2006 07:53 </t>
  </si>
  <si>
    <t>62059.5</t>
  </si>
  <si>
    <t> 0.2021 </t>
  </si>
  <si>
    <t>R</t>
  </si>
  <si>
    <t> R. Nelson </t>
  </si>
  <si>
    <t>IBVS 5760 </t>
  </si>
  <si>
    <t>2453863.3991 </t>
  </si>
  <si>
    <t> 07.05.2006 21:34 </t>
  </si>
  <si>
    <t>62080</t>
  </si>
  <si>
    <t> 0.2024 </t>
  </si>
  <si>
    <t> F.Agerer </t>
  </si>
  <si>
    <t>2453894.4196 </t>
  </si>
  <si>
    <t> 07.06.2006 22:04 </t>
  </si>
  <si>
    <t>62164</t>
  </si>
  <si>
    <t> 0.2036 </t>
  </si>
  <si>
    <t>2453920.4549 </t>
  </si>
  <si>
    <t> 03.07.2006 22:55 </t>
  </si>
  <si>
    <t>62234.5</t>
  </si>
  <si>
    <t> 0.2049 </t>
  </si>
  <si>
    <t>2453963.4725 </t>
  </si>
  <si>
    <t> 15.08.2006 23:20 </t>
  </si>
  <si>
    <t>62351</t>
  </si>
  <si>
    <t> 0.2017 </t>
  </si>
  <si>
    <t>BAVM 183 </t>
  </si>
  <si>
    <t>2454947.4145 </t>
  </si>
  <si>
    <t> 25.04.2009 21:56 </t>
  </si>
  <si>
    <t>65015.5</t>
  </si>
  <si>
    <t> 0.2057 </t>
  </si>
  <si>
    <t>BAVM 209 </t>
  </si>
  <si>
    <t>2454947.6009 </t>
  </si>
  <si>
    <t> 26.04.2009 02:25 </t>
  </si>
  <si>
    <t>65016</t>
  </si>
  <si>
    <t> 0.2075 </t>
  </si>
  <si>
    <t>2455640.5493 </t>
  </si>
  <si>
    <t> 20.03.2011 01:10 </t>
  </si>
  <si>
    <t>66892.5</t>
  </si>
  <si>
    <t> 0.2080 </t>
  </si>
  <si>
    <t> W.Moschner &amp; P.Frank </t>
  </si>
  <si>
    <t>BAVM 220 </t>
  </si>
  <si>
    <t>2455642.5817 </t>
  </si>
  <si>
    <t> 22.03.2011 01:57 </t>
  </si>
  <si>
    <t>66898</t>
  </si>
  <si>
    <t> 0.2093 </t>
  </si>
  <si>
    <t> J.Trnka </t>
  </si>
  <si>
    <t>OEJV 0160 </t>
  </si>
  <si>
    <t>2455642.5818 </t>
  </si>
  <si>
    <t> 0.2094 </t>
  </si>
  <si>
    <t>2455642.5823 </t>
  </si>
  <si>
    <t> 22.03.2011 01:58 </t>
  </si>
  <si>
    <t> 0.2099 </t>
  </si>
  <si>
    <t>2455661.5985 </t>
  </si>
  <si>
    <t> 10.04.2011 02:21 </t>
  </si>
  <si>
    <t>66949.5</t>
  </si>
  <si>
    <t> 0.2084 </t>
  </si>
  <si>
    <t>2455670.4611 </t>
  </si>
  <si>
    <t> 18.04.2011 23:03 </t>
  </si>
  <si>
    <t> 0.2083 </t>
  </si>
  <si>
    <t>2456073.8983 </t>
  </si>
  <si>
    <t> 26.05.2012 09:33 </t>
  </si>
  <si>
    <t> 0.2106 </t>
  </si>
  <si>
    <t>IBVS 6029 </t>
  </si>
  <si>
    <t>2456074.4525 </t>
  </si>
  <si>
    <t> 26.05.2012 22:51 </t>
  </si>
  <si>
    <t> 0.2109 </t>
  </si>
  <si>
    <t>BAVM 231 </t>
  </si>
  <si>
    <t>2456094.3927 </t>
  </si>
  <si>
    <t> 15.06.2012 21:25 </t>
  </si>
  <si>
    <t> 0.2102 </t>
  </si>
  <si>
    <t>IBVS 6225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</si>
</sst>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4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15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78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1" fillId="0" borderId="0" xfId="0" applyFont="1" applyAlignment="1"/>
    <xf numFmtId="0" fontId="10" fillId="0" borderId="0" xfId="0" applyFont="1" applyAlignment="1"/>
    <xf numFmtId="0" fontId="14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left"/>
    </xf>
    <xf numFmtId="14" fontId="15" fillId="0" borderId="0" xfId="0" applyNumberFormat="1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9" fillId="0" borderId="0" xfId="0" applyFont="1" applyAlignment="1"/>
    <xf numFmtId="0" fontId="16" fillId="0" borderId="0" xfId="0" applyFont="1">
      <alignment vertical="top"/>
    </xf>
    <xf numFmtId="0" fontId="17" fillId="0" borderId="0" xfId="0" applyFont="1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7" fillId="0" borderId="0" xfId="0" applyFont="1">
      <alignment vertical="top"/>
    </xf>
    <xf numFmtId="0" fontId="9" fillId="0" borderId="0" xfId="0" applyFont="1" applyAlignment="1">
      <alignment horizontal="center"/>
    </xf>
    <xf numFmtId="22" fontId="12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8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0" xfId="0" applyFont="1" applyAlignment="1">
      <alignment horizontal="left" wrapText="1"/>
    </xf>
    <xf numFmtId="0" fontId="5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0" fontId="14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>
      <alignment vertical="top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center"/>
    </xf>
    <xf numFmtId="0" fontId="39" fillId="0" borderId="0" xfId="42" applyFont="1" applyAlignment="1">
      <alignment wrapText="1"/>
    </xf>
    <xf numFmtId="0" fontId="39" fillId="0" borderId="0" xfId="42" applyFont="1" applyAlignment="1">
      <alignment horizontal="center" wrapText="1"/>
    </xf>
    <xf numFmtId="0" fontId="39" fillId="0" borderId="0" xfId="42" applyFont="1" applyAlignment="1">
      <alignment horizontal="left" wrapText="1"/>
    </xf>
    <xf numFmtId="0" fontId="40" fillId="0" borderId="0" xfId="42" applyFont="1" applyAlignment="1">
      <alignment horizontal="left" vertical="center"/>
    </xf>
    <xf numFmtId="0" fontId="40" fillId="0" borderId="0" xfId="42" applyFont="1" applyAlignment="1">
      <alignment horizontal="center" vertical="center"/>
    </xf>
    <xf numFmtId="0" fontId="40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V0502 Her - O-C Diagr.</a:t>
            </a:r>
          </a:p>
        </c:rich>
      </c:tx>
      <c:layout>
        <c:manualLayout>
          <c:xMode val="edge"/>
          <c:yMode val="edge"/>
          <c:x val="0.3480668783805339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53803474986108"/>
          <c:y val="0.14769252958613219"/>
          <c:w val="0.7863734216257726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Active!$H$21:$H$985</c:f>
              <c:numCache>
                <c:formatCode>General</c:formatCode>
                <c:ptCount val="9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76-4039-B3BF-40226BA7620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Active!$D$21:$D$985</c:f>
                <c:numCache>
                  <c:formatCode>General</c:formatCode>
                  <c:ptCount val="9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  <c:pt idx="69">
                    <c:v>1E-4</c:v>
                  </c:pt>
                  <c:pt idx="70">
                    <c:v>1.6999999999999999E-3</c:v>
                  </c:pt>
                  <c:pt idx="71">
                    <c:v>8.0000000000000004E-4</c:v>
                  </c:pt>
                  <c:pt idx="72">
                    <c:v>8.9999999999999998E-4</c:v>
                  </c:pt>
                  <c:pt idx="73">
                    <c:v>5.9999999999999995E-4</c:v>
                  </c:pt>
                  <c:pt idx="74">
                    <c:v>5.9999999999999995E-4</c:v>
                  </c:pt>
                  <c:pt idx="75">
                    <c:v>5.9999999999999995E-4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2.9999999999999997E-4</c:v>
                  </c:pt>
                  <c:pt idx="79">
                    <c:v>2.9999999999999997E-4</c:v>
                  </c:pt>
                  <c:pt idx="80">
                    <c:v>1.6999999999999999E-3</c:v>
                  </c:pt>
                  <c:pt idx="81">
                    <c:v>1.1999999999999999E-3</c:v>
                  </c:pt>
                  <c:pt idx="82">
                    <c:v>4.0000000000000002E-4</c:v>
                  </c:pt>
                  <c:pt idx="83">
                    <c:v>1.4E-3</c:v>
                  </c:pt>
                  <c:pt idx="84">
                    <c:v>1E-4</c:v>
                  </c:pt>
                  <c:pt idx="85">
                    <c:v>1E-3</c:v>
                  </c:pt>
                  <c:pt idx="86">
                    <c:v>5.9999999999999995E-4</c:v>
                  </c:pt>
                  <c:pt idx="87">
                    <c:v>2E-3</c:v>
                  </c:pt>
                </c:numCache>
              </c:numRef>
            </c:plus>
            <c:minus>
              <c:numRef>
                <c:f>Active!$D$21:$D$985</c:f>
                <c:numCache>
                  <c:formatCode>General</c:formatCode>
                  <c:ptCount val="9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  <c:pt idx="69">
                    <c:v>1E-4</c:v>
                  </c:pt>
                  <c:pt idx="70">
                    <c:v>1.6999999999999999E-3</c:v>
                  </c:pt>
                  <c:pt idx="71">
                    <c:v>8.0000000000000004E-4</c:v>
                  </c:pt>
                  <c:pt idx="72">
                    <c:v>8.9999999999999998E-4</c:v>
                  </c:pt>
                  <c:pt idx="73">
                    <c:v>5.9999999999999995E-4</c:v>
                  </c:pt>
                  <c:pt idx="74">
                    <c:v>5.9999999999999995E-4</c:v>
                  </c:pt>
                  <c:pt idx="75">
                    <c:v>5.9999999999999995E-4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2.9999999999999997E-4</c:v>
                  </c:pt>
                  <c:pt idx="79">
                    <c:v>2.9999999999999997E-4</c:v>
                  </c:pt>
                  <c:pt idx="80">
                    <c:v>1.6999999999999999E-3</c:v>
                  </c:pt>
                  <c:pt idx="81">
                    <c:v>1.1999999999999999E-3</c:v>
                  </c:pt>
                  <c:pt idx="82">
                    <c:v>4.0000000000000002E-4</c:v>
                  </c:pt>
                  <c:pt idx="83">
                    <c:v>1.4E-3</c:v>
                  </c:pt>
                  <c:pt idx="84">
                    <c:v>1E-4</c:v>
                  </c:pt>
                  <c:pt idx="85">
                    <c:v>1E-3</c:v>
                  </c:pt>
                  <c:pt idx="86">
                    <c:v>5.9999999999999995E-4</c:v>
                  </c:pt>
                  <c:pt idx="8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Active!$I$21:$I$985</c:f>
              <c:numCache>
                <c:formatCode>General</c:formatCode>
                <c:ptCount val="965"/>
                <c:pt idx="1">
                  <c:v>-1.3191999998525716E-2</c:v>
                </c:pt>
                <c:pt idx="2">
                  <c:v>3.0785599999944679E-2</c:v>
                </c:pt>
                <c:pt idx="3">
                  <c:v>-2.5119999918388203E-4</c:v>
                </c:pt>
                <c:pt idx="4">
                  <c:v>2.9534400000557071E-2</c:v>
                </c:pt>
                <c:pt idx="5">
                  <c:v>6.0960000337217934E-4</c:v>
                </c:pt>
                <c:pt idx="6">
                  <c:v>-3.1948800002282951E-2</c:v>
                </c:pt>
                <c:pt idx="7">
                  <c:v>-6.4163200004259124E-2</c:v>
                </c:pt>
                <c:pt idx="8">
                  <c:v>-3.6144000041531399E-3</c:v>
                </c:pt>
                <c:pt idx="9">
                  <c:v>-3.0636800001957454E-2</c:v>
                </c:pt>
                <c:pt idx="10">
                  <c:v>-1.5843200002564117E-2</c:v>
                </c:pt>
                <c:pt idx="11">
                  <c:v>1.1919999997189734E-2</c:v>
                </c:pt>
                <c:pt idx="12">
                  <c:v>3.8975999996182509E-3</c:v>
                </c:pt>
                <c:pt idx="13">
                  <c:v>1.7446400001063012E-2</c:v>
                </c:pt>
                <c:pt idx="14">
                  <c:v>2.1240000001853332E-2</c:v>
                </c:pt>
                <c:pt idx="15">
                  <c:v>1.0155200005101506E-2</c:v>
                </c:pt>
                <c:pt idx="16">
                  <c:v>9.9408000023686327E-3</c:v>
                </c:pt>
                <c:pt idx="17">
                  <c:v>8.6592000006930903E-3</c:v>
                </c:pt>
                <c:pt idx="18">
                  <c:v>9.4447999945259653E-3</c:v>
                </c:pt>
                <c:pt idx="19">
                  <c:v>1.744479999615578E-2</c:v>
                </c:pt>
                <c:pt idx="20">
                  <c:v>3.0550399998901412E-2</c:v>
                </c:pt>
                <c:pt idx="21">
                  <c:v>1.0987200003000908E-2</c:v>
                </c:pt>
                <c:pt idx="22">
                  <c:v>3.1107200004043989E-2</c:v>
                </c:pt>
                <c:pt idx="23">
                  <c:v>-8.8617599998542573E-2</c:v>
                </c:pt>
                <c:pt idx="24">
                  <c:v>-8.6175999967963435E-3</c:v>
                </c:pt>
                <c:pt idx="25">
                  <c:v>1.173920000292128E-2</c:v>
                </c:pt>
                <c:pt idx="26">
                  <c:v>1.7683200007013511E-2</c:v>
                </c:pt>
                <c:pt idx="27">
                  <c:v>-2.0159999985480681E-4</c:v>
                </c:pt>
                <c:pt idx="28">
                  <c:v>-5.4159999926923774E-3</c:v>
                </c:pt>
                <c:pt idx="30">
                  <c:v>-1.1295999938738532E-3</c:v>
                </c:pt>
                <c:pt idx="31">
                  <c:v>-3.5856000031344593E-3</c:v>
                </c:pt>
                <c:pt idx="32">
                  <c:v>2.4143999980879016E-3</c:v>
                </c:pt>
                <c:pt idx="33">
                  <c:v>-3.9808000001357868E-3</c:v>
                </c:pt>
                <c:pt idx="34">
                  <c:v>2.0191999938106164E-3</c:v>
                </c:pt>
                <c:pt idx="35">
                  <c:v>1.6019199996662792E-2</c:v>
                </c:pt>
                <c:pt idx="36">
                  <c:v>3.4513599995989352E-2</c:v>
                </c:pt>
                <c:pt idx="38">
                  <c:v>1.1328000036883168E-3</c:v>
                </c:pt>
                <c:pt idx="39">
                  <c:v>1.0591999962343834E-3</c:v>
                </c:pt>
                <c:pt idx="40">
                  <c:v>1.2591999984579161E-3</c:v>
                </c:pt>
                <c:pt idx="48">
                  <c:v>7.7544000014313497E-3</c:v>
                </c:pt>
                <c:pt idx="55">
                  <c:v>1.1240000021643937E-3</c:v>
                </c:pt>
                <c:pt idx="56">
                  <c:v>3.9239999969140626E-3</c:v>
                </c:pt>
                <c:pt idx="57">
                  <c:v>5.3239999979268759E-3</c:v>
                </c:pt>
                <c:pt idx="66">
                  <c:v>1.1830399998871144E-2</c:v>
                </c:pt>
                <c:pt idx="67">
                  <c:v>1.3979199997265823E-2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76-4039-B3BF-40226BA7620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Active!$J$21:$J$985</c:f>
              <c:numCache>
                <c:formatCode>General</c:formatCode>
                <c:ptCount val="965"/>
                <c:pt idx="29">
                  <c:v>-2.1631999989040196E-3</c:v>
                </c:pt>
                <c:pt idx="37">
                  <c:v>-4.9279999802820385E-4</c:v>
                </c:pt>
                <c:pt idx="46">
                  <c:v>7.1056000015232712E-3</c:v>
                </c:pt>
                <c:pt idx="49">
                  <c:v>8.2352000026730821E-3</c:v>
                </c:pt>
                <c:pt idx="53">
                  <c:v>1.006720000441419E-2</c:v>
                </c:pt>
                <c:pt idx="58">
                  <c:v>9.1200000024400651E-3</c:v>
                </c:pt>
                <c:pt idx="59">
                  <c:v>1.3587200002803002E-2</c:v>
                </c:pt>
                <c:pt idx="60">
                  <c:v>1.435200000560144E-2</c:v>
                </c:pt>
                <c:pt idx="68">
                  <c:v>9.3072000017855316E-3</c:v>
                </c:pt>
                <c:pt idx="70">
                  <c:v>1.7717600007017609E-2</c:v>
                </c:pt>
                <c:pt idx="71">
                  <c:v>1.896639999904437E-2</c:v>
                </c:pt>
                <c:pt idx="72">
                  <c:v>2.0252000002074055E-2</c:v>
                </c:pt>
                <c:pt idx="73">
                  <c:v>1.7104800004744902E-2</c:v>
                </c:pt>
                <c:pt idx="74">
                  <c:v>2.1071199997095391E-2</c:v>
                </c:pt>
                <c:pt idx="75">
                  <c:v>2.2832800001197029E-2</c:v>
                </c:pt>
                <c:pt idx="76">
                  <c:v>2.3317600003792904E-2</c:v>
                </c:pt>
                <c:pt idx="80">
                  <c:v>2.3739999996905681E-2</c:v>
                </c:pt>
                <c:pt idx="81">
                  <c:v>2.369679999537766E-2</c:v>
                </c:pt>
                <c:pt idx="83">
                  <c:v>2.6277600001776591E-2</c:v>
                </c:pt>
                <c:pt idx="85">
                  <c:v>2.5530400002025999E-2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76-4039-B3BF-40226BA7620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Active!$K$21:$K$985</c:f>
              <c:numCache>
                <c:formatCode>General</c:formatCode>
                <c:ptCount val="965"/>
                <c:pt idx="41">
                  <c:v>2.775200002361089E-3</c:v>
                </c:pt>
                <c:pt idx="42">
                  <c:v>2.4072000087471679E-3</c:v>
                </c:pt>
                <c:pt idx="43">
                  <c:v>5.168800002138596E-3</c:v>
                </c:pt>
                <c:pt idx="44">
                  <c:v>5.4239999954006635E-3</c:v>
                </c:pt>
                <c:pt idx="45">
                  <c:v>2.018400002270937E-3</c:v>
                </c:pt>
                <c:pt idx="47">
                  <c:v>8.904000002075918E-3</c:v>
                </c:pt>
                <c:pt idx="50">
                  <c:v>8.4960000021965243E-3</c:v>
                </c:pt>
                <c:pt idx="51">
                  <c:v>7.48839999869233E-3</c:v>
                </c:pt>
                <c:pt idx="52">
                  <c:v>9.4043999997666106E-3</c:v>
                </c:pt>
                <c:pt idx="61">
                  <c:v>1.4237600000342354E-2</c:v>
                </c:pt>
                <c:pt idx="62">
                  <c:v>9.5923999979277141E-3</c:v>
                </c:pt>
                <c:pt idx="63">
                  <c:v>1.4893600004143082E-2</c:v>
                </c:pt>
                <c:pt idx="64">
                  <c:v>1.5810654229426291E-2</c:v>
                </c:pt>
                <c:pt idx="65">
                  <c:v>1.575367556506535E-2</c:v>
                </c:pt>
                <c:pt idx="69">
                  <c:v>1.7491999999037944E-2</c:v>
                </c:pt>
                <c:pt idx="77">
                  <c:v>2.4695200001588091E-2</c:v>
                </c:pt>
                <c:pt idx="78">
                  <c:v>2.4795199999061879E-2</c:v>
                </c:pt>
                <c:pt idx="79">
                  <c:v>2.5295200000982732E-2</c:v>
                </c:pt>
                <c:pt idx="82">
                  <c:v>2.5992800001404248E-2</c:v>
                </c:pt>
                <c:pt idx="84">
                  <c:v>2.4675200002093334E-2</c:v>
                </c:pt>
                <c:pt idx="86">
                  <c:v>3.2504000002518296E-2</c:v>
                </c:pt>
                <c:pt idx="87">
                  <c:v>3.236559999641031E-2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76-4039-B3BF-40226BA7620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76-4039-B3BF-40226BA762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76-4039-B3BF-40226BA762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76-4039-B3BF-40226BA762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Active!$O$21:$O$985</c:f>
              <c:numCache>
                <c:formatCode>General</c:formatCode>
                <c:ptCount val="965"/>
                <c:pt idx="1">
                  <c:v>-8.3816626300780642E-2</c:v>
                </c:pt>
                <c:pt idx="2">
                  <c:v>-8.3807730982669013E-2</c:v>
                </c:pt>
                <c:pt idx="3">
                  <c:v>-8.36848138596719E-2</c:v>
                </c:pt>
                <c:pt idx="4">
                  <c:v>-8.367187521514588E-2</c:v>
                </c:pt>
                <c:pt idx="5">
                  <c:v>-8.3593434682706941E-2</c:v>
                </c:pt>
                <c:pt idx="7">
                  <c:v>-2.9459763316440714E-2</c:v>
                </c:pt>
                <c:pt idx="19">
                  <c:v>-2.8040555744993832E-2</c:v>
                </c:pt>
                <c:pt idx="24">
                  <c:v>-2.6030213851764801E-2</c:v>
                </c:pt>
                <c:pt idx="30">
                  <c:v>-1.3552508536992497E-2</c:v>
                </c:pt>
                <c:pt idx="31">
                  <c:v>-1.0447233850749735E-2</c:v>
                </c:pt>
                <c:pt idx="32">
                  <c:v>-1.0447233850749735E-2</c:v>
                </c:pt>
                <c:pt idx="33">
                  <c:v>-7.1494968271825637E-3</c:v>
                </c:pt>
                <c:pt idx="34">
                  <c:v>-7.1494968271825637E-3</c:v>
                </c:pt>
                <c:pt idx="35">
                  <c:v>-7.1494968271825637E-3</c:v>
                </c:pt>
                <c:pt idx="36">
                  <c:v>-2.4721768310294184E-3</c:v>
                </c:pt>
                <c:pt idx="37">
                  <c:v>-8.3786429433760357E-4</c:v>
                </c:pt>
                <c:pt idx="38">
                  <c:v>2.2277857930442374E-3</c:v>
                </c:pt>
                <c:pt idx="39">
                  <c:v>2.4736200390384627E-3</c:v>
                </c:pt>
                <c:pt idx="40">
                  <c:v>2.4736200390384627E-3</c:v>
                </c:pt>
                <c:pt idx="41">
                  <c:v>2.4817066918672165E-3</c:v>
                </c:pt>
                <c:pt idx="42">
                  <c:v>4.1152105632761699E-3</c:v>
                </c:pt>
                <c:pt idx="43">
                  <c:v>5.227933992513159E-3</c:v>
                </c:pt>
                <c:pt idx="44">
                  <c:v>5.2457246287364173E-3</c:v>
                </c:pt>
                <c:pt idx="45">
                  <c:v>5.273219248354194E-3</c:v>
                </c:pt>
                <c:pt idx="46">
                  <c:v>5.3071831902349736E-3</c:v>
                </c:pt>
                <c:pt idx="47">
                  <c:v>5.3872410532396636E-3</c:v>
                </c:pt>
                <c:pt idx="48">
                  <c:v>6.6560368820716698E-3</c:v>
                </c:pt>
                <c:pt idx="49">
                  <c:v>7.0102322759712371E-3</c:v>
                </c:pt>
                <c:pt idx="50">
                  <c:v>7.0409615567205153E-3</c:v>
                </c:pt>
                <c:pt idx="51">
                  <c:v>7.4566155121186251E-3</c:v>
                </c:pt>
                <c:pt idx="52">
                  <c:v>8.2329341836793191E-3</c:v>
                </c:pt>
                <c:pt idx="53">
                  <c:v>8.6437361473801766E-3</c:v>
                </c:pt>
                <c:pt idx="54">
                  <c:v>8.8847184016771497E-3</c:v>
                </c:pt>
                <c:pt idx="55">
                  <c:v>8.8847184016771497E-3</c:v>
                </c:pt>
                <c:pt idx="56">
                  <c:v>8.8847184016771497E-3</c:v>
                </c:pt>
                <c:pt idx="57">
                  <c:v>8.8847184016771497E-3</c:v>
                </c:pt>
                <c:pt idx="58">
                  <c:v>8.9332383186496861E-3</c:v>
                </c:pt>
                <c:pt idx="59">
                  <c:v>1.0220633448987826E-2</c:v>
                </c:pt>
                <c:pt idx="60">
                  <c:v>1.0566742190058639E-2</c:v>
                </c:pt>
                <c:pt idx="61">
                  <c:v>1.0579680834584645E-2</c:v>
                </c:pt>
                <c:pt idx="62">
                  <c:v>1.1977054443393878E-2</c:v>
                </c:pt>
                <c:pt idx="63">
                  <c:v>1.3135063128471916E-2</c:v>
                </c:pt>
                <c:pt idx="64">
                  <c:v>1.3161749082806803E-2</c:v>
                </c:pt>
                <c:pt idx="65">
                  <c:v>1.3336420783907968E-2</c:v>
                </c:pt>
                <c:pt idx="66">
                  <c:v>1.3416478646912658E-2</c:v>
                </c:pt>
                <c:pt idx="67">
                  <c:v>1.5068581819827745E-2</c:v>
                </c:pt>
                <c:pt idx="68">
                  <c:v>1.5436524523536194E-2</c:v>
                </c:pt>
                <c:pt idx="69">
                  <c:v>1.6550865283338934E-2</c:v>
                </c:pt>
                <c:pt idx="70">
                  <c:v>1.6584020559936838E-2</c:v>
                </c:pt>
                <c:pt idx="71">
                  <c:v>1.6719876327459957E-2</c:v>
                </c:pt>
                <c:pt idx="72">
                  <c:v>1.683389813234544E-2</c:v>
                </c:pt>
                <c:pt idx="73">
                  <c:v>1.7022317143255486E-2</c:v>
                </c:pt>
                <c:pt idx="74">
                  <c:v>2.1331694435700169E-2</c:v>
                </c:pt>
                <c:pt idx="75">
                  <c:v>2.1332503100983044E-2</c:v>
                </c:pt>
                <c:pt idx="76">
                  <c:v>2.4367423907615621E-2</c:v>
                </c:pt>
                <c:pt idx="77">
                  <c:v>2.437631922572725E-2</c:v>
                </c:pt>
                <c:pt idx="78">
                  <c:v>2.437631922572725E-2</c:v>
                </c:pt>
                <c:pt idx="79">
                  <c:v>2.437631922572725E-2</c:v>
                </c:pt>
                <c:pt idx="80">
                  <c:v>2.4459611749863441E-2</c:v>
                </c:pt>
                <c:pt idx="81">
                  <c:v>2.4498427683441487E-2</c:v>
                </c:pt>
                <c:pt idx="82">
                  <c:v>2.6265361326524919E-2</c:v>
                </c:pt>
                <c:pt idx="83">
                  <c:v>2.6267787322373545E-2</c:v>
                </c:pt>
                <c:pt idx="84">
                  <c:v>2.6337332536700855E-2</c:v>
                </c:pt>
                <c:pt idx="85">
                  <c:v>2.6355123172924128E-2</c:v>
                </c:pt>
                <c:pt idx="86">
                  <c:v>3.2578611189935644E-2</c:v>
                </c:pt>
                <c:pt idx="87">
                  <c:v>3.2579419855218519E-2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76-4039-B3BF-40226BA7620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54">
                  <c:v>-2.0376000000396743E-2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76-4039-B3BF-40226BA76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07424"/>
        <c:axId val="1"/>
      </c:scatterChart>
      <c:valAx>
        <c:axId val="556107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212245568751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06998158379376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107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681418966275623"/>
          <c:y val="0.92000129214617399"/>
          <c:w val="0.8858210679466170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V0502 Her - O-C Diagr.</a:t>
            </a:r>
          </a:p>
        </c:rich>
      </c:tx>
      <c:layout>
        <c:manualLayout>
          <c:xMode val="edge"/>
          <c:yMode val="edge"/>
          <c:x val="0.3474268565693994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2501402463489"/>
          <c:y val="0.14723926380368099"/>
          <c:w val="0.78676541206396844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Active!$H$21:$H$985</c:f>
              <c:numCache>
                <c:formatCode>General</c:formatCode>
                <c:ptCount val="9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59-4296-AD80-40A09265FC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Active!$D$21:$D$985</c:f>
                <c:numCache>
                  <c:formatCode>General</c:formatCode>
                  <c:ptCount val="9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  <c:pt idx="69">
                    <c:v>1E-4</c:v>
                  </c:pt>
                  <c:pt idx="70">
                    <c:v>1.6999999999999999E-3</c:v>
                  </c:pt>
                  <c:pt idx="71">
                    <c:v>8.0000000000000004E-4</c:v>
                  </c:pt>
                  <c:pt idx="72">
                    <c:v>8.9999999999999998E-4</c:v>
                  </c:pt>
                  <c:pt idx="73">
                    <c:v>5.9999999999999995E-4</c:v>
                  </c:pt>
                  <c:pt idx="74">
                    <c:v>5.9999999999999995E-4</c:v>
                  </c:pt>
                  <c:pt idx="75">
                    <c:v>5.9999999999999995E-4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2.9999999999999997E-4</c:v>
                  </c:pt>
                  <c:pt idx="79">
                    <c:v>2.9999999999999997E-4</c:v>
                  </c:pt>
                  <c:pt idx="80">
                    <c:v>1.6999999999999999E-3</c:v>
                  </c:pt>
                  <c:pt idx="81">
                    <c:v>1.1999999999999999E-3</c:v>
                  </c:pt>
                  <c:pt idx="82">
                    <c:v>4.0000000000000002E-4</c:v>
                  </c:pt>
                  <c:pt idx="83">
                    <c:v>1.4E-3</c:v>
                  </c:pt>
                  <c:pt idx="84">
                    <c:v>1E-4</c:v>
                  </c:pt>
                  <c:pt idx="85">
                    <c:v>1E-3</c:v>
                  </c:pt>
                  <c:pt idx="86">
                    <c:v>5.9999999999999995E-4</c:v>
                  </c:pt>
                  <c:pt idx="87">
                    <c:v>2E-3</c:v>
                  </c:pt>
                </c:numCache>
              </c:numRef>
            </c:plus>
            <c:minus>
              <c:numRef>
                <c:f>Active!$D$21:$D$985</c:f>
                <c:numCache>
                  <c:formatCode>General</c:formatCode>
                  <c:ptCount val="9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  <c:pt idx="69">
                    <c:v>1E-4</c:v>
                  </c:pt>
                  <c:pt idx="70">
                    <c:v>1.6999999999999999E-3</c:v>
                  </c:pt>
                  <c:pt idx="71">
                    <c:v>8.0000000000000004E-4</c:v>
                  </c:pt>
                  <c:pt idx="72">
                    <c:v>8.9999999999999998E-4</c:v>
                  </c:pt>
                  <c:pt idx="73">
                    <c:v>5.9999999999999995E-4</c:v>
                  </c:pt>
                  <c:pt idx="74">
                    <c:v>5.9999999999999995E-4</c:v>
                  </c:pt>
                  <c:pt idx="75">
                    <c:v>5.9999999999999995E-4</c:v>
                  </c:pt>
                  <c:pt idx="76">
                    <c:v>2.0000000000000001E-4</c:v>
                  </c:pt>
                  <c:pt idx="77">
                    <c:v>2.0000000000000001E-4</c:v>
                  </c:pt>
                  <c:pt idx="78">
                    <c:v>2.9999999999999997E-4</c:v>
                  </c:pt>
                  <c:pt idx="79">
                    <c:v>2.9999999999999997E-4</c:v>
                  </c:pt>
                  <c:pt idx="80">
                    <c:v>1.6999999999999999E-3</c:v>
                  </c:pt>
                  <c:pt idx="81">
                    <c:v>1.1999999999999999E-3</c:v>
                  </c:pt>
                  <c:pt idx="82">
                    <c:v>4.0000000000000002E-4</c:v>
                  </c:pt>
                  <c:pt idx="83">
                    <c:v>1.4E-3</c:v>
                  </c:pt>
                  <c:pt idx="84">
                    <c:v>1E-4</c:v>
                  </c:pt>
                  <c:pt idx="85">
                    <c:v>1E-3</c:v>
                  </c:pt>
                  <c:pt idx="86">
                    <c:v>5.9999999999999995E-4</c:v>
                  </c:pt>
                  <c:pt idx="87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Active!$I$21:$I$985</c:f>
              <c:numCache>
                <c:formatCode>General</c:formatCode>
                <c:ptCount val="965"/>
                <c:pt idx="1">
                  <c:v>-1.3191999998525716E-2</c:v>
                </c:pt>
                <c:pt idx="2">
                  <c:v>3.0785599999944679E-2</c:v>
                </c:pt>
                <c:pt idx="3">
                  <c:v>-2.5119999918388203E-4</c:v>
                </c:pt>
                <c:pt idx="4">
                  <c:v>2.9534400000557071E-2</c:v>
                </c:pt>
                <c:pt idx="5">
                  <c:v>6.0960000337217934E-4</c:v>
                </c:pt>
                <c:pt idx="6">
                  <c:v>-3.1948800002282951E-2</c:v>
                </c:pt>
                <c:pt idx="7">
                  <c:v>-6.4163200004259124E-2</c:v>
                </c:pt>
                <c:pt idx="8">
                  <c:v>-3.6144000041531399E-3</c:v>
                </c:pt>
                <c:pt idx="9">
                  <c:v>-3.0636800001957454E-2</c:v>
                </c:pt>
                <c:pt idx="10">
                  <c:v>-1.5843200002564117E-2</c:v>
                </c:pt>
                <c:pt idx="11">
                  <c:v>1.1919999997189734E-2</c:v>
                </c:pt>
                <c:pt idx="12">
                  <c:v>3.8975999996182509E-3</c:v>
                </c:pt>
                <c:pt idx="13">
                  <c:v>1.7446400001063012E-2</c:v>
                </c:pt>
                <c:pt idx="14">
                  <c:v>2.1240000001853332E-2</c:v>
                </c:pt>
                <c:pt idx="15">
                  <c:v>1.0155200005101506E-2</c:v>
                </c:pt>
                <c:pt idx="16">
                  <c:v>9.9408000023686327E-3</c:v>
                </c:pt>
                <c:pt idx="17">
                  <c:v>8.6592000006930903E-3</c:v>
                </c:pt>
                <c:pt idx="18">
                  <c:v>9.4447999945259653E-3</c:v>
                </c:pt>
                <c:pt idx="19">
                  <c:v>1.744479999615578E-2</c:v>
                </c:pt>
                <c:pt idx="20">
                  <c:v>3.0550399998901412E-2</c:v>
                </c:pt>
                <c:pt idx="21">
                  <c:v>1.0987200003000908E-2</c:v>
                </c:pt>
                <c:pt idx="22">
                  <c:v>3.1107200004043989E-2</c:v>
                </c:pt>
                <c:pt idx="23">
                  <c:v>-8.8617599998542573E-2</c:v>
                </c:pt>
                <c:pt idx="24">
                  <c:v>-8.6175999967963435E-3</c:v>
                </c:pt>
                <c:pt idx="25">
                  <c:v>1.173920000292128E-2</c:v>
                </c:pt>
                <c:pt idx="26">
                  <c:v>1.7683200007013511E-2</c:v>
                </c:pt>
                <c:pt idx="27">
                  <c:v>-2.0159999985480681E-4</c:v>
                </c:pt>
                <c:pt idx="28">
                  <c:v>-5.4159999926923774E-3</c:v>
                </c:pt>
                <c:pt idx="30">
                  <c:v>-1.1295999938738532E-3</c:v>
                </c:pt>
                <c:pt idx="31">
                  <c:v>-3.5856000031344593E-3</c:v>
                </c:pt>
                <c:pt idx="32">
                  <c:v>2.4143999980879016E-3</c:v>
                </c:pt>
                <c:pt idx="33">
                  <c:v>-3.9808000001357868E-3</c:v>
                </c:pt>
                <c:pt idx="34">
                  <c:v>2.0191999938106164E-3</c:v>
                </c:pt>
                <c:pt idx="35">
                  <c:v>1.6019199996662792E-2</c:v>
                </c:pt>
                <c:pt idx="36">
                  <c:v>3.4513599995989352E-2</c:v>
                </c:pt>
                <c:pt idx="38">
                  <c:v>1.1328000036883168E-3</c:v>
                </c:pt>
                <c:pt idx="39">
                  <c:v>1.0591999962343834E-3</c:v>
                </c:pt>
                <c:pt idx="40">
                  <c:v>1.2591999984579161E-3</c:v>
                </c:pt>
                <c:pt idx="48">
                  <c:v>7.7544000014313497E-3</c:v>
                </c:pt>
                <c:pt idx="55">
                  <c:v>1.1240000021643937E-3</c:v>
                </c:pt>
                <c:pt idx="56">
                  <c:v>3.9239999969140626E-3</c:v>
                </c:pt>
                <c:pt idx="57">
                  <c:v>5.3239999979268759E-3</c:v>
                </c:pt>
                <c:pt idx="66">
                  <c:v>1.1830399998871144E-2</c:v>
                </c:pt>
                <c:pt idx="67">
                  <c:v>1.3979199997265823E-2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59-4296-AD80-40A09265FC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Active!$J$21:$J$985</c:f>
              <c:numCache>
                <c:formatCode>General</c:formatCode>
                <c:ptCount val="965"/>
                <c:pt idx="29">
                  <c:v>-2.1631999989040196E-3</c:v>
                </c:pt>
                <c:pt idx="37">
                  <c:v>-4.9279999802820385E-4</c:v>
                </c:pt>
                <c:pt idx="46">
                  <c:v>7.1056000015232712E-3</c:v>
                </c:pt>
                <c:pt idx="49">
                  <c:v>8.2352000026730821E-3</c:v>
                </c:pt>
                <c:pt idx="53">
                  <c:v>1.006720000441419E-2</c:v>
                </c:pt>
                <c:pt idx="58">
                  <c:v>9.1200000024400651E-3</c:v>
                </c:pt>
                <c:pt idx="59">
                  <c:v>1.3587200002803002E-2</c:v>
                </c:pt>
                <c:pt idx="60">
                  <c:v>1.435200000560144E-2</c:v>
                </c:pt>
                <c:pt idx="68">
                  <c:v>9.3072000017855316E-3</c:v>
                </c:pt>
                <c:pt idx="70">
                  <c:v>1.7717600007017609E-2</c:v>
                </c:pt>
                <c:pt idx="71">
                  <c:v>1.896639999904437E-2</c:v>
                </c:pt>
                <c:pt idx="72">
                  <c:v>2.0252000002074055E-2</c:v>
                </c:pt>
                <c:pt idx="73">
                  <c:v>1.7104800004744902E-2</c:v>
                </c:pt>
                <c:pt idx="74">
                  <c:v>2.1071199997095391E-2</c:v>
                </c:pt>
                <c:pt idx="75">
                  <c:v>2.2832800001197029E-2</c:v>
                </c:pt>
                <c:pt idx="76">
                  <c:v>2.3317600003792904E-2</c:v>
                </c:pt>
                <c:pt idx="80">
                  <c:v>2.3739999996905681E-2</c:v>
                </c:pt>
                <c:pt idx="81">
                  <c:v>2.369679999537766E-2</c:v>
                </c:pt>
                <c:pt idx="83">
                  <c:v>2.6277600001776591E-2</c:v>
                </c:pt>
                <c:pt idx="85">
                  <c:v>2.5530400002025999E-2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59-4296-AD80-40A09265FC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Active!$K$21:$K$985</c:f>
              <c:numCache>
                <c:formatCode>General</c:formatCode>
                <c:ptCount val="965"/>
                <c:pt idx="41">
                  <c:v>2.775200002361089E-3</c:v>
                </c:pt>
                <c:pt idx="42">
                  <c:v>2.4072000087471679E-3</c:v>
                </c:pt>
                <c:pt idx="43">
                  <c:v>5.168800002138596E-3</c:v>
                </c:pt>
                <c:pt idx="44">
                  <c:v>5.4239999954006635E-3</c:v>
                </c:pt>
                <c:pt idx="45">
                  <c:v>2.018400002270937E-3</c:v>
                </c:pt>
                <c:pt idx="47">
                  <c:v>8.904000002075918E-3</c:v>
                </c:pt>
                <c:pt idx="50">
                  <c:v>8.4960000021965243E-3</c:v>
                </c:pt>
                <c:pt idx="51">
                  <c:v>7.48839999869233E-3</c:v>
                </c:pt>
                <c:pt idx="52">
                  <c:v>9.4043999997666106E-3</c:v>
                </c:pt>
                <c:pt idx="61">
                  <c:v>1.4237600000342354E-2</c:v>
                </c:pt>
                <c:pt idx="62">
                  <c:v>9.5923999979277141E-3</c:v>
                </c:pt>
                <c:pt idx="63">
                  <c:v>1.4893600004143082E-2</c:v>
                </c:pt>
                <c:pt idx="64">
                  <c:v>1.5810654229426291E-2</c:v>
                </c:pt>
                <c:pt idx="65">
                  <c:v>1.575367556506535E-2</c:v>
                </c:pt>
                <c:pt idx="69">
                  <c:v>1.7491999999037944E-2</c:v>
                </c:pt>
                <c:pt idx="77">
                  <c:v>2.4695200001588091E-2</c:v>
                </c:pt>
                <c:pt idx="78">
                  <c:v>2.4795199999061879E-2</c:v>
                </c:pt>
                <c:pt idx="79">
                  <c:v>2.5295200000982732E-2</c:v>
                </c:pt>
                <c:pt idx="82">
                  <c:v>2.5992800001404248E-2</c:v>
                </c:pt>
                <c:pt idx="84">
                  <c:v>2.4675200002093334E-2</c:v>
                </c:pt>
                <c:pt idx="86">
                  <c:v>3.2504000002518296E-2</c:v>
                </c:pt>
                <c:pt idx="87">
                  <c:v>3.236559999641031E-2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59-4296-AD80-40A09265FC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59-4296-AD80-40A09265FC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59-4296-AD80-40A09265FC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9">
                    <c:v>0</c:v>
                  </c:pt>
                  <c:pt idx="24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1.5E-3</c:v>
                  </c:pt>
                  <c:pt idx="38">
                    <c:v>8.0000000000000002E-3</c:v>
                  </c:pt>
                  <c:pt idx="39">
                    <c:v>8.0000000000000004E-4</c:v>
                  </c:pt>
                  <c:pt idx="40">
                    <c:v>0</c:v>
                  </c:pt>
                  <c:pt idx="41">
                    <c:v>2.0999999999999999E-3</c:v>
                  </c:pt>
                  <c:pt idx="42">
                    <c:v>2.7000000000000001E-3</c:v>
                  </c:pt>
                  <c:pt idx="43">
                    <c:v>3.8E-3</c:v>
                  </c:pt>
                  <c:pt idx="44">
                    <c:v>2.3999999999999998E-3</c:v>
                  </c:pt>
                  <c:pt idx="45">
                    <c:v>1.5E-3</c:v>
                  </c:pt>
                  <c:pt idx="46">
                    <c:v>1.4E-3</c:v>
                  </c:pt>
                  <c:pt idx="47">
                    <c:v>1.1999999999999999E-3</c:v>
                  </c:pt>
                  <c:pt idx="48">
                    <c:v>0</c:v>
                  </c:pt>
                  <c:pt idx="49">
                    <c:v>2.9999999999999997E-4</c:v>
                  </c:pt>
                  <c:pt idx="50">
                    <c:v>1.8E-3</c:v>
                  </c:pt>
                  <c:pt idx="51">
                    <c:v>1.5E-3</c:v>
                  </c:pt>
                  <c:pt idx="52">
                    <c:v>2.5000000000000001E-3</c:v>
                  </c:pt>
                  <c:pt idx="53">
                    <c:v>2.0000000000000001E-4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4.0000000000000002E-4</c:v>
                  </c:pt>
                  <c:pt idx="61">
                    <c:v>0</c:v>
                  </c:pt>
                  <c:pt idx="62">
                    <c:v>0</c:v>
                  </c:pt>
                  <c:pt idx="63">
                    <c:v>2.0000000000000001E-4</c:v>
                  </c:pt>
                  <c:pt idx="64">
                    <c:v>1.4999999999999999E-4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6.0000000000000001E-3</c:v>
                  </c:pt>
                  <c:pt idx="68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59-4296-AD80-40A09265FC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Active!$O$21:$O$985</c:f>
              <c:numCache>
                <c:formatCode>General</c:formatCode>
                <c:ptCount val="965"/>
                <c:pt idx="1">
                  <c:v>-8.3816626300780642E-2</c:v>
                </c:pt>
                <c:pt idx="2">
                  <c:v>-8.3807730982669013E-2</c:v>
                </c:pt>
                <c:pt idx="3">
                  <c:v>-8.36848138596719E-2</c:v>
                </c:pt>
                <c:pt idx="4">
                  <c:v>-8.367187521514588E-2</c:v>
                </c:pt>
                <c:pt idx="5">
                  <c:v>-8.3593434682706941E-2</c:v>
                </c:pt>
                <c:pt idx="7">
                  <c:v>-2.9459763316440714E-2</c:v>
                </c:pt>
                <c:pt idx="19">
                  <c:v>-2.8040555744993832E-2</c:v>
                </c:pt>
                <c:pt idx="24">
                  <c:v>-2.6030213851764801E-2</c:v>
                </c:pt>
                <c:pt idx="30">
                  <c:v>-1.3552508536992497E-2</c:v>
                </c:pt>
                <c:pt idx="31">
                  <c:v>-1.0447233850749735E-2</c:v>
                </c:pt>
                <c:pt idx="32">
                  <c:v>-1.0447233850749735E-2</c:v>
                </c:pt>
                <c:pt idx="33">
                  <c:v>-7.1494968271825637E-3</c:v>
                </c:pt>
                <c:pt idx="34">
                  <c:v>-7.1494968271825637E-3</c:v>
                </c:pt>
                <c:pt idx="35">
                  <c:v>-7.1494968271825637E-3</c:v>
                </c:pt>
                <c:pt idx="36">
                  <c:v>-2.4721768310294184E-3</c:v>
                </c:pt>
                <c:pt idx="37">
                  <c:v>-8.3786429433760357E-4</c:v>
                </c:pt>
                <c:pt idx="38">
                  <c:v>2.2277857930442374E-3</c:v>
                </c:pt>
                <c:pt idx="39">
                  <c:v>2.4736200390384627E-3</c:v>
                </c:pt>
                <c:pt idx="40">
                  <c:v>2.4736200390384627E-3</c:v>
                </c:pt>
                <c:pt idx="41">
                  <c:v>2.4817066918672165E-3</c:v>
                </c:pt>
                <c:pt idx="42">
                  <c:v>4.1152105632761699E-3</c:v>
                </c:pt>
                <c:pt idx="43">
                  <c:v>5.227933992513159E-3</c:v>
                </c:pt>
                <c:pt idx="44">
                  <c:v>5.2457246287364173E-3</c:v>
                </c:pt>
                <c:pt idx="45">
                  <c:v>5.273219248354194E-3</c:v>
                </c:pt>
                <c:pt idx="46">
                  <c:v>5.3071831902349736E-3</c:v>
                </c:pt>
                <c:pt idx="47">
                  <c:v>5.3872410532396636E-3</c:v>
                </c:pt>
                <c:pt idx="48">
                  <c:v>6.6560368820716698E-3</c:v>
                </c:pt>
                <c:pt idx="49">
                  <c:v>7.0102322759712371E-3</c:v>
                </c:pt>
                <c:pt idx="50">
                  <c:v>7.0409615567205153E-3</c:v>
                </c:pt>
                <c:pt idx="51">
                  <c:v>7.4566155121186251E-3</c:v>
                </c:pt>
                <c:pt idx="52">
                  <c:v>8.2329341836793191E-3</c:v>
                </c:pt>
                <c:pt idx="53">
                  <c:v>8.6437361473801766E-3</c:v>
                </c:pt>
                <c:pt idx="54">
                  <c:v>8.8847184016771497E-3</c:v>
                </c:pt>
                <c:pt idx="55">
                  <c:v>8.8847184016771497E-3</c:v>
                </c:pt>
                <c:pt idx="56">
                  <c:v>8.8847184016771497E-3</c:v>
                </c:pt>
                <c:pt idx="57">
                  <c:v>8.8847184016771497E-3</c:v>
                </c:pt>
                <c:pt idx="58">
                  <c:v>8.9332383186496861E-3</c:v>
                </c:pt>
                <c:pt idx="59">
                  <c:v>1.0220633448987826E-2</c:v>
                </c:pt>
                <c:pt idx="60">
                  <c:v>1.0566742190058639E-2</c:v>
                </c:pt>
                <c:pt idx="61">
                  <c:v>1.0579680834584645E-2</c:v>
                </c:pt>
                <c:pt idx="62">
                  <c:v>1.1977054443393878E-2</c:v>
                </c:pt>
                <c:pt idx="63">
                  <c:v>1.3135063128471916E-2</c:v>
                </c:pt>
                <c:pt idx="64">
                  <c:v>1.3161749082806803E-2</c:v>
                </c:pt>
                <c:pt idx="65">
                  <c:v>1.3336420783907968E-2</c:v>
                </c:pt>
                <c:pt idx="66">
                  <c:v>1.3416478646912658E-2</c:v>
                </c:pt>
                <c:pt idx="67">
                  <c:v>1.5068581819827745E-2</c:v>
                </c:pt>
                <c:pt idx="68">
                  <c:v>1.5436524523536194E-2</c:v>
                </c:pt>
                <c:pt idx="69">
                  <c:v>1.6550865283338934E-2</c:v>
                </c:pt>
                <c:pt idx="70">
                  <c:v>1.6584020559936838E-2</c:v>
                </c:pt>
                <c:pt idx="71">
                  <c:v>1.6719876327459957E-2</c:v>
                </c:pt>
                <c:pt idx="72">
                  <c:v>1.683389813234544E-2</c:v>
                </c:pt>
                <c:pt idx="73">
                  <c:v>1.7022317143255486E-2</c:v>
                </c:pt>
                <c:pt idx="74">
                  <c:v>2.1331694435700169E-2</c:v>
                </c:pt>
                <c:pt idx="75">
                  <c:v>2.1332503100983044E-2</c:v>
                </c:pt>
                <c:pt idx="76">
                  <c:v>2.4367423907615621E-2</c:v>
                </c:pt>
                <c:pt idx="77">
                  <c:v>2.437631922572725E-2</c:v>
                </c:pt>
                <c:pt idx="78">
                  <c:v>2.437631922572725E-2</c:v>
                </c:pt>
                <c:pt idx="79">
                  <c:v>2.437631922572725E-2</c:v>
                </c:pt>
                <c:pt idx="80">
                  <c:v>2.4459611749863441E-2</c:v>
                </c:pt>
                <c:pt idx="81">
                  <c:v>2.4498427683441487E-2</c:v>
                </c:pt>
                <c:pt idx="82">
                  <c:v>2.6265361326524919E-2</c:v>
                </c:pt>
                <c:pt idx="83">
                  <c:v>2.6267787322373545E-2</c:v>
                </c:pt>
                <c:pt idx="84">
                  <c:v>2.6337332536700855E-2</c:v>
                </c:pt>
                <c:pt idx="85">
                  <c:v>2.6355123172924128E-2</c:v>
                </c:pt>
                <c:pt idx="86">
                  <c:v>3.2578611189935644E-2</c:v>
                </c:pt>
                <c:pt idx="87">
                  <c:v>3.2579419855218519E-2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59-4296-AD80-40A09265FC8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2.5</c:v>
                </c:pt>
                <c:pt idx="2">
                  <c:v>8</c:v>
                </c:pt>
                <c:pt idx="3">
                  <c:v>84</c:v>
                </c:pt>
                <c:pt idx="4">
                  <c:v>92</c:v>
                </c:pt>
                <c:pt idx="5">
                  <c:v>140.5</c:v>
                </c:pt>
                <c:pt idx="6">
                  <c:v>33603.5</c:v>
                </c:pt>
                <c:pt idx="7">
                  <c:v>33611.5</c:v>
                </c:pt>
                <c:pt idx="8">
                  <c:v>33633</c:v>
                </c:pt>
                <c:pt idx="9">
                  <c:v>33638.5</c:v>
                </c:pt>
                <c:pt idx="10">
                  <c:v>33711.5</c:v>
                </c:pt>
                <c:pt idx="11">
                  <c:v>33725</c:v>
                </c:pt>
                <c:pt idx="12">
                  <c:v>33730.5</c:v>
                </c:pt>
                <c:pt idx="13">
                  <c:v>33752</c:v>
                </c:pt>
                <c:pt idx="14">
                  <c:v>33825</c:v>
                </c:pt>
                <c:pt idx="15">
                  <c:v>34448.5</c:v>
                </c:pt>
                <c:pt idx="16">
                  <c:v>34456.5</c:v>
                </c:pt>
                <c:pt idx="17">
                  <c:v>34481</c:v>
                </c:pt>
                <c:pt idx="18">
                  <c:v>34489</c:v>
                </c:pt>
                <c:pt idx="19">
                  <c:v>34489</c:v>
                </c:pt>
                <c:pt idx="20">
                  <c:v>34597</c:v>
                </c:pt>
                <c:pt idx="21">
                  <c:v>34646</c:v>
                </c:pt>
                <c:pt idx="22">
                  <c:v>34683.5</c:v>
                </c:pt>
                <c:pt idx="23">
                  <c:v>35732</c:v>
                </c:pt>
                <c:pt idx="24">
                  <c:v>35732</c:v>
                </c:pt>
                <c:pt idx="25">
                  <c:v>35756</c:v>
                </c:pt>
                <c:pt idx="26">
                  <c:v>36238.5</c:v>
                </c:pt>
                <c:pt idx="27">
                  <c:v>36612</c:v>
                </c:pt>
                <c:pt idx="28">
                  <c:v>36620</c:v>
                </c:pt>
                <c:pt idx="29">
                  <c:v>38299</c:v>
                </c:pt>
                <c:pt idx="30">
                  <c:v>43447</c:v>
                </c:pt>
                <c:pt idx="31">
                  <c:v>45367</c:v>
                </c:pt>
                <c:pt idx="32">
                  <c:v>45367</c:v>
                </c:pt>
                <c:pt idx="33">
                  <c:v>47406</c:v>
                </c:pt>
                <c:pt idx="34">
                  <c:v>47406</c:v>
                </c:pt>
                <c:pt idx="35">
                  <c:v>47406</c:v>
                </c:pt>
                <c:pt idx="36">
                  <c:v>50298</c:v>
                </c:pt>
                <c:pt idx="37">
                  <c:v>51308.5</c:v>
                </c:pt>
                <c:pt idx="38">
                  <c:v>53204</c:v>
                </c:pt>
                <c:pt idx="39">
                  <c:v>53356</c:v>
                </c:pt>
                <c:pt idx="40">
                  <c:v>53356</c:v>
                </c:pt>
                <c:pt idx="41">
                  <c:v>53361</c:v>
                </c:pt>
                <c:pt idx="42">
                  <c:v>54371</c:v>
                </c:pt>
                <c:pt idx="43">
                  <c:v>55059</c:v>
                </c:pt>
                <c:pt idx="44">
                  <c:v>55070</c:v>
                </c:pt>
                <c:pt idx="45">
                  <c:v>55087</c:v>
                </c:pt>
                <c:pt idx="46">
                  <c:v>55108</c:v>
                </c:pt>
                <c:pt idx="47">
                  <c:v>55157.5</c:v>
                </c:pt>
                <c:pt idx="48">
                  <c:v>55942</c:v>
                </c:pt>
                <c:pt idx="49">
                  <c:v>56161</c:v>
                </c:pt>
                <c:pt idx="50">
                  <c:v>56180</c:v>
                </c:pt>
                <c:pt idx="51">
                  <c:v>56437</c:v>
                </c:pt>
                <c:pt idx="52">
                  <c:v>56917</c:v>
                </c:pt>
                <c:pt idx="53">
                  <c:v>57171</c:v>
                </c:pt>
                <c:pt idx="54">
                  <c:v>57320</c:v>
                </c:pt>
                <c:pt idx="55">
                  <c:v>57320</c:v>
                </c:pt>
                <c:pt idx="56">
                  <c:v>57320</c:v>
                </c:pt>
                <c:pt idx="57">
                  <c:v>57320</c:v>
                </c:pt>
                <c:pt idx="58">
                  <c:v>57350</c:v>
                </c:pt>
                <c:pt idx="59">
                  <c:v>58146</c:v>
                </c:pt>
                <c:pt idx="60">
                  <c:v>58360</c:v>
                </c:pt>
                <c:pt idx="61">
                  <c:v>58368</c:v>
                </c:pt>
                <c:pt idx="62">
                  <c:v>59232</c:v>
                </c:pt>
                <c:pt idx="63">
                  <c:v>59948</c:v>
                </c:pt>
                <c:pt idx="64">
                  <c:v>59964.5</c:v>
                </c:pt>
                <c:pt idx="65">
                  <c:v>60072.5</c:v>
                </c:pt>
                <c:pt idx="66">
                  <c:v>60122</c:v>
                </c:pt>
                <c:pt idx="67">
                  <c:v>61143.5</c:v>
                </c:pt>
                <c:pt idx="68">
                  <c:v>61371</c:v>
                </c:pt>
                <c:pt idx="69">
                  <c:v>62060</c:v>
                </c:pt>
                <c:pt idx="70">
                  <c:v>62080.5</c:v>
                </c:pt>
                <c:pt idx="71">
                  <c:v>62164.5</c:v>
                </c:pt>
                <c:pt idx="72">
                  <c:v>62235</c:v>
                </c:pt>
                <c:pt idx="73">
                  <c:v>62351.5</c:v>
                </c:pt>
                <c:pt idx="74">
                  <c:v>65016</c:v>
                </c:pt>
                <c:pt idx="75">
                  <c:v>65016.5</c:v>
                </c:pt>
                <c:pt idx="76">
                  <c:v>66893</c:v>
                </c:pt>
                <c:pt idx="77">
                  <c:v>66898.5</c:v>
                </c:pt>
                <c:pt idx="78">
                  <c:v>66898.5</c:v>
                </c:pt>
                <c:pt idx="79">
                  <c:v>66898.5</c:v>
                </c:pt>
                <c:pt idx="80">
                  <c:v>66950</c:v>
                </c:pt>
                <c:pt idx="81">
                  <c:v>66974</c:v>
                </c:pt>
                <c:pt idx="82">
                  <c:v>68066.5</c:v>
                </c:pt>
                <c:pt idx="83">
                  <c:v>68068</c:v>
                </c:pt>
                <c:pt idx="84">
                  <c:v>68111</c:v>
                </c:pt>
                <c:pt idx="85">
                  <c:v>68122</c:v>
                </c:pt>
                <c:pt idx="86">
                  <c:v>71970</c:v>
                </c:pt>
                <c:pt idx="87">
                  <c:v>71970.5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54">
                  <c:v>-2.0376000000396743E-2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59-4296-AD80-40A09265F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173464"/>
        <c:axId val="1"/>
      </c:scatterChart>
      <c:valAx>
        <c:axId val="569173464"/>
        <c:scaling>
          <c:orientation val="minMax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89744480469347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08823529411763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173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45607534352322"/>
          <c:y val="0.92024539877300615"/>
          <c:w val="0.8841919484329164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390526</xdr:colOff>
      <xdr:row>0</xdr:row>
      <xdr:rowOff>66675</xdr:rowOff>
    </xdr:from>
    <xdr:to>
      <xdr:col>26</xdr:col>
      <xdr:colOff>676276</xdr:colOff>
      <xdr:row>18</xdr:row>
      <xdr:rowOff>95250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6D5134A2-8B34-2A4F-8E6D-AE7934CC7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9524</xdr:colOff>
      <xdr:row>0</xdr:row>
      <xdr:rowOff>0</xdr:rowOff>
    </xdr:from>
    <xdr:to>
      <xdr:col>17</xdr:col>
      <xdr:colOff>285749</xdr:colOff>
      <xdr:row>18</xdr:row>
      <xdr:rowOff>104775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97B65150-555C-3788-1D2C-3B15F729D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027" TargetMode="External"/><Relationship Id="rId13" Type="http://schemas.openxmlformats.org/officeDocument/2006/relationships/hyperlink" Target="http://www.bav-astro.de/sfs/BAVM_link.php?BAVMnr=152" TargetMode="External"/><Relationship Id="rId18" Type="http://schemas.openxmlformats.org/officeDocument/2006/relationships/hyperlink" Target="http://www.bav-astro.de/sfs/BAVM_link.php?BAVMnr=152" TargetMode="External"/><Relationship Id="rId26" Type="http://schemas.openxmlformats.org/officeDocument/2006/relationships/hyperlink" Target="http://vsolj.cetus-net.org/no43.pdf" TargetMode="External"/><Relationship Id="rId39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4888" TargetMode="External"/><Relationship Id="rId21" Type="http://schemas.openxmlformats.org/officeDocument/2006/relationships/hyperlink" Target="http://var.astro.cz/oejv/issues/oejv0074.pdf" TargetMode="External"/><Relationship Id="rId34" Type="http://schemas.openxmlformats.org/officeDocument/2006/relationships/hyperlink" Target="http://www.bav-astro.de/sfs/BAVM_link.php?BAVMnr=209" TargetMode="External"/><Relationship Id="rId42" Type="http://schemas.openxmlformats.org/officeDocument/2006/relationships/hyperlink" Target="http://www.konkoly.hu/cgi-bin/IBVS?6029" TargetMode="External"/><Relationship Id="rId7" Type="http://schemas.openxmlformats.org/officeDocument/2006/relationships/hyperlink" Target="http://www.konkoly.hu/cgi-bin/IBVS?5263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var.astro.cz/oejv/issues/oejv0074.pdf" TargetMode="External"/><Relationship Id="rId25" Type="http://schemas.openxmlformats.org/officeDocument/2006/relationships/hyperlink" Target="http://www.konkoly.hu/cgi-bin/IBVS?5602" TargetMode="External"/><Relationship Id="rId33" Type="http://schemas.openxmlformats.org/officeDocument/2006/relationships/hyperlink" Target="http://www.bav-astro.de/sfs/BAVM_link.php?BAVMnr=183" TargetMode="External"/><Relationship Id="rId38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4887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www.bav-astro.de/sfs/BAVM_link.php?BAVMnr=158" TargetMode="External"/><Relationship Id="rId29" Type="http://schemas.openxmlformats.org/officeDocument/2006/relationships/hyperlink" Target="http://www.konkoly.hu/cgi-bin/IBVS?5760" TargetMode="External"/><Relationship Id="rId41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konkoly.hu/cgi-bin/IBVS?2344" TargetMode="External"/><Relationship Id="rId6" Type="http://schemas.openxmlformats.org/officeDocument/2006/relationships/hyperlink" Target="http://www.konkoly.hu/cgi-bin/IBVS?5027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konkoly.hu/cgi-bin/IBVS?5602" TargetMode="External"/><Relationship Id="rId32" Type="http://schemas.openxmlformats.org/officeDocument/2006/relationships/hyperlink" Target="http://www.bav-astro.de/sfs/BAVM_link.php?BAVMnr=178" TargetMode="External"/><Relationship Id="rId37" Type="http://schemas.openxmlformats.org/officeDocument/2006/relationships/hyperlink" Target="http://var.astro.cz/oejv/issues/oejv0160.pdf" TargetMode="External"/><Relationship Id="rId40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konkoly.hu/cgi-bin/IBVS?5263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www.konkoly.hu/cgi-bin/IBVS?5603" TargetMode="External"/><Relationship Id="rId28" Type="http://schemas.openxmlformats.org/officeDocument/2006/relationships/hyperlink" Target="http://www.bav-astro.de/sfs/BAVM_link.php?BAVMnr=178" TargetMode="External"/><Relationship Id="rId36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bav-astro.de/sfs/BAVM_link.php?BAVMnr=158" TargetMode="External"/><Relationship Id="rId31" Type="http://schemas.openxmlformats.org/officeDocument/2006/relationships/hyperlink" Target="http://www.bav-astro.de/sfs/BAVM_link.php?BAVMnr=178" TargetMode="External"/><Relationship Id="rId44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konkoly.hu/cgi-bin/IBVS?5263" TargetMode="External"/><Relationship Id="rId9" Type="http://schemas.openxmlformats.org/officeDocument/2006/relationships/hyperlink" Target="http://www.bav-astro.de/sfs/BAVM_link.php?BAVMnr=152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var.astro.cz/oejv/issues/oejv0074.pdf" TargetMode="External"/><Relationship Id="rId27" Type="http://schemas.openxmlformats.org/officeDocument/2006/relationships/hyperlink" Target="http://var.astro.cz/oejv/issues/oejv0003.pdf" TargetMode="External"/><Relationship Id="rId30" Type="http://schemas.openxmlformats.org/officeDocument/2006/relationships/hyperlink" Target="http://www.bav-astro.de/sfs/BAVM_link.php?BAVMnr=178" TargetMode="External"/><Relationship Id="rId35" Type="http://schemas.openxmlformats.org/officeDocument/2006/relationships/hyperlink" Target="http://www.bav-astro.de/sfs/BAVM_link.php?BAVMnr=209" TargetMode="External"/><Relationship Id="rId43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10"/>
  <sheetViews>
    <sheetView tabSelected="1" workbookViewId="0">
      <pane xSplit="14" ySplit="22" topLeftCell="O92" activePane="bottomRight" state="frozen"/>
      <selection pane="topRight" activeCell="O1" sqref="O1"/>
      <selection pane="bottomLeft" activeCell="A23" sqref="A23"/>
      <selection pane="bottomRight" activeCell="E9" sqref="E9: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78</v>
      </c>
      <c r="B1" s="13"/>
      <c r="C1" s="12"/>
    </row>
    <row r="2" spans="1:6" x14ac:dyDescent="0.2">
      <c r="A2" t="s">
        <v>26</v>
      </c>
      <c r="B2" s="11" t="s">
        <v>55</v>
      </c>
    </row>
    <row r="4" spans="1:6" ht="14.25" thickTop="1" thickBot="1" x14ac:dyDescent="0.25">
      <c r="A4" s="5" t="s">
        <v>2</v>
      </c>
      <c r="C4" s="2">
        <v>30938.492999999999</v>
      </c>
      <c r="D4" s="3">
        <v>0.36927680000000002</v>
      </c>
    </row>
    <row r="5" spans="1:6" ht="13.5" thickTop="1" x14ac:dyDescent="0.2">
      <c r="A5" s="23" t="s">
        <v>59</v>
      </c>
      <c r="B5" s="9"/>
      <c r="C5" s="24">
        <v>-9.5</v>
      </c>
      <c r="D5" s="9" t="s">
        <v>60</v>
      </c>
    </row>
    <row r="6" spans="1:6" x14ac:dyDescent="0.2">
      <c r="A6" s="5" t="s">
        <v>3</v>
      </c>
    </row>
    <row r="7" spans="1:6" x14ac:dyDescent="0.2">
      <c r="A7" t="s">
        <v>4</v>
      </c>
      <c r="C7">
        <f>+C4</f>
        <v>30938.492999999999</v>
      </c>
    </row>
    <row r="8" spans="1:6" x14ac:dyDescent="0.2">
      <c r="A8" t="s">
        <v>5</v>
      </c>
      <c r="C8">
        <f>+D4</f>
        <v>0.36927680000000002</v>
      </c>
    </row>
    <row r="9" spans="1:6" x14ac:dyDescent="0.2">
      <c r="A9" s="37" t="s">
        <v>64</v>
      </c>
      <c r="B9" s="38">
        <v>60</v>
      </c>
      <c r="C9" s="27" t="str">
        <f>"F"&amp;B9</f>
        <v>F60</v>
      </c>
      <c r="D9" s="15" t="str">
        <f>"G"&amp;B9</f>
        <v>G60</v>
      </c>
    </row>
    <row r="10" spans="1:6" ht="13.5" thickBot="1" x14ac:dyDescent="0.25">
      <c r="A10" s="9"/>
      <c r="B10" s="9"/>
      <c r="C10" s="4" t="s">
        <v>22</v>
      </c>
      <c r="D10" s="4" t="s">
        <v>23</v>
      </c>
      <c r="E10" s="9"/>
    </row>
    <row r="11" spans="1:6" x14ac:dyDescent="0.2">
      <c r="A11" s="9" t="s">
        <v>18</v>
      </c>
      <c r="B11" s="9"/>
      <c r="C11" s="25">
        <f ca="1">INTERCEPT(INDIRECT($D$9):G984,INDIRECT($C$9):F984)</f>
        <v>-8.3820669627195019E-2</v>
      </c>
      <c r="D11" s="26"/>
      <c r="E11" s="9"/>
    </row>
    <row r="12" spans="1:6" x14ac:dyDescent="0.2">
      <c r="A12" s="9" t="s">
        <v>19</v>
      </c>
      <c r="B12" s="9"/>
      <c r="C12" s="25">
        <f ca="1">SLOPE(INDIRECT($D$9):G984,INDIRECT($C$9):F984)</f>
        <v>1.6173305657514334E-6</v>
      </c>
      <c r="D12" s="26"/>
      <c r="E12" s="9"/>
    </row>
    <row r="13" spans="1:6" x14ac:dyDescent="0.2">
      <c r="A13" s="9" t="s">
        <v>21</v>
      </c>
      <c r="B13" s="9"/>
      <c r="C13" s="26" t="s">
        <v>16</v>
      </c>
    </row>
    <row r="14" spans="1:6" x14ac:dyDescent="0.2">
      <c r="A14" s="9"/>
      <c r="B14" s="9"/>
      <c r="C14" s="9"/>
    </row>
    <row r="15" spans="1:6" x14ac:dyDescent="0.2">
      <c r="A15" s="28" t="s">
        <v>20</v>
      </c>
      <c r="B15" s="9"/>
      <c r="C15" s="29">
        <f ca="1">(C7+C11)+(C8+C12)*INT(MAX(F21:F3525))</f>
        <v>57515.376874611189</v>
      </c>
      <c r="E15" s="30" t="s">
        <v>70</v>
      </c>
      <c r="F15" s="24">
        <v>1</v>
      </c>
    </row>
    <row r="16" spans="1:6" x14ac:dyDescent="0.2">
      <c r="A16" s="32" t="s">
        <v>6</v>
      </c>
      <c r="B16" s="9"/>
      <c r="C16" s="33">
        <f ca="1">+C8+C12</f>
        <v>0.36927841733056577</v>
      </c>
      <c r="E16" s="30" t="s">
        <v>61</v>
      </c>
      <c r="F16" s="31">
        <f ca="1">NOW()+15018.5+$C$5/24</f>
        <v>60354.636350925924</v>
      </c>
    </row>
    <row r="17" spans="1:32" ht="13.5" thickBot="1" x14ac:dyDescent="0.25">
      <c r="A17" s="30" t="s">
        <v>56</v>
      </c>
      <c r="B17" s="9"/>
      <c r="C17" s="9">
        <f>COUNT(C21:C2183)</f>
        <v>88</v>
      </c>
      <c r="E17" s="30" t="s">
        <v>71</v>
      </c>
      <c r="F17" s="31">
        <f ca="1">ROUND(2*(F16-$C$7)/$C$8,0)/2+F15</f>
        <v>79660</v>
      </c>
    </row>
    <row r="18" spans="1:32" ht="14.25" thickTop="1" thickBot="1" x14ac:dyDescent="0.25">
      <c r="A18" s="32" t="s">
        <v>7</v>
      </c>
      <c r="B18" s="9"/>
      <c r="C18" s="35">
        <f ca="1">+C15</f>
        <v>57515.376874611189</v>
      </c>
      <c r="D18" s="36">
        <f ca="1">+C16</f>
        <v>0.36927841733056577</v>
      </c>
      <c r="E18" s="30" t="s">
        <v>62</v>
      </c>
      <c r="F18" s="15">
        <f ca="1">ROUND(2*(F16-$C$15)/$C$16,0)/2+F15</f>
        <v>7689.5</v>
      </c>
    </row>
    <row r="19" spans="1:32" ht="13.5" thickTop="1" x14ac:dyDescent="0.2">
      <c r="E19" s="30" t="s">
        <v>63</v>
      </c>
      <c r="F19" s="34">
        <f ca="1">+$C$15+$C$16*F18-15018.5-$C$5/24</f>
        <v>45336.839098007913</v>
      </c>
    </row>
    <row r="20" spans="1:32" ht="13.5" thickBot="1" x14ac:dyDescent="0.25">
      <c r="A20" s="4" t="s">
        <v>8</v>
      </c>
      <c r="B20" s="4" t="s">
        <v>9</v>
      </c>
      <c r="C20" s="4" t="s">
        <v>10</v>
      </c>
      <c r="D20" s="4" t="s">
        <v>15</v>
      </c>
      <c r="E20" s="4" t="s">
        <v>11</v>
      </c>
      <c r="F20" s="4" t="s">
        <v>12</v>
      </c>
      <c r="G20" s="4" t="s">
        <v>13</v>
      </c>
      <c r="H20" s="7" t="s">
        <v>85</v>
      </c>
      <c r="I20" s="7" t="s">
        <v>67</v>
      </c>
      <c r="J20" s="7" t="s">
        <v>82</v>
      </c>
      <c r="K20" s="7" t="s">
        <v>68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71" t="s">
        <v>1</v>
      </c>
    </row>
    <row r="21" spans="1:32" x14ac:dyDescent="0.2">
      <c r="A21" s="16" t="s">
        <v>14</v>
      </c>
      <c r="B21" s="16"/>
      <c r="C21" s="17">
        <v>30938.492999999999</v>
      </c>
      <c r="D21" s="17" t="s">
        <v>16</v>
      </c>
      <c r="E21" s="16">
        <f t="shared" ref="E21:E52" si="0">+(C21-C$7)/C$8</f>
        <v>0</v>
      </c>
      <c r="F21" s="16">
        <f t="shared" ref="F21:F52" si="1">ROUND(2*E21,0)/2</f>
        <v>0</v>
      </c>
      <c r="G21" s="16">
        <f t="shared" ref="G21:G52" si="2">+C21-(C$7+F21*C$8)</f>
        <v>0</v>
      </c>
      <c r="H21" s="16">
        <f>+G21</f>
        <v>0</v>
      </c>
      <c r="I21" s="16"/>
      <c r="J21" s="16"/>
      <c r="K21" s="16"/>
      <c r="L21" s="16"/>
      <c r="M21" s="16"/>
      <c r="N21" s="16"/>
      <c r="O21" s="16"/>
      <c r="P21" s="16"/>
      <c r="Q21" s="18">
        <f t="shared" ref="Q21:Q52" si="3">+C21-15018.5</f>
        <v>15919.992999999999</v>
      </c>
      <c r="R21" s="16"/>
      <c r="S21" s="16"/>
      <c r="T21" s="16"/>
    </row>
    <row r="22" spans="1:32" x14ac:dyDescent="0.2">
      <c r="A22" s="64" t="s">
        <v>93</v>
      </c>
      <c r="B22" s="65" t="s">
        <v>44</v>
      </c>
      <c r="C22" s="64">
        <v>30939.402999999998</v>
      </c>
      <c r="D22" s="64" t="s">
        <v>67</v>
      </c>
      <c r="E22" s="16">
        <f t="shared" si="0"/>
        <v>2.4642761202432819</v>
      </c>
      <c r="F22" s="16">
        <f t="shared" si="1"/>
        <v>2.5</v>
      </c>
      <c r="G22" s="16">
        <f t="shared" si="2"/>
        <v>-1.3191999998525716E-2</v>
      </c>
      <c r="H22" s="16"/>
      <c r="I22" s="16">
        <f>G22</f>
        <v>-1.3191999998525716E-2</v>
      </c>
      <c r="K22" s="16"/>
      <c r="M22" s="16"/>
      <c r="O22" s="16">
        <f ca="1">+C$11+C$12*F22</f>
        <v>-8.3816626300780642E-2</v>
      </c>
      <c r="P22" s="16"/>
      <c r="Q22" s="18">
        <f t="shared" si="3"/>
        <v>15920.902999999998</v>
      </c>
      <c r="R22" s="16"/>
      <c r="S22" s="16"/>
      <c r="T22" s="16"/>
      <c r="AB22">
        <v>6</v>
      </c>
      <c r="AD22" t="s">
        <v>33</v>
      </c>
      <c r="AF22" t="s">
        <v>32</v>
      </c>
    </row>
    <row r="23" spans="1:32" x14ac:dyDescent="0.2">
      <c r="A23" s="64" t="s">
        <v>93</v>
      </c>
      <c r="B23" s="65" t="s">
        <v>47</v>
      </c>
      <c r="C23" s="64">
        <v>30941.477999999999</v>
      </c>
      <c r="D23" s="64" t="s">
        <v>67</v>
      </c>
      <c r="E23" s="16">
        <f t="shared" si="0"/>
        <v>8.0833672735481397</v>
      </c>
      <c r="F23" s="16">
        <f t="shared" si="1"/>
        <v>8</v>
      </c>
      <c r="G23" s="16">
        <f t="shared" si="2"/>
        <v>3.0785599999944679E-2</v>
      </c>
      <c r="H23" s="16"/>
      <c r="I23" s="16">
        <f>G23</f>
        <v>3.0785599999944679E-2</v>
      </c>
      <c r="K23" s="16"/>
      <c r="M23" s="16"/>
      <c r="O23" s="16">
        <f ca="1">+C$11+C$12*F23</f>
        <v>-8.3807730982669013E-2</v>
      </c>
      <c r="P23" s="16"/>
      <c r="Q23" s="18">
        <f t="shared" si="3"/>
        <v>15922.977999999999</v>
      </c>
      <c r="R23" s="16"/>
      <c r="S23" s="16"/>
      <c r="T23" s="16"/>
      <c r="AB23">
        <v>6</v>
      </c>
      <c r="AD23" t="s">
        <v>33</v>
      </c>
      <c r="AF23" t="s">
        <v>32</v>
      </c>
    </row>
    <row r="24" spans="1:32" x14ac:dyDescent="0.2">
      <c r="A24" s="64" t="s">
        <v>93</v>
      </c>
      <c r="B24" s="65" t="s">
        <v>47</v>
      </c>
      <c r="C24" s="64">
        <v>30969.511999999999</v>
      </c>
      <c r="D24" s="64" t="s">
        <v>67</v>
      </c>
      <c r="E24" s="16">
        <f t="shared" si="0"/>
        <v>83.999319751471603</v>
      </c>
      <c r="F24" s="16">
        <f t="shared" si="1"/>
        <v>84</v>
      </c>
      <c r="G24" s="16">
        <f t="shared" si="2"/>
        <v>-2.5119999918388203E-4</v>
      </c>
      <c r="H24" s="16"/>
      <c r="I24" s="16">
        <f>G24</f>
        <v>-2.5119999918388203E-4</v>
      </c>
      <c r="K24" s="16"/>
      <c r="M24" s="16"/>
      <c r="O24" s="16">
        <f ca="1">+C$11+C$12*F24</f>
        <v>-8.36848138596719E-2</v>
      </c>
      <c r="P24" s="16"/>
      <c r="Q24" s="18">
        <f t="shared" si="3"/>
        <v>15951.011999999999</v>
      </c>
      <c r="R24" s="16"/>
      <c r="S24" s="16"/>
      <c r="T24" s="16"/>
      <c r="AB24">
        <v>6</v>
      </c>
      <c r="AD24" t="s">
        <v>30</v>
      </c>
      <c r="AF24" t="s">
        <v>32</v>
      </c>
    </row>
    <row r="25" spans="1:32" x14ac:dyDescent="0.2">
      <c r="A25" s="64" t="s">
        <v>93</v>
      </c>
      <c r="B25" s="65" t="s">
        <v>47</v>
      </c>
      <c r="C25" s="64">
        <v>30972.495999999999</v>
      </c>
      <c r="D25" s="64" t="s">
        <v>67</v>
      </c>
      <c r="E25" s="16">
        <f t="shared" si="0"/>
        <v>92.079979029282669</v>
      </c>
      <c r="F25" s="16">
        <f t="shared" si="1"/>
        <v>92</v>
      </c>
      <c r="G25" s="16">
        <f t="shared" si="2"/>
        <v>2.9534400000557071E-2</v>
      </c>
      <c r="H25" s="16"/>
      <c r="I25" s="16">
        <f>G25</f>
        <v>2.9534400000557071E-2</v>
      </c>
      <c r="K25" s="16"/>
      <c r="M25" s="16"/>
      <c r="O25" s="16">
        <f ca="1">+C$11+C$12*F25</f>
        <v>-8.367187521514588E-2</v>
      </c>
      <c r="P25" s="16"/>
      <c r="Q25" s="18">
        <f t="shared" si="3"/>
        <v>15953.995999999999</v>
      </c>
      <c r="R25" s="16"/>
      <c r="S25" s="16"/>
      <c r="T25" s="16"/>
      <c r="AB25">
        <v>6</v>
      </c>
      <c r="AD25" t="s">
        <v>33</v>
      </c>
      <c r="AF25" t="s">
        <v>32</v>
      </c>
    </row>
    <row r="26" spans="1:32" x14ac:dyDescent="0.2">
      <c r="A26" s="64" t="s">
        <v>93</v>
      </c>
      <c r="B26" s="65" t="s">
        <v>44</v>
      </c>
      <c r="C26" s="64">
        <v>30990.377</v>
      </c>
      <c r="D26" s="64" t="s">
        <v>67</v>
      </c>
      <c r="E26" s="16">
        <f t="shared" si="0"/>
        <v>140.50165079420594</v>
      </c>
      <c r="F26" s="16">
        <f t="shared" si="1"/>
        <v>140.5</v>
      </c>
      <c r="G26" s="16">
        <f t="shared" si="2"/>
        <v>6.0960000337217934E-4</v>
      </c>
      <c r="H26" s="16"/>
      <c r="I26" s="16">
        <f>G26</f>
        <v>6.0960000337217934E-4</v>
      </c>
      <c r="K26" s="16"/>
      <c r="M26" s="16"/>
      <c r="O26" s="16">
        <f ca="1">+C$11+C$12*F26</f>
        <v>-8.3593434682706941E-2</v>
      </c>
      <c r="P26" s="16"/>
      <c r="Q26" s="18">
        <f t="shared" si="3"/>
        <v>15971.877</v>
      </c>
      <c r="R26" s="16"/>
      <c r="S26" s="16"/>
      <c r="T26" s="16"/>
      <c r="AB26">
        <v>7</v>
      </c>
      <c r="AD26" t="s">
        <v>33</v>
      </c>
      <c r="AF26" t="s">
        <v>32</v>
      </c>
    </row>
    <row r="27" spans="1:32" x14ac:dyDescent="0.2">
      <c r="A27" s="16" t="s">
        <v>31</v>
      </c>
      <c r="B27" s="19"/>
      <c r="C27" s="17">
        <v>43347.453999999998</v>
      </c>
      <c r="D27" s="17"/>
      <c r="E27" s="16">
        <f t="shared" si="0"/>
        <v>33603.413482785807</v>
      </c>
      <c r="F27" s="16">
        <f t="shared" si="1"/>
        <v>33603.5</v>
      </c>
      <c r="G27" s="16">
        <f t="shared" si="2"/>
        <v>-3.1948800002282951E-2</v>
      </c>
      <c r="H27" s="16"/>
      <c r="I27" s="16">
        <f>+G27</f>
        <v>-3.1948800002282951E-2</v>
      </c>
      <c r="J27" s="16"/>
      <c r="K27" s="16"/>
      <c r="L27" s="16"/>
      <c r="M27" s="16"/>
      <c r="N27" s="16"/>
      <c r="O27" s="16"/>
      <c r="P27" s="16"/>
      <c r="Q27" s="18">
        <f t="shared" si="3"/>
        <v>28328.953999999998</v>
      </c>
      <c r="R27" s="16"/>
      <c r="S27" s="16"/>
      <c r="T27" s="16"/>
      <c r="AB27">
        <v>6</v>
      </c>
      <c r="AD27" t="s">
        <v>33</v>
      </c>
      <c r="AF27" t="s">
        <v>32</v>
      </c>
    </row>
    <row r="28" spans="1:32" x14ac:dyDescent="0.2">
      <c r="A28" s="64" t="s">
        <v>114</v>
      </c>
      <c r="B28" s="65" t="s">
        <v>47</v>
      </c>
      <c r="C28" s="64">
        <v>43350.375999999997</v>
      </c>
      <c r="D28" s="64" t="s">
        <v>67</v>
      </c>
      <c r="E28" s="16">
        <f t="shared" si="0"/>
        <v>33611.326246327953</v>
      </c>
      <c r="F28" s="16">
        <f t="shared" si="1"/>
        <v>33611.5</v>
      </c>
      <c r="G28" s="16">
        <f t="shared" si="2"/>
        <v>-6.4163200004259124E-2</v>
      </c>
      <c r="H28" s="16"/>
      <c r="I28" s="16">
        <f>G28</f>
        <v>-6.4163200004259124E-2</v>
      </c>
      <c r="K28" s="16"/>
      <c r="M28" s="16"/>
      <c r="O28" s="16">
        <f ca="1">+C$11+C$12*F28</f>
        <v>-2.9459763316440714E-2</v>
      </c>
      <c r="P28" s="16"/>
      <c r="Q28" s="18">
        <f t="shared" si="3"/>
        <v>28331.875999999997</v>
      </c>
      <c r="R28" s="16"/>
      <c r="S28" s="16"/>
      <c r="T28" s="16"/>
    </row>
    <row r="29" spans="1:32" x14ac:dyDescent="0.2">
      <c r="A29" s="16" t="s">
        <v>31</v>
      </c>
      <c r="B29" s="19"/>
      <c r="C29" s="17">
        <v>43358.375999999997</v>
      </c>
      <c r="D29" s="17"/>
      <c r="E29" s="16">
        <f t="shared" si="0"/>
        <v>33632.990212220204</v>
      </c>
      <c r="F29" s="16">
        <f t="shared" si="1"/>
        <v>33633</v>
      </c>
      <c r="G29" s="16">
        <f t="shared" si="2"/>
        <v>-3.6144000041531399E-3</v>
      </c>
      <c r="H29" s="16"/>
      <c r="I29" s="16">
        <f t="shared" ref="I29:I39" si="4">+G29</f>
        <v>-3.6144000041531399E-3</v>
      </c>
      <c r="J29" s="16"/>
      <c r="K29" s="16"/>
      <c r="L29" s="16"/>
      <c r="M29" s="16"/>
      <c r="N29" s="16"/>
      <c r="O29" s="16"/>
      <c r="P29" s="16"/>
      <c r="Q29" s="18">
        <f t="shared" si="3"/>
        <v>28339.875999999997</v>
      </c>
      <c r="R29" s="16"/>
      <c r="S29" s="16"/>
      <c r="T29" s="16"/>
      <c r="AB29">
        <v>6</v>
      </c>
      <c r="AD29" t="s">
        <v>33</v>
      </c>
      <c r="AF29" t="s">
        <v>32</v>
      </c>
    </row>
    <row r="30" spans="1:32" x14ac:dyDescent="0.2">
      <c r="A30" s="16" t="s">
        <v>31</v>
      </c>
      <c r="B30" s="19" t="s">
        <v>44</v>
      </c>
      <c r="C30" s="17">
        <v>43360.38</v>
      </c>
      <c r="D30" s="17"/>
      <c r="E30" s="16">
        <f t="shared" si="0"/>
        <v>33638.417035676212</v>
      </c>
      <c r="F30" s="16">
        <f t="shared" si="1"/>
        <v>33638.5</v>
      </c>
      <c r="G30" s="16">
        <f t="shared" si="2"/>
        <v>-3.0636800001957454E-2</v>
      </c>
      <c r="H30" s="16"/>
      <c r="I30" s="16">
        <f t="shared" si="4"/>
        <v>-3.0636800001957454E-2</v>
      </c>
      <c r="J30" s="16"/>
      <c r="K30" s="16"/>
      <c r="L30" s="16"/>
      <c r="M30" s="16"/>
      <c r="N30" s="16"/>
      <c r="O30" s="16"/>
      <c r="P30" s="16"/>
      <c r="Q30" s="18">
        <f t="shared" si="3"/>
        <v>28341.879999999997</v>
      </c>
      <c r="R30" s="16"/>
      <c r="S30" s="16"/>
      <c r="T30" s="16"/>
      <c r="AB30">
        <v>11</v>
      </c>
      <c r="AD30" t="s">
        <v>33</v>
      </c>
      <c r="AF30" t="s">
        <v>32</v>
      </c>
    </row>
    <row r="31" spans="1:32" x14ac:dyDescent="0.2">
      <c r="A31" s="16" t="s">
        <v>31</v>
      </c>
      <c r="B31" s="19"/>
      <c r="C31" s="17">
        <v>43387.351999999999</v>
      </c>
      <c r="D31" s="17"/>
      <c r="E31" s="16">
        <f t="shared" si="0"/>
        <v>33711.457096681945</v>
      </c>
      <c r="F31" s="16">
        <f t="shared" si="1"/>
        <v>33711.5</v>
      </c>
      <c r="G31" s="16">
        <f t="shared" si="2"/>
        <v>-1.5843200002564117E-2</v>
      </c>
      <c r="H31" s="16"/>
      <c r="I31" s="16">
        <f t="shared" si="4"/>
        <v>-1.5843200002564117E-2</v>
      </c>
      <c r="J31" s="16"/>
      <c r="K31" s="16"/>
      <c r="L31" s="16"/>
      <c r="M31" s="16"/>
      <c r="N31" s="16"/>
      <c r="O31" s="16"/>
      <c r="P31" s="16"/>
      <c r="Q31" s="18">
        <f t="shared" si="3"/>
        <v>28368.851999999999</v>
      </c>
      <c r="R31" s="16"/>
      <c r="S31" s="16"/>
      <c r="T31" s="16"/>
      <c r="AB31">
        <v>7</v>
      </c>
      <c r="AD31" t="s">
        <v>33</v>
      </c>
      <c r="AF31" t="s">
        <v>32</v>
      </c>
    </row>
    <row r="32" spans="1:32" x14ac:dyDescent="0.2">
      <c r="A32" s="16" t="s">
        <v>34</v>
      </c>
      <c r="B32" s="19"/>
      <c r="C32" s="17">
        <v>43392.364999999998</v>
      </c>
      <c r="D32" s="17"/>
      <c r="E32" s="16">
        <f t="shared" si="0"/>
        <v>33725.032279309176</v>
      </c>
      <c r="F32" s="16">
        <f t="shared" si="1"/>
        <v>33725</v>
      </c>
      <c r="G32" s="16">
        <f t="shared" si="2"/>
        <v>1.1919999997189734E-2</v>
      </c>
      <c r="H32" s="16"/>
      <c r="I32" s="16">
        <f t="shared" si="4"/>
        <v>1.1919999997189734E-2</v>
      </c>
      <c r="J32" s="16"/>
      <c r="K32" s="16"/>
      <c r="L32" s="16"/>
      <c r="M32" s="16"/>
      <c r="N32" s="16"/>
      <c r="O32" s="16"/>
      <c r="P32" s="16"/>
      <c r="Q32" s="18">
        <f t="shared" si="3"/>
        <v>28373.864999999998</v>
      </c>
      <c r="R32" s="16"/>
      <c r="S32" s="16"/>
      <c r="T32" s="16"/>
    </row>
    <row r="33" spans="1:32" x14ac:dyDescent="0.2">
      <c r="A33" s="16" t="s">
        <v>34</v>
      </c>
      <c r="B33" s="19" t="s">
        <v>44</v>
      </c>
      <c r="C33" s="17">
        <v>43394.387999999999</v>
      </c>
      <c r="D33" s="17"/>
      <c r="E33" s="16">
        <f t="shared" si="0"/>
        <v>33730.510554684181</v>
      </c>
      <c r="F33" s="16">
        <f t="shared" si="1"/>
        <v>33730.5</v>
      </c>
      <c r="G33" s="16">
        <f t="shared" si="2"/>
        <v>3.8975999996182509E-3</v>
      </c>
      <c r="H33" s="16"/>
      <c r="I33" s="16">
        <f t="shared" si="4"/>
        <v>3.8975999996182509E-3</v>
      </c>
      <c r="J33" s="16"/>
      <c r="K33" s="16"/>
      <c r="L33" s="16"/>
      <c r="M33" s="16"/>
      <c r="N33" s="16"/>
      <c r="O33" s="16"/>
      <c r="P33" s="16"/>
      <c r="Q33" s="18">
        <f t="shared" si="3"/>
        <v>28375.887999999999</v>
      </c>
      <c r="R33" s="16"/>
      <c r="S33" s="16"/>
      <c r="T33" s="16"/>
      <c r="AB33">
        <v>6</v>
      </c>
      <c r="AD33" t="s">
        <v>33</v>
      </c>
      <c r="AF33" t="s">
        <v>32</v>
      </c>
    </row>
    <row r="34" spans="1:32" x14ac:dyDescent="0.2">
      <c r="A34" s="16" t="s">
        <v>34</v>
      </c>
      <c r="B34" s="19"/>
      <c r="C34" s="17">
        <v>43402.341</v>
      </c>
      <c r="D34" s="17"/>
      <c r="E34" s="16">
        <f t="shared" si="0"/>
        <v>33752.047244776819</v>
      </c>
      <c r="F34" s="16">
        <f t="shared" si="1"/>
        <v>33752</v>
      </c>
      <c r="G34" s="16">
        <f t="shared" si="2"/>
        <v>1.7446400001063012E-2</v>
      </c>
      <c r="H34" s="16"/>
      <c r="I34" s="16">
        <f t="shared" si="4"/>
        <v>1.7446400001063012E-2</v>
      </c>
      <c r="J34" s="16"/>
      <c r="K34" s="16"/>
      <c r="L34" s="16"/>
      <c r="M34" s="16"/>
      <c r="N34" s="16"/>
      <c r="O34" s="16"/>
      <c r="P34" s="16"/>
      <c r="Q34" s="18">
        <f t="shared" si="3"/>
        <v>28383.841</v>
      </c>
      <c r="R34" s="16"/>
      <c r="S34" s="16"/>
      <c r="T34" s="16"/>
      <c r="AB34">
        <v>6</v>
      </c>
      <c r="AD34" t="s">
        <v>33</v>
      </c>
      <c r="AF34" t="s">
        <v>32</v>
      </c>
    </row>
    <row r="35" spans="1:32" x14ac:dyDescent="0.2">
      <c r="A35" s="16" t="s">
        <v>34</v>
      </c>
      <c r="B35" s="19"/>
      <c r="C35" s="17">
        <v>43429.302000000003</v>
      </c>
      <c r="D35" s="17"/>
      <c r="E35" s="16">
        <f t="shared" si="0"/>
        <v>33825.057517829453</v>
      </c>
      <c r="F35" s="16">
        <f t="shared" si="1"/>
        <v>33825</v>
      </c>
      <c r="G35" s="16">
        <f t="shared" si="2"/>
        <v>2.1240000001853332E-2</v>
      </c>
      <c r="H35" s="16"/>
      <c r="I35" s="16">
        <f t="shared" si="4"/>
        <v>2.1240000001853332E-2</v>
      </c>
      <c r="J35" s="16"/>
      <c r="K35" s="16"/>
      <c r="L35" s="16"/>
      <c r="M35" s="16"/>
      <c r="N35" s="16"/>
      <c r="O35" s="16"/>
      <c r="P35" s="16"/>
      <c r="Q35" s="18">
        <f t="shared" si="3"/>
        <v>28410.802000000003</v>
      </c>
      <c r="R35" s="16"/>
      <c r="S35" s="16"/>
      <c r="T35" s="16"/>
      <c r="AB35">
        <v>7</v>
      </c>
      <c r="AD35" t="s">
        <v>30</v>
      </c>
      <c r="AF35" t="s">
        <v>32</v>
      </c>
    </row>
    <row r="36" spans="1:32" x14ac:dyDescent="0.2">
      <c r="A36" s="16" t="s">
        <v>35</v>
      </c>
      <c r="B36" s="19" t="s">
        <v>44</v>
      </c>
      <c r="C36" s="17">
        <v>43659.535000000003</v>
      </c>
      <c r="D36" s="17"/>
      <c r="E36" s="16">
        <f t="shared" si="0"/>
        <v>34448.527500238313</v>
      </c>
      <c r="F36" s="16">
        <f t="shared" si="1"/>
        <v>34448.5</v>
      </c>
      <c r="G36" s="16">
        <f t="shared" si="2"/>
        <v>1.0155200005101506E-2</v>
      </c>
      <c r="H36" s="16"/>
      <c r="I36" s="16">
        <f t="shared" si="4"/>
        <v>1.0155200005101506E-2</v>
      </c>
      <c r="J36" s="16"/>
      <c r="K36" s="16"/>
      <c r="L36" s="16"/>
      <c r="M36" s="16"/>
      <c r="N36" s="16"/>
      <c r="O36" s="16"/>
      <c r="P36" s="16"/>
      <c r="Q36" s="18">
        <f t="shared" si="3"/>
        <v>28641.035000000003</v>
      </c>
      <c r="R36" s="16"/>
      <c r="S36" s="16"/>
      <c r="T36" s="16"/>
      <c r="AB36">
        <v>8</v>
      </c>
      <c r="AD36" t="s">
        <v>30</v>
      </c>
      <c r="AF36" t="s">
        <v>32</v>
      </c>
    </row>
    <row r="37" spans="1:32" x14ac:dyDescent="0.2">
      <c r="A37" s="16" t="s">
        <v>35</v>
      </c>
      <c r="B37" s="19" t="s">
        <v>44</v>
      </c>
      <c r="C37" s="17">
        <v>43662.489000000001</v>
      </c>
      <c r="D37" s="17"/>
      <c r="E37" s="16">
        <f t="shared" si="0"/>
        <v>34456.52691964402</v>
      </c>
      <c r="F37" s="16">
        <f t="shared" si="1"/>
        <v>34456.5</v>
      </c>
      <c r="G37" s="16">
        <f t="shared" si="2"/>
        <v>9.9408000023686327E-3</v>
      </c>
      <c r="H37" s="16"/>
      <c r="I37" s="16">
        <f t="shared" si="4"/>
        <v>9.9408000023686327E-3</v>
      </c>
      <c r="J37" s="16"/>
      <c r="K37" s="16"/>
      <c r="L37" s="16"/>
      <c r="M37" s="16"/>
      <c r="N37" s="16"/>
      <c r="O37" s="16"/>
      <c r="P37" s="16"/>
      <c r="Q37" s="18">
        <f t="shared" si="3"/>
        <v>28643.989000000001</v>
      </c>
      <c r="R37" s="16"/>
      <c r="S37" s="16"/>
      <c r="T37" s="16"/>
    </row>
    <row r="38" spans="1:32" x14ac:dyDescent="0.2">
      <c r="A38" s="16" t="s">
        <v>35</v>
      </c>
      <c r="B38" s="19"/>
      <c r="C38" s="17">
        <v>43671.535000000003</v>
      </c>
      <c r="D38" s="17"/>
      <c r="E38" s="16">
        <f t="shared" si="0"/>
        <v>34481.023449076696</v>
      </c>
      <c r="F38" s="16">
        <f t="shared" si="1"/>
        <v>34481</v>
      </c>
      <c r="G38" s="16">
        <f t="shared" si="2"/>
        <v>8.6592000006930903E-3</v>
      </c>
      <c r="H38" s="16"/>
      <c r="I38" s="16">
        <f t="shared" si="4"/>
        <v>8.6592000006930903E-3</v>
      </c>
      <c r="J38" s="16"/>
      <c r="K38" s="16"/>
      <c r="L38" s="16"/>
      <c r="M38" s="16"/>
      <c r="N38" s="16"/>
      <c r="O38" s="16"/>
      <c r="P38" s="16"/>
      <c r="Q38" s="18">
        <f t="shared" si="3"/>
        <v>28653.035000000003</v>
      </c>
      <c r="R38" s="16"/>
      <c r="S38" s="16"/>
      <c r="T38" s="16"/>
    </row>
    <row r="39" spans="1:32" x14ac:dyDescent="0.2">
      <c r="A39" s="16" t="s">
        <v>35</v>
      </c>
      <c r="B39" s="19"/>
      <c r="C39" s="17">
        <v>43674.49</v>
      </c>
      <c r="D39" s="17"/>
      <c r="E39" s="16">
        <f t="shared" si="0"/>
        <v>34489.025576478132</v>
      </c>
      <c r="F39" s="16">
        <f t="shared" si="1"/>
        <v>34489</v>
      </c>
      <c r="G39" s="16">
        <f t="shared" si="2"/>
        <v>9.4447999945259653E-3</v>
      </c>
      <c r="H39" s="16"/>
      <c r="I39" s="16">
        <f t="shared" si="4"/>
        <v>9.4447999945259653E-3</v>
      </c>
      <c r="J39" s="16"/>
      <c r="K39" s="16"/>
      <c r="L39" s="16"/>
      <c r="M39" s="16"/>
      <c r="N39" s="16"/>
      <c r="O39" s="16"/>
      <c r="P39" s="16"/>
      <c r="Q39" s="18">
        <f t="shared" si="3"/>
        <v>28655.989999999998</v>
      </c>
      <c r="R39" s="16"/>
      <c r="S39" s="16"/>
      <c r="T39" s="16"/>
    </row>
    <row r="40" spans="1:32" x14ac:dyDescent="0.2">
      <c r="A40" s="64" t="s">
        <v>141</v>
      </c>
      <c r="B40" s="65" t="s">
        <v>44</v>
      </c>
      <c r="C40" s="64">
        <v>43674.498</v>
      </c>
      <c r="D40" s="64" t="s">
        <v>67</v>
      </c>
      <c r="E40" s="16">
        <f t="shared" si="0"/>
        <v>34489.047240444022</v>
      </c>
      <c r="F40" s="16">
        <f t="shared" si="1"/>
        <v>34489</v>
      </c>
      <c r="G40" s="16">
        <f t="shared" si="2"/>
        <v>1.744479999615578E-2</v>
      </c>
      <c r="H40" s="16"/>
      <c r="I40" s="16">
        <f>G40</f>
        <v>1.744479999615578E-2</v>
      </c>
      <c r="K40" s="16"/>
      <c r="M40" s="16"/>
      <c r="O40" s="16">
        <f ca="1">+C$11+C$12*F40</f>
        <v>-2.8040555744993832E-2</v>
      </c>
      <c r="P40" s="16"/>
      <c r="Q40" s="18">
        <f t="shared" si="3"/>
        <v>28655.998</v>
      </c>
      <c r="R40" s="16"/>
      <c r="S40" s="16"/>
      <c r="T40" s="16"/>
    </row>
    <row r="41" spans="1:32" x14ac:dyDescent="0.2">
      <c r="A41" s="16" t="s">
        <v>36</v>
      </c>
      <c r="B41" s="19"/>
      <c r="C41" s="17">
        <v>43714.392999999996</v>
      </c>
      <c r="D41" s="17"/>
      <c r="E41" s="16">
        <f t="shared" si="0"/>
        <v>34597.082730352944</v>
      </c>
      <c r="F41" s="16">
        <f t="shared" si="1"/>
        <v>34597</v>
      </c>
      <c r="G41" s="16">
        <f t="shared" si="2"/>
        <v>3.0550399998901412E-2</v>
      </c>
      <c r="H41" s="16"/>
      <c r="I41" s="16">
        <f>+G41</f>
        <v>3.0550399998901412E-2</v>
      </c>
      <c r="J41" s="16"/>
      <c r="K41" s="16"/>
      <c r="L41" s="16"/>
      <c r="M41" s="16"/>
      <c r="N41" s="16"/>
      <c r="O41" s="16"/>
      <c r="P41" s="16"/>
      <c r="Q41" s="18">
        <f t="shared" si="3"/>
        <v>28695.892999999996</v>
      </c>
      <c r="R41" s="16"/>
      <c r="S41" s="16"/>
      <c r="T41" s="16"/>
    </row>
    <row r="42" spans="1:32" x14ac:dyDescent="0.2">
      <c r="A42" s="16" t="s">
        <v>36</v>
      </c>
      <c r="B42" s="19"/>
      <c r="C42" s="17">
        <v>43732.468000000001</v>
      </c>
      <c r="D42" s="17"/>
      <c r="E42" s="16">
        <f t="shared" si="0"/>
        <v>34646.029753290764</v>
      </c>
      <c r="F42" s="16">
        <f t="shared" si="1"/>
        <v>34646</v>
      </c>
      <c r="G42" s="16">
        <f t="shared" si="2"/>
        <v>1.0987200003000908E-2</v>
      </c>
      <c r="H42" s="16"/>
      <c r="I42" s="16">
        <f>+G42</f>
        <v>1.0987200003000908E-2</v>
      </c>
      <c r="J42" s="16"/>
      <c r="K42" s="16"/>
      <c r="L42" s="16"/>
      <c r="M42" s="16"/>
      <c r="N42" s="16"/>
      <c r="O42" s="16"/>
      <c r="P42" s="16"/>
      <c r="Q42" s="18">
        <f t="shared" si="3"/>
        <v>28713.968000000001</v>
      </c>
      <c r="R42" s="16"/>
      <c r="S42" s="16"/>
      <c r="T42" s="16"/>
    </row>
    <row r="43" spans="1:32" x14ac:dyDescent="0.2">
      <c r="A43" s="16" t="s">
        <v>36</v>
      </c>
      <c r="B43" s="19" t="s">
        <v>44</v>
      </c>
      <c r="C43" s="17">
        <v>43746.336000000003</v>
      </c>
      <c r="D43" s="17"/>
      <c r="E43" s="16">
        <f t="shared" si="0"/>
        <v>34683.584238164985</v>
      </c>
      <c r="F43" s="16">
        <f t="shared" si="1"/>
        <v>34683.5</v>
      </c>
      <c r="G43" s="16">
        <f t="shared" si="2"/>
        <v>3.1107200004043989E-2</v>
      </c>
      <c r="H43" s="16"/>
      <c r="I43" s="16">
        <f>+G43</f>
        <v>3.1107200004043989E-2</v>
      </c>
      <c r="J43" s="16"/>
      <c r="K43" s="16"/>
      <c r="L43" s="16"/>
      <c r="M43" s="16"/>
      <c r="N43" s="16"/>
      <c r="O43" s="16"/>
      <c r="P43" s="16"/>
      <c r="Q43" s="18">
        <f t="shared" si="3"/>
        <v>28727.836000000003</v>
      </c>
      <c r="R43" s="16"/>
      <c r="S43" s="16"/>
      <c r="T43" s="16"/>
    </row>
    <row r="44" spans="1:32" x14ac:dyDescent="0.2">
      <c r="A44" s="16" t="s">
        <v>37</v>
      </c>
      <c r="B44" s="19" t="s">
        <v>44</v>
      </c>
      <c r="C44" s="17">
        <v>44133.402999999998</v>
      </c>
      <c r="D44" s="17"/>
      <c r="E44" s="16">
        <f t="shared" si="0"/>
        <v>35731.760023917013</v>
      </c>
      <c r="F44" s="16">
        <f t="shared" si="1"/>
        <v>35732</v>
      </c>
      <c r="G44" s="16">
        <f t="shared" si="2"/>
        <v>-8.8617599998542573E-2</v>
      </c>
      <c r="H44" s="16"/>
      <c r="I44" s="16">
        <f>+G44</f>
        <v>-8.8617599998542573E-2</v>
      </c>
      <c r="J44" s="16"/>
      <c r="K44" s="16"/>
      <c r="L44" s="16"/>
      <c r="M44" s="16"/>
      <c r="N44" s="16"/>
      <c r="O44" s="16"/>
      <c r="P44" s="16"/>
      <c r="Q44" s="18">
        <f t="shared" si="3"/>
        <v>29114.902999999998</v>
      </c>
      <c r="R44" s="16"/>
      <c r="S44" s="16"/>
      <c r="T44" s="16"/>
    </row>
    <row r="45" spans="1:32" x14ac:dyDescent="0.2">
      <c r="A45" s="64" t="s">
        <v>162</v>
      </c>
      <c r="B45" s="65" t="s">
        <v>44</v>
      </c>
      <c r="C45" s="64">
        <v>44133.483</v>
      </c>
      <c r="D45" s="64" t="s">
        <v>67</v>
      </c>
      <c r="E45" s="16">
        <f t="shared" si="0"/>
        <v>35731.976663575944</v>
      </c>
      <c r="F45" s="16">
        <f t="shared" si="1"/>
        <v>35732</v>
      </c>
      <c r="G45" s="16">
        <f t="shared" si="2"/>
        <v>-8.6175999967963435E-3</v>
      </c>
      <c r="H45" s="16"/>
      <c r="I45" s="16">
        <f>G45</f>
        <v>-8.6175999967963435E-3</v>
      </c>
      <c r="K45" s="16"/>
      <c r="M45" s="16"/>
      <c r="O45" s="16">
        <f ca="1">+C$11+C$12*F45</f>
        <v>-2.6030213851764801E-2</v>
      </c>
      <c r="P45" s="16"/>
      <c r="Q45" s="18">
        <f t="shared" si="3"/>
        <v>29114.983</v>
      </c>
      <c r="R45" s="16"/>
      <c r="S45" s="16"/>
      <c r="T45" s="16"/>
    </row>
    <row r="46" spans="1:32" x14ac:dyDescent="0.2">
      <c r="A46" s="16" t="s">
        <v>37</v>
      </c>
      <c r="B46" s="19"/>
      <c r="C46" s="17">
        <v>44142.366000000002</v>
      </c>
      <c r="D46" s="17"/>
      <c r="E46" s="16">
        <f t="shared" si="0"/>
        <v>35756.031789703557</v>
      </c>
      <c r="F46" s="16">
        <f t="shared" si="1"/>
        <v>35756</v>
      </c>
      <c r="G46" s="16">
        <f t="shared" si="2"/>
        <v>1.173920000292128E-2</v>
      </c>
      <c r="H46" s="16"/>
      <c r="I46" s="16">
        <f>+G46</f>
        <v>1.173920000292128E-2</v>
      </c>
      <c r="J46" s="16"/>
      <c r="K46" s="16"/>
      <c r="L46" s="16"/>
      <c r="M46" s="16"/>
      <c r="N46" s="16"/>
      <c r="O46" s="16"/>
      <c r="P46" s="16"/>
      <c r="Q46" s="18">
        <f t="shared" si="3"/>
        <v>29123.866000000002</v>
      </c>
      <c r="R46" s="16"/>
      <c r="S46" s="16"/>
      <c r="T46" s="16"/>
    </row>
    <row r="47" spans="1:32" x14ac:dyDescent="0.2">
      <c r="A47" s="16" t="s">
        <v>38</v>
      </c>
      <c r="B47" s="19" t="s">
        <v>44</v>
      </c>
      <c r="C47" s="17">
        <v>44320.548000000003</v>
      </c>
      <c r="D47" s="17"/>
      <c r="E47" s="16">
        <f t="shared" si="0"/>
        <v>36238.547886030217</v>
      </c>
      <c r="F47" s="16">
        <f t="shared" si="1"/>
        <v>36238.5</v>
      </c>
      <c r="G47" s="16">
        <f t="shared" si="2"/>
        <v>1.7683200007013511E-2</v>
      </c>
      <c r="H47" s="16"/>
      <c r="I47" s="16">
        <f>+G47</f>
        <v>1.7683200007013511E-2</v>
      </c>
      <c r="J47" s="16"/>
      <c r="K47" s="16"/>
      <c r="L47" s="16"/>
      <c r="M47" s="16"/>
      <c r="N47" s="16"/>
      <c r="O47" s="16"/>
      <c r="P47" s="16"/>
      <c r="Q47" s="18">
        <f t="shared" si="3"/>
        <v>29302.048000000003</v>
      </c>
      <c r="R47" s="16"/>
      <c r="S47" s="16"/>
      <c r="T47" s="16"/>
      <c r="AB47">
        <v>20</v>
      </c>
      <c r="AD47" t="s">
        <v>30</v>
      </c>
      <c r="AF47" t="s">
        <v>32</v>
      </c>
    </row>
    <row r="48" spans="1:32" x14ac:dyDescent="0.2">
      <c r="A48" s="16" t="s">
        <v>39</v>
      </c>
      <c r="B48" s="19"/>
      <c r="C48" s="17">
        <v>44458.455000000002</v>
      </c>
      <c r="D48" s="17"/>
      <c r="E48" s="16">
        <f t="shared" si="0"/>
        <v>36611.999454068064</v>
      </c>
      <c r="F48" s="16">
        <f t="shared" si="1"/>
        <v>36612</v>
      </c>
      <c r="G48" s="16">
        <f t="shared" si="2"/>
        <v>-2.0159999985480681E-4</v>
      </c>
      <c r="H48" s="16"/>
      <c r="I48" s="16">
        <f>+G48</f>
        <v>-2.0159999985480681E-4</v>
      </c>
      <c r="J48" s="16"/>
      <c r="K48" s="16"/>
      <c r="L48" s="16"/>
      <c r="M48" s="16"/>
      <c r="N48" s="16"/>
      <c r="O48" s="16"/>
      <c r="P48" s="16"/>
      <c r="Q48" s="18">
        <f t="shared" si="3"/>
        <v>29439.955000000002</v>
      </c>
      <c r="R48" s="16"/>
      <c r="S48" s="16"/>
      <c r="T48" s="16"/>
      <c r="AB48">
        <v>20</v>
      </c>
      <c r="AD48" t="s">
        <v>41</v>
      </c>
      <c r="AF48" t="s">
        <v>32</v>
      </c>
    </row>
    <row r="49" spans="1:32" x14ac:dyDescent="0.2">
      <c r="A49" s="16" t="s">
        <v>39</v>
      </c>
      <c r="B49" s="19"/>
      <c r="C49" s="17">
        <v>44461.404000000002</v>
      </c>
      <c r="D49" s="17"/>
      <c r="E49" s="16">
        <f t="shared" si="0"/>
        <v>36619.985333495097</v>
      </c>
      <c r="F49" s="16">
        <f t="shared" si="1"/>
        <v>36620</v>
      </c>
      <c r="G49" s="16">
        <f t="shared" si="2"/>
        <v>-5.4159999926923774E-3</v>
      </c>
      <c r="H49" s="16"/>
      <c r="I49" s="16">
        <f>+G49</f>
        <v>-5.4159999926923774E-3</v>
      </c>
      <c r="J49" s="16"/>
      <c r="K49" s="16"/>
      <c r="L49" s="16"/>
      <c r="M49" s="16"/>
      <c r="N49" s="16"/>
      <c r="O49" s="16"/>
      <c r="P49" s="16"/>
      <c r="Q49" s="18">
        <f t="shared" si="3"/>
        <v>29442.904000000002</v>
      </c>
      <c r="R49" s="16"/>
      <c r="S49" s="16"/>
      <c r="T49" s="16"/>
      <c r="AB49">
        <v>15</v>
      </c>
      <c r="AD49" t="s">
        <v>43</v>
      </c>
      <c r="AF49" t="s">
        <v>32</v>
      </c>
    </row>
    <row r="50" spans="1:32" x14ac:dyDescent="0.2">
      <c r="A50" s="16" t="s">
        <v>51</v>
      </c>
      <c r="B50" s="20" t="s">
        <v>47</v>
      </c>
      <c r="C50" s="17">
        <v>45081.423000000003</v>
      </c>
      <c r="D50" s="17"/>
      <c r="E50" s="16">
        <f t="shared" si="0"/>
        <v>38298.994142063631</v>
      </c>
      <c r="F50" s="16">
        <f t="shared" si="1"/>
        <v>38299</v>
      </c>
      <c r="G50" s="16">
        <f t="shared" si="2"/>
        <v>-2.1631999989040196E-3</v>
      </c>
      <c r="H50" s="16"/>
      <c r="I50" s="16"/>
      <c r="J50" s="16">
        <f>+G50</f>
        <v>-2.1631999989040196E-3</v>
      </c>
      <c r="K50" s="16"/>
      <c r="L50" s="16"/>
      <c r="M50" s="16"/>
      <c r="N50" s="16"/>
      <c r="O50" s="16"/>
      <c r="P50" s="16"/>
      <c r="Q50" s="18">
        <f t="shared" si="3"/>
        <v>30062.923000000003</v>
      </c>
      <c r="R50" s="16"/>
      <c r="S50" s="16"/>
      <c r="T50" s="16"/>
    </row>
    <row r="51" spans="1:32" x14ac:dyDescent="0.2">
      <c r="A51" s="64" t="s">
        <v>185</v>
      </c>
      <c r="B51" s="65" t="s">
        <v>44</v>
      </c>
      <c r="C51" s="64">
        <v>46982.461000000003</v>
      </c>
      <c r="D51" s="64" t="s">
        <v>67</v>
      </c>
      <c r="E51" s="16">
        <f t="shared" si="0"/>
        <v>43446.996941048026</v>
      </c>
      <c r="F51" s="16">
        <f t="shared" si="1"/>
        <v>43447</v>
      </c>
      <c r="G51" s="16">
        <f t="shared" si="2"/>
        <v>-1.1295999938738532E-3</v>
      </c>
      <c r="H51" s="16"/>
      <c r="I51" s="16">
        <f t="shared" ref="I51:I57" si="5">G51</f>
        <v>-1.1295999938738532E-3</v>
      </c>
      <c r="K51" s="16"/>
      <c r="M51" s="16"/>
      <c r="O51" s="16">
        <f t="shared" ref="O51:O81" ca="1" si="6">+C$11+C$12*F51</f>
        <v>-1.3552508536992497E-2</v>
      </c>
      <c r="P51" s="16"/>
      <c r="Q51" s="18">
        <f t="shared" si="3"/>
        <v>31963.961000000003</v>
      </c>
      <c r="R51" s="16"/>
      <c r="S51" s="16"/>
      <c r="T51" s="16"/>
    </row>
    <row r="52" spans="1:32" x14ac:dyDescent="0.2">
      <c r="A52" s="64" t="s">
        <v>185</v>
      </c>
      <c r="B52" s="65" t="s">
        <v>44</v>
      </c>
      <c r="C52" s="64">
        <v>47691.47</v>
      </c>
      <c r="D52" s="64" t="s">
        <v>67</v>
      </c>
      <c r="E52" s="16">
        <f t="shared" si="0"/>
        <v>45366.990290210495</v>
      </c>
      <c r="F52" s="16">
        <f t="shared" si="1"/>
        <v>45367</v>
      </c>
      <c r="G52" s="16">
        <f t="shared" si="2"/>
        <v>-3.5856000031344593E-3</v>
      </c>
      <c r="H52" s="16"/>
      <c r="I52" s="16">
        <f t="shared" si="5"/>
        <v>-3.5856000031344593E-3</v>
      </c>
      <c r="K52" s="16"/>
      <c r="M52" s="16"/>
      <c r="O52" s="16">
        <f t="shared" ca="1" si="6"/>
        <v>-1.0447233850749735E-2</v>
      </c>
      <c r="P52" s="16"/>
      <c r="Q52" s="18">
        <f t="shared" si="3"/>
        <v>32672.97</v>
      </c>
      <c r="R52" s="16"/>
      <c r="S52" s="16"/>
      <c r="T52" s="16"/>
    </row>
    <row r="53" spans="1:32" x14ac:dyDescent="0.2">
      <c r="A53" s="64" t="s">
        <v>185</v>
      </c>
      <c r="B53" s="65" t="s">
        <v>44</v>
      </c>
      <c r="C53" s="64">
        <v>47691.476000000002</v>
      </c>
      <c r="D53" s="64" t="s">
        <v>67</v>
      </c>
      <c r="E53" s="16">
        <f t="shared" ref="E53:E81" si="7">+(C53-C$7)/C$8</f>
        <v>45367.006538184913</v>
      </c>
      <c r="F53" s="16">
        <f t="shared" ref="F53:F81" si="8">ROUND(2*E53,0)/2</f>
        <v>45367</v>
      </c>
      <c r="G53" s="16">
        <f t="shared" ref="G53:G74" si="9">+C53-(C$7+F53*C$8)</f>
        <v>2.4143999980879016E-3</v>
      </c>
      <c r="H53" s="16"/>
      <c r="I53" s="16">
        <f t="shared" si="5"/>
        <v>2.4143999980879016E-3</v>
      </c>
      <c r="K53" s="16"/>
      <c r="M53" s="16"/>
      <c r="O53" s="16">
        <f t="shared" ca="1" si="6"/>
        <v>-1.0447233850749735E-2</v>
      </c>
      <c r="P53" s="16"/>
      <c r="Q53" s="18">
        <f t="shared" ref="Q53:Q81" si="10">+C53-15018.5</f>
        <v>32672.976000000002</v>
      </c>
      <c r="R53" s="16"/>
      <c r="S53" s="16"/>
      <c r="T53" s="16"/>
      <c r="AB53">
        <v>6</v>
      </c>
      <c r="AD53" t="s">
        <v>30</v>
      </c>
      <c r="AF53" t="s">
        <v>32</v>
      </c>
    </row>
    <row r="54" spans="1:32" x14ac:dyDescent="0.2">
      <c r="A54" s="64" t="s">
        <v>195</v>
      </c>
      <c r="B54" s="65" t="s">
        <v>44</v>
      </c>
      <c r="C54" s="64">
        <v>48444.425000000003</v>
      </c>
      <c r="D54" s="64" t="s">
        <v>67</v>
      </c>
      <c r="E54" s="16">
        <f t="shared" si="7"/>
        <v>47405.989220010582</v>
      </c>
      <c r="F54" s="16">
        <f t="shared" si="8"/>
        <v>47406</v>
      </c>
      <c r="G54" s="16">
        <f t="shared" si="9"/>
        <v>-3.9808000001357868E-3</v>
      </c>
      <c r="H54" s="16"/>
      <c r="I54" s="16">
        <f t="shared" si="5"/>
        <v>-3.9808000001357868E-3</v>
      </c>
      <c r="K54" s="16"/>
      <c r="M54" s="16"/>
      <c r="O54" s="16">
        <f t="shared" ca="1" si="6"/>
        <v>-7.1494968271825637E-3</v>
      </c>
      <c r="P54" s="16"/>
      <c r="Q54" s="18">
        <f t="shared" si="10"/>
        <v>33425.925000000003</v>
      </c>
      <c r="R54" s="16"/>
      <c r="S54" s="16"/>
      <c r="T54" s="16"/>
    </row>
    <row r="55" spans="1:32" x14ac:dyDescent="0.2">
      <c r="A55" s="64" t="s">
        <v>195</v>
      </c>
      <c r="B55" s="65" t="s">
        <v>44</v>
      </c>
      <c r="C55" s="64">
        <v>48444.430999999997</v>
      </c>
      <c r="D55" s="64" t="s">
        <v>67</v>
      </c>
      <c r="E55" s="16">
        <f t="shared" si="7"/>
        <v>47406.005467984985</v>
      </c>
      <c r="F55" s="16">
        <f t="shared" si="8"/>
        <v>47406</v>
      </c>
      <c r="G55" s="16">
        <f t="shared" si="9"/>
        <v>2.0191999938106164E-3</v>
      </c>
      <c r="H55" s="16"/>
      <c r="I55" s="16">
        <f t="shared" si="5"/>
        <v>2.0191999938106164E-3</v>
      </c>
      <c r="K55" s="16"/>
      <c r="M55" s="16"/>
      <c r="O55" s="16">
        <f t="shared" ca="1" si="6"/>
        <v>-7.1494968271825637E-3</v>
      </c>
      <c r="P55" s="16"/>
      <c r="Q55" s="18">
        <f t="shared" si="10"/>
        <v>33425.930999999997</v>
      </c>
      <c r="R55" s="16"/>
      <c r="S55" s="16"/>
      <c r="T55" s="16"/>
      <c r="AB55">
        <v>5</v>
      </c>
      <c r="AD55" t="s">
        <v>30</v>
      </c>
      <c r="AF55" t="s">
        <v>32</v>
      </c>
    </row>
    <row r="56" spans="1:32" x14ac:dyDescent="0.2">
      <c r="A56" s="64" t="s">
        <v>195</v>
      </c>
      <c r="B56" s="65" t="s">
        <v>44</v>
      </c>
      <c r="C56" s="64">
        <v>48444.445</v>
      </c>
      <c r="D56" s="64" t="s">
        <v>67</v>
      </c>
      <c r="E56" s="16">
        <f t="shared" si="7"/>
        <v>47406.043379925301</v>
      </c>
      <c r="F56" s="16">
        <f t="shared" si="8"/>
        <v>47406</v>
      </c>
      <c r="G56" s="16">
        <f t="shared" si="9"/>
        <v>1.6019199996662792E-2</v>
      </c>
      <c r="H56" s="16"/>
      <c r="I56" s="16">
        <f t="shared" si="5"/>
        <v>1.6019199996662792E-2</v>
      </c>
      <c r="K56" s="16"/>
      <c r="M56" s="16"/>
      <c r="O56" s="16">
        <f t="shared" ca="1" si="6"/>
        <v>-7.1494968271825637E-3</v>
      </c>
      <c r="P56" s="16"/>
      <c r="Q56" s="18">
        <f t="shared" si="10"/>
        <v>33425.945</v>
      </c>
      <c r="R56" s="16"/>
      <c r="S56" s="16"/>
      <c r="T56" s="16"/>
      <c r="AB56">
        <v>6</v>
      </c>
      <c r="AD56" t="s">
        <v>30</v>
      </c>
      <c r="AF56" t="s">
        <v>32</v>
      </c>
    </row>
    <row r="57" spans="1:32" x14ac:dyDescent="0.2">
      <c r="A57" s="64" t="s">
        <v>195</v>
      </c>
      <c r="B57" s="65" t="s">
        <v>44</v>
      </c>
      <c r="C57" s="64">
        <v>49512.411999999997</v>
      </c>
      <c r="D57" s="64" t="s">
        <v>67</v>
      </c>
      <c r="E57" s="16">
        <f t="shared" si="7"/>
        <v>50298.093462681645</v>
      </c>
      <c r="F57" s="16">
        <f t="shared" si="8"/>
        <v>50298</v>
      </c>
      <c r="G57" s="16">
        <f t="shared" si="9"/>
        <v>3.4513599995989352E-2</v>
      </c>
      <c r="H57" s="16"/>
      <c r="I57" s="16">
        <f t="shared" si="5"/>
        <v>3.4513599995989352E-2</v>
      </c>
      <c r="K57" s="16"/>
      <c r="M57" s="16"/>
      <c r="O57" s="16">
        <f t="shared" ca="1" si="6"/>
        <v>-2.4721768310294184E-3</v>
      </c>
      <c r="P57" s="16"/>
      <c r="Q57" s="18">
        <f t="shared" si="10"/>
        <v>34493.911999999997</v>
      </c>
      <c r="R57" s="16"/>
      <c r="S57" s="16"/>
      <c r="T57" s="16"/>
      <c r="AB57">
        <v>6</v>
      </c>
      <c r="AD57" t="s">
        <v>33</v>
      </c>
      <c r="AF57" t="s">
        <v>32</v>
      </c>
    </row>
    <row r="58" spans="1:32" x14ac:dyDescent="0.2">
      <c r="A58" s="16" t="s">
        <v>40</v>
      </c>
      <c r="B58" s="19" t="s">
        <v>44</v>
      </c>
      <c r="C58" s="17">
        <v>49885.531199999998</v>
      </c>
      <c r="D58" s="17">
        <v>1.5E-3</v>
      </c>
      <c r="E58" s="16">
        <f t="shared" si="7"/>
        <v>51308.498665499697</v>
      </c>
      <c r="F58" s="16">
        <f t="shared" si="8"/>
        <v>51308.5</v>
      </c>
      <c r="G58" s="16">
        <f t="shared" si="9"/>
        <v>-4.9279999802820385E-4</v>
      </c>
      <c r="H58" s="16"/>
      <c r="J58" s="16">
        <f>+G58</f>
        <v>-4.9279999802820385E-4</v>
      </c>
      <c r="K58" s="16"/>
      <c r="L58" s="16"/>
      <c r="M58" s="16"/>
      <c r="N58" s="16"/>
      <c r="O58" s="16">
        <f t="shared" ca="1" si="6"/>
        <v>-8.3786429433760357E-4</v>
      </c>
      <c r="P58" s="16"/>
      <c r="Q58" s="18">
        <f t="shared" si="10"/>
        <v>34867.031199999998</v>
      </c>
      <c r="R58" s="16"/>
      <c r="S58" s="16"/>
      <c r="T58" s="16"/>
      <c r="AB58">
        <v>6</v>
      </c>
      <c r="AD58" t="s">
        <v>33</v>
      </c>
      <c r="AF58" t="s">
        <v>32</v>
      </c>
    </row>
    <row r="59" spans="1:32" x14ac:dyDescent="0.2">
      <c r="A59" s="16" t="s">
        <v>42</v>
      </c>
      <c r="B59" s="19"/>
      <c r="C59" s="17">
        <v>50585.497000000003</v>
      </c>
      <c r="D59" s="17">
        <v>8.0000000000000002E-3</v>
      </c>
      <c r="E59" s="16">
        <f t="shared" si="7"/>
        <v>53204.003067617581</v>
      </c>
      <c r="F59" s="16">
        <f t="shared" si="8"/>
        <v>53204</v>
      </c>
      <c r="G59" s="16">
        <f t="shared" si="9"/>
        <v>1.1328000036883168E-3</v>
      </c>
      <c r="H59" s="16"/>
      <c r="I59" s="16">
        <f>+G59</f>
        <v>1.1328000036883168E-3</v>
      </c>
      <c r="J59" s="16"/>
      <c r="K59" s="16"/>
      <c r="L59" s="16"/>
      <c r="M59" s="16"/>
      <c r="N59" s="16"/>
      <c r="O59" s="16">
        <f t="shared" ca="1" si="6"/>
        <v>2.2277857930442374E-3</v>
      </c>
      <c r="P59" s="16"/>
      <c r="Q59" s="18">
        <f t="shared" si="10"/>
        <v>35566.997000000003</v>
      </c>
      <c r="R59" s="16"/>
      <c r="S59" s="16"/>
      <c r="T59" s="16"/>
      <c r="AB59">
        <v>7</v>
      </c>
      <c r="AD59" t="s">
        <v>33</v>
      </c>
      <c r="AF59" t="s">
        <v>32</v>
      </c>
    </row>
    <row r="60" spans="1:32" x14ac:dyDescent="0.2">
      <c r="A60" s="16" t="s">
        <v>42</v>
      </c>
      <c r="B60" s="19"/>
      <c r="C60" s="17">
        <v>50641.627</v>
      </c>
      <c r="D60" s="17">
        <v>8.0000000000000004E-4</v>
      </c>
      <c r="E60" s="16">
        <f t="shared" si="7"/>
        <v>53356.002868309086</v>
      </c>
      <c r="F60" s="16">
        <f t="shared" si="8"/>
        <v>53356</v>
      </c>
      <c r="G60" s="16">
        <f t="shared" si="9"/>
        <v>1.0591999962343834E-3</v>
      </c>
      <c r="H60" s="16"/>
      <c r="I60" s="16">
        <f>+G60</f>
        <v>1.0591999962343834E-3</v>
      </c>
      <c r="J60" s="16"/>
      <c r="K60" s="16"/>
      <c r="L60" s="16"/>
      <c r="M60" s="16"/>
      <c r="N60" s="16"/>
      <c r="O60" s="16">
        <f t="shared" ca="1" si="6"/>
        <v>2.4736200390384627E-3</v>
      </c>
      <c r="P60" s="16"/>
      <c r="Q60" s="18">
        <f t="shared" si="10"/>
        <v>35623.127</v>
      </c>
      <c r="R60" s="16"/>
      <c r="S60" s="16"/>
      <c r="T60" s="16"/>
    </row>
    <row r="61" spans="1:32" x14ac:dyDescent="0.2">
      <c r="A61" s="64" t="s">
        <v>214</v>
      </c>
      <c r="B61" s="65" t="s">
        <v>44</v>
      </c>
      <c r="C61" s="64">
        <v>50641.627200000003</v>
      </c>
      <c r="D61" s="64" t="s">
        <v>67</v>
      </c>
      <c r="E61" s="16">
        <f t="shared" si="7"/>
        <v>53356.00340990824</v>
      </c>
      <c r="F61" s="16">
        <f t="shared" si="8"/>
        <v>53356</v>
      </c>
      <c r="G61" s="16">
        <f t="shared" si="9"/>
        <v>1.2591999984579161E-3</v>
      </c>
      <c r="H61" s="16"/>
      <c r="I61" s="16">
        <f>G61</f>
        <v>1.2591999984579161E-3</v>
      </c>
      <c r="M61" s="16"/>
      <c r="O61" s="16">
        <f t="shared" ca="1" si="6"/>
        <v>2.4736200390384627E-3</v>
      </c>
      <c r="P61" s="16"/>
      <c r="Q61" s="18">
        <f t="shared" si="10"/>
        <v>35623.127200000003</v>
      </c>
      <c r="R61" s="16"/>
      <c r="S61" s="16"/>
      <c r="T61" s="16"/>
    </row>
    <row r="62" spans="1:32" x14ac:dyDescent="0.2">
      <c r="A62" s="16" t="s">
        <v>49</v>
      </c>
      <c r="B62" s="16"/>
      <c r="C62" s="17">
        <v>50643.475100000003</v>
      </c>
      <c r="D62" s="17">
        <v>2.0999999999999999E-3</v>
      </c>
      <c r="E62" s="16">
        <f t="shared" si="7"/>
        <v>53361.00751522978</v>
      </c>
      <c r="F62" s="16">
        <f t="shared" si="8"/>
        <v>53361</v>
      </c>
      <c r="G62" s="16">
        <f t="shared" si="9"/>
        <v>2.775200002361089E-3</v>
      </c>
      <c r="H62" s="16"/>
      <c r="I62" s="16"/>
      <c r="K62" s="16">
        <f>+G62</f>
        <v>2.775200002361089E-3</v>
      </c>
      <c r="L62" s="16"/>
      <c r="M62" s="16"/>
      <c r="N62" s="16"/>
      <c r="O62" s="16">
        <f t="shared" ca="1" si="6"/>
        <v>2.4817066918672165E-3</v>
      </c>
      <c r="P62" s="16"/>
      <c r="Q62" s="18">
        <f t="shared" si="10"/>
        <v>35624.975100000003</v>
      </c>
      <c r="R62" s="16"/>
      <c r="S62" s="16"/>
      <c r="T62" s="16"/>
    </row>
    <row r="63" spans="1:32" x14ac:dyDescent="0.2">
      <c r="A63" s="16" t="s">
        <v>50</v>
      </c>
      <c r="B63" s="16"/>
      <c r="C63" s="17">
        <v>51016.444300000003</v>
      </c>
      <c r="D63" s="17">
        <v>2.7000000000000001E-3</v>
      </c>
      <c r="E63" s="16">
        <f t="shared" si="7"/>
        <v>54371.006518687347</v>
      </c>
      <c r="F63" s="16">
        <f t="shared" si="8"/>
        <v>54371</v>
      </c>
      <c r="G63" s="16">
        <f t="shared" si="9"/>
        <v>2.4072000087471679E-3</v>
      </c>
      <c r="H63" s="16"/>
      <c r="I63" s="16"/>
      <c r="K63" s="16">
        <f>+G63</f>
        <v>2.4072000087471679E-3</v>
      </c>
      <c r="L63" s="16"/>
      <c r="M63" s="16"/>
      <c r="N63" s="16"/>
      <c r="O63" s="16">
        <f t="shared" ca="1" si="6"/>
        <v>4.1152105632761699E-3</v>
      </c>
      <c r="P63" s="16"/>
      <c r="Q63" s="18">
        <f t="shared" si="10"/>
        <v>35997.944300000003</v>
      </c>
      <c r="R63" s="16"/>
      <c r="S63" s="16"/>
      <c r="T63" s="16"/>
    </row>
    <row r="64" spans="1:32" x14ac:dyDescent="0.2">
      <c r="A64" s="16" t="s">
        <v>46</v>
      </c>
      <c r="B64" s="20" t="s">
        <v>47</v>
      </c>
      <c r="C64" s="21">
        <v>51270.5095</v>
      </c>
      <c r="D64" s="21">
        <v>3.8E-3</v>
      </c>
      <c r="E64" s="16">
        <f t="shared" si="7"/>
        <v>55059.013997088368</v>
      </c>
      <c r="F64" s="16">
        <f t="shared" si="8"/>
        <v>55059</v>
      </c>
      <c r="G64" s="16">
        <f t="shared" si="9"/>
        <v>5.168800002138596E-3</v>
      </c>
      <c r="H64" s="16"/>
      <c r="I64" s="16"/>
      <c r="K64" s="16">
        <f>+G64</f>
        <v>5.168800002138596E-3</v>
      </c>
      <c r="L64" s="16"/>
      <c r="M64" s="16"/>
      <c r="N64" s="16"/>
      <c r="O64" s="16">
        <f t="shared" ca="1" si="6"/>
        <v>5.227933992513159E-3</v>
      </c>
      <c r="P64" s="16"/>
      <c r="Q64" s="18">
        <f t="shared" si="10"/>
        <v>36252.0095</v>
      </c>
      <c r="R64" s="16"/>
      <c r="S64" s="16"/>
      <c r="T64" s="16"/>
    </row>
    <row r="65" spans="1:32" x14ac:dyDescent="0.2">
      <c r="A65" s="16" t="s">
        <v>46</v>
      </c>
      <c r="B65" s="20" t="s">
        <v>47</v>
      </c>
      <c r="C65" s="21">
        <v>51274.571799999998</v>
      </c>
      <c r="D65" s="21">
        <v>2.3999999999999998E-3</v>
      </c>
      <c r="E65" s="16">
        <f t="shared" si="7"/>
        <v>55070.014688168871</v>
      </c>
      <c r="F65" s="16">
        <f t="shared" si="8"/>
        <v>55070</v>
      </c>
      <c r="G65" s="16">
        <f t="shared" si="9"/>
        <v>5.4239999954006635E-3</v>
      </c>
      <c r="H65" s="16"/>
      <c r="I65" s="16"/>
      <c r="K65" s="16">
        <f>+G65</f>
        <v>5.4239999954006635E-3</v>
      </c>
      <c r="L65" s="16"/>
      <c r="M65" s="16"/>
      <c r="N65" s="16"/>
      <c r="O65" s="16">
        <f t="shared" ca="1" si="6"/>
        <v>5.2457246287364173E-3</v>
      </c>
      <c r="P65" s="16"/>
      <c r="Q65" s="18">
        <f t="shared" si="10"/>
        <v>36256.071799999998</v>
      </c>
      <c r="R65" s="16"/>
      <c r="S65" s="16"/>
      <c r="T65" s="16"/>
    </row>
    <row r="66" spans="1:32" x14ac:dyDescent="0.2">
      <c r="A66" s="16" t="s">
        <v>48</v>
      </c>
      <c r="B66" s="20" t="s">
        <v>47</v>
      </c>
      <c r="C66" s="17">
        <v>51280.846100000002</v>
      </c>
      <c r="D66" s="17">
        <v>1.5E-3</v>
      </c>
      <c r="E66" s="16">
        <f t="shared" si="7"/>
        <v>55087.005465818605</v>
      </c>
      <c r="F66" s="16">
        <f t="shared" si="8"/>
        <v>55087</v>
      </c>
      <c r="G66" s="16">
        <f t="shared" si="9"/>
        <v>2.018400002270937E-3</v>
      </c>
      <c r="H66" s="16"/>
      <c r="I66" s="16"/>
      <c r="K66" s="16">
        <f>+G66</f>
        <v>2.018400002270937E-3</v>
      </c>
      <c r="L66" s="16"/>
      <c r="M66" s="16"/>
      <c r="N66" s="16"/>
      <c r="O66" s="16">
        <f t="shared" ca="1" si="6"/>
        <v>5.273219248354194E-3</v>
      </c>
      <c r="P66" s="16"/>
      <c r="Q66" s="18">
        <f t="shared" si="10"/>
        <v>36262.346100000002</v>
      </c>
      <c r="R66" s="16"/>
      <c r="S66" s="16"/>
      <c r="T66" s="16"/>
    </row>
    <row r="67" spans="1:32" ht="12.75" customHeight="1" x14ac:dyDescent="0.2">
      <c r="A67" s="40" t="s">
        <v>46</v>
      </c>
      <c r="B67" s="39" t="s">
        <v>47</v>
      </c>
      <c r="C67" s="41">
        <v>51288.606</v>
      </c>
      <c r="D67" s="41">
        <v>1.4E-3</v>
      </c>
      <c r="E67" s="16">
        <f t="shared" si="7"/>
        <v>55108.019241934504</v>
      </c>
      <c r="F67" s="16">
        <f t="shared" si="8"/>
        <v>55108</v>
      </c>
      <c r="G67" s="16">
        <f t="shared" si="9"/>
        <v>7.1056000015232712E-3</v>
      </c>
      <c r="H67" s="16"/>
      <c r="I67" s="16"/>
      <c r="J67" s="16">
        <f>+G67</f>
        <v>7.1056000015232712E-3</v>
      </c>
      <c r="K67" s="16"/>
      <c r="L67" s="16"/>
      <c r="M67" s="16"/>
      <c r="N67" s="16"/>
      <c r="O67" s="16">
        <f t="shared" ca="1" si="6"/>
        <v>5.3071831902349736E-3</v>
      </c>
      <c r="P67" s="16"/>
      <c r="Q67" s="18">
        <f t="shared" si="10"/>
        <v>36270.106</v>
      </c>
      <c r="R67" s="16"/>
      <c r="S67" s="16"/>
      <c r="T67" s="16"/>
    </row>
    <row r="68" spans="1:32" x14ac:dyDescent="0.2">
      <c r="A68" s="40" t="s">
        <v>48</v>
      </c>
      <c r="B68" s="39" t="s">
        <v>44</v>
      </c>
      <c r="C68" s="10">
        <v>51306.887000000002</v>
      </c>
      <c r="D68" s="10">
        <v>1.1999999999999999E-3</v>
      </c>
      <c r="E68" s="16">
        <f t="shared" si="7"/>
        <v>55157.524111994047</v>
      </c>
      <c r="F68" s="16">
        <f t="shared" si="8"/>
        <v>55157.5</v>
      </c>
      <c r="G68" s="16">
        <f t="shared" si="9"/>
        <v>8.904000002075918E-3</v>
      </c>
      <c r="H68" s="16"/>
      <c r="I68" s="16"/>
      <c r="K68" s="16">
        <f>+G68</f>
        <v>8.904000002075918E-3</v>
      </c>
      <c r="L68" s="16"/>
      <c r="M68" s="16"/>
      <c r="N68" s="16"/>
      <c r="O68" s="16">
        <f t="shared" ca="1" si="6"/>
        <v>5.3872410532396636E-3</v>
      </c>
      <c r="P68" s="16"/>
      <c r="Q68" s="18">
        <f t="shared" si="10"/>
        <v>36288.387000000002</v>
      </c>
      <c r="R68" s="16"/>
      <c r="S68" s="16"/>
      <c r="T68" s="16"/>
    </row>
    <row r="69" spans="1:32" x14ac:dyDescent="0.2">
      <c r="A69" s="64" t="s">
        <v>249</v>
      </c>
      <c r="B69" s="65" t="s">
        <v>44</v>
      </c>
      <c r="C69" s="64">
        <v>51596.583500000001</v>
      </c>
      <c r="D69" s="64" t="s">
        <v>67</v>
      </c>
      <c r="E69" s="16">
        <f t="shared" si="7"/>
        <v>55942.020998882144</v>
      </c>
      <c r="F69" s="16">
        <f t="shared" si="8"/>
        <v>55942</v>
      </c>
      <c r="G69" s="16">
        <f t="shared" si="9"/>
        <v>7.7544000014313497E-3</v>
      </c>
      <c r="H69" s="16"/>
      <c r="I69" s="16">
        <f>G69</f>
        <v>7.7544000014313497E-3</v>
      </c>
      <c r="M69" s="16"/>
      <c r="O69" s="16">
        <f t="shared" ca="1" si="6"/>
        <v>6.6560368820716698E-3</v>
      </c>
      <c r="P69" s="16"/>
      <c r="Q69" s="18">
        <f t="shared" si="10"/>
        <v>36578.083500000001</v>
      </c>
      <c r="R69" s="16"/>
      <c r="S69" s="16"/>
      <c r="T69" s="16"/>
      <c r="AB69">
        <v>9</v>
      </c>
      <c r="AD69" t="s">
        <v>33</v>
      </c>
      <c r="AF69" t="s">
        <v>32</v>
      </c>
    </row>
    <row r="70" spans="1:32" x14ac:dyDescent="0.2">
      <c r="A70" s="10" t="s">
        <v>54</v>
      </c>
      <c r="B70" s="39"/>
      <c r="C70" s="42">
        <v>51677.455600000001</v>
      </c>
      <c r="D70" s="42">
        <v>2.9999999999999997E-4</v>
      </c>
      <c r="E70" s="16">
        <f t="shared" si="7"/>
        <v>56161.022300886492</v>
      </c>
      <c r="F70" s="16">
        <f t="shared" si="8"/>
        <v>56161</v>
      </c>
      <c r="G70" s="16">
        <f t="shared" si="9"/>
        <v>8.2352000026730821E-3</v>
      </c>
      <c r="H70" s="16"/>
      <c r="I70" s="16"/>
      <c r="J70" s="16">
        <f>G70</f>
        <v>8.2352000026730821E-3</v>
      </c>
      <c r="K70" s="16"/>
      <c r="L70" s="16"/>
      <c r="M70" s="16"/>
      <c r="N70" s="16"/>
      <c r="O70" s="16">
        <f t="shared" ca="1" si="6"/>
        <v>7.0102322759712371E-3</v>
      </c>
      <c r="P70" s="16"/>
      <c r="Q70" s="18">
        <f t="shared" si="10"/>
        <v>36658.955600000001</v>
      </c>
      <c r="R70" s="16"/>
      <c r="S70" s="16"/>
      <c r="T70" s="16"/>
    </row>
    <row r="71" spans="1:32" x14ac:dyDescent="0.2">
      <c r="A71" s="43" t="s">
        <v>66</v>
      </c>
      <c r="B71" s="44" t="s">
        <v>47</v>
      </c>
      <c r="C71" s="43">
        <v>51684.472119999999</v>
      </c>
      <c r="D71" s="43">
        <v>1.8E-3</v>
      </c>
      <c r="E71" s="16">
        <f t="shared" si="7"/>
        <v>56180.023007131778</v>
      </c>
      <c r="F71" s="16">
        <f t="shared" si="8"/>
        <v>56180</v>
      </c>
      <c r="G71" s="16">
        <f t="shared" si="9"/>
        <v>8.4960000021965243E-3</v>
      </c>
      <c r="H71" s="16"/>
      <c r="I71" s="16"/>
      <c r="K71" s="16">
        <f>G71</f>
        <v>8.4960000021965243E-3</v>
      </c>
      <c r="L71" s="16"/>
      <c r="M71" s="16"/>
      <c r="N71" s="16"/>
      <c r="O71" s="16">
        <f t="shared" ca="1" si="6"/>
        <v>7.0409615567205153E-3</v>
      </c>
      <c r="P71" s="16"/>
      <c r="Q71" s="18">
        <f t="shared" si="10"/>
        <v>36665.972119999999</v>
      </c>
      <c r="R71" s="16"/>
      <c r="S71" s="16"/>
      <c r="T71" s="16"/>
    </row>
    <row r="72" spans="1:32" x14ac:dyDescent="0.2">
      <c r="A72" s="43" t="s">
        <v>66</v>
      </c>
      <c r="B72" s="44" t="s">
        <v>47</v>
      </c>
      <c r="C72" s="43">
        <v>51779.375249999997</v>
      </c>
      <c r="D72" s="43">
        <v>1.5E-3</v>
      </c>
      <c r="E72" s="16">
        <f t="shared" si="7"/>
        <v>56437.020278555268</v>
      </c>
      <c r="F72" s="16">
        <f t="shared" si="8"/>
        <v>56437</v>
      </c>
      <c r="G72" s="16">
        <f t="shared" si="9"/>
        <v>7.48839999869233E-3</v>
      </c>
      <c r="H72" s="16"/>
      <c r="I72" s="16"/>
      <c r="K72" s="16">
        <f>G72</f>
        <v>7.48839999869233E-3</v>
      </c>
      <c r="L72" s="16"/>
      <c r="M72" s="16"/>
      <c r="N72" s="16"/>
      <c r="O72" s="16">
        <f t="shared" ca="1" si="6"/>
        <v>7.4566155121186251E-3</v>
      </c>
      <c r="P72" s="16"/>
      <c r="Q72" s="18">
        <f t="shared" si="10"/>
        <v>36760.875249999997</v>
      </c>
      <c r="R72" s="16"/>
      <c r="S72" s="16"/>
      <c r="T72" s="16"/>
    </row>
    <row r="73" spans="1:32" x14ac:dyDescent="0.2">
      <c r="A73" s="43" t="s">
        <v>66</v>
      </c>
      <c r="B73" s="44" t="s">
        <v>47</v>
      </c>
      <c r="C73" s="43">
        <v>51956.63003</v>
      </c>
      <c r="D73" s="43">
        <v>2.5000000000000001E-3</v>
      </c>
      <c r="E73" s="16">
        <f t="shared" si="7"/>
        <v>56917.025467075109</v>
      </c>
      <c r="F73" s="16">
        <f t="shared" si="8"/>
        <v>56917</v>
      </c>
      <c r="G73" s="16">
        <f t="shared" si="9"/>
        <v>9.4043999997666106E-3</v>
      </c>
      <c r="H73" s="16"/>
      <c r="I73" s="16"/>
      <c r="K73" s="16">
        <f>G73</f>
        <v>9.4043999997666106E-3</v>
      </c>
      <c r="L73" s="16"/>
      <c r="M73" s="16"/>
      <c r="N73" s="16"/>
      <c r="O73" s="16">
        <f t="shared" ca="1" si="6"/>
        <v>8.2329341836793191E-3</v>
      </c>
      <c r="P73" s="16"/>
      <c r="Q73" s="18">
        <f t="shared" si="10"/>
        <v>36938.13003</v>
      </c>
      <c r="R73" s="16"/>
      <c r="S73" s="16"/>
      <c r="T73" s="16"/>
    </row>
    <row r="74" spans="1:32" x14ac:dyDescent="0.2">
      <c r="A74" s="10" t="s">
        <v>54</v>
      </c>
      <c r="B74" s="39"/>
      <c r="C74" s="42">
        <v>52050.427000000003</v>
      </c>
      <c r="D74" s="42">
        <v>2.0000000000000001E-4</v>
      </c>
      <c r="E74" s="16">
        <f t="shared" si="7"/>
        <v>57171.027261934687</v>
      </c>
      <c r="F74" s="16">
        <f t="shared" si="8"/>
        <v>57171</v>
      </c>
      <c r="G74" s="16">
        <f t="shared" si="9"/>
        <v>1.006720000441419E-2</v>
      </c>
      <c r="H74" s="16"/>
      <c r="I74" s="16"/>
      <c r="J74" s="16">
        <f>G74</f>
        <v>1.006720000441419E-2</v>
      </c>
      <c r="K74" s="16"/>
      <c r="L74" s="16"/>
      <c r="M74" s="16"/>
      <c r="N74" s="16"/>
      <c r="O74" s="16">
        <f t="shared" ca="1" si="6"/>
        <v>8.6437361473801766E-3</v>
      </c>
      <c r="P74" s="16"/>
      <c r="Q74" s="18">
        <f t="shared" si="10"/>
        <v>37031.927000000003</v>
      </c>
      <c r="R74" s="16"/>
      <c r="S74" s="16"/>
      <c r="T74" s="16"/>
    </row>
    <row r="75" spans="1:32" x14ac:dyDescent="0.2">
      <c r="A75" s="43" t="s">
        <v>66</v>
      </c>
      <c r="B75" s="44" t="s">
        <v>47</v>
      </c>
      <c r="C75" s="43">
        <v>52105.418799999999</v>
      </c>
      <c r="D75" s="43" t="s">
        <v>67</v>
      </c>
      <c r="E75" s="16">
        <f t="shared" si="7"/>
        <v>57319.944821878875</v>
      </c>
      <c r="F75" s="16">
        <f t="shared" si="8"/>
        <v>57320</v>
      </c>
      <c r="H75" s="16"/>
      <c r="I75" s="16"/>
      <c r="K75" s="16"/>
      <c r="L75" s="22"/>
      <c r="M75" s="16"/>
      <c r="N75" s="16"/>
      <c r="O75" s="16">
        <f t="shared" ca="1" si="6"/>
        <v>8.8847184016771497E-3</v>
      </c>
      <c r="P75" s="16"/>
      <c r="Q75" s="18">
        <f t="shared" si="10"/>
        <v>37086.918799999999</v>
      </c>
      <c r="R75" s="16"/>
      <c r="S75" s="16"/>
      <c r="T75" s="16"/>
      <c r="U75" s="16">
        <f>+C75-(C$7+F75*C$8)</f>
        <v>-2.0376000000396743E-2</v>
      </c>
    </row>
    <row r="76" spans="1:32" x14ac:dyDescent="0.2">
      <c r="A76" s="43" t="s">
        <v>66</v>
      </c>
      <c r="B76" s="44" t="s">
        <v>47</v>
      </c>
      <c r="C76" s="43">
        <v>52105.440300000002</v>
      </c>
      <c r="D76" s="43" t="s">
        <v>67</v>
      </c>
      <c r="E76" s="16">
        <f t="shared" si="7"/>
        <v>57320.003043787212</v>
      </c>
      <c r="F76" s="16">
        <f t="shared" si="8"/>
        <v>57320</v>
      </c>
      <c r="G76" s="16">
        <f t="shared" ref="G76:G108" si="11">+C76-(C$7+F76*C$8)</f>
        <v>1.1240000021643937E-3</v>
      </c>
      <c r="H76" s="16"/>
      <c r="I76" s="16">
        <f>G76</f>
        <v>1.1240000021643937E-3</v>
      </c>
      <c r="L76" s="22"/>
      <c r="M76" s="16"/>
      <c r="N76" s="16"/>
      <c r="O76" s="16">
        <f t="shared" ca="1" si="6"/>
        <v>8.8847184016771497E-3</v>
      </c>
      <c r="P76" s="16"/>
      <c r="Q76" s="18">
        <f t="shared" si="10"/>
        <v>37086.940300000002</v>
      </c>
      <c r="R76" s="16"/>
      <c r="S76" s="16"/>
      <c r="T76" s="16"/>
    </row>
    <row r="77" spans="1:32" x14ac:dyDescent="0.2">
      <c r="A77" s="43" t="s">
        <v>66</v>
      </c>
      <c r="B77" s="44" t="s">
        <v>47</v>
      </c>
      <c r="C77" s="43">
        <v>52105.443099999997</v>
      </c>
      <c r="D77" s="43" t="s">
        <v>67</v>
      </c>
      <c r="E77" s="16">
        <f t="shared" si="7"/>
        <v>57320.010626175266</v>
      </c>
      <c r="F77" s="16">
        <f t="shared" si="8"/>
        <v>57320</v>
      </c>
      <c r="G77" s="16">
        <f t="shared" si="11"/>
        <v>3.9239999969140626E-3</v>
      </c>
      <c r="H77" s="16"/>
      <c r="I77" s="16">
        <f>G77</f>
        <v>3.9239999969140626E-3</v>
      </c>
      <c r="L77" s="22"/>
      <c r="M77" s="16"/>
      <c r="N77" s="16"/>
      <c r="O77" s="16">
        <f t="shared" ca="1" si="6"/>
        <v>8.8847184016771497E-3</v>
      </c>
      <c r="P77" s="16"/>
      <c r="Q77" s="18">
        <f t="shared" si="10"/>
        <v>37086.943099999997</v>
      </c>
      <c r="R77" s="16"/>
      <c r="S77" s="16"/>
      <c r="T77" s="16"/>
    </row>
    <row r="78" spans="1:32" x14ac:dyDescent="0.2">
      <c r="A78" s="43" t="s">
        <v>66</v>
      </c>
      <c r="B78" s="44" t="s">
        <v>47</v>
      </c>
      <c r="C78" s="43">
        <v>52105.444499999998</v>
      </c>
      <c r="D78" s="43" t="s">
        <v>67</v>
      </c>
      <c r="E78" s="16">
        <f t="shared" si="7"/>
        <v>57320.014417369297</v>
      </c>
      <c r="F78" s="16">
        <f t="shared" si="8"/>
        <v>57320</v>
      </c>
      <c r="G78" s="16">
        <f t="shared" si="11"/>
        <v>5.3239999979268759E-3</v>
      </c>
      <c r="H78" s="16"/>
      <c r="I78" s="16">
        <f>G78</f>
        <v>5.3239999979268759E-3</v>
      </c>
      <c r="L78" s="22"/>
      <c r="M78" s="16"/>
      <c r="N78" s="16"/>
      <c r="O78" s="16">
        <f t="shared" ca="1" si="6"/>
        <v>8.8847184016771497E-3</v>
      </c>
      <c r="P78" s="16"/>
      <c r="Q78" s="18">
        <f t="shared" si="10"/>
        <v>37086.944499999998</v>
      </c>
      <c r="R78" s="16"/>
      <c r="S78" s="16"/>
      <c r="T78" s="16"/>
    </row>
    <row r="79" spans="1:32" x14ac:dyDescent="0.2">
      <c r="A79" s="10" t="s">
        <v>54</v>
      </c>
      <c r="B79" s="39"/>
      <c r="C79" s="42">
        <v>52116.526599999997</v>
      </c>
      <c r="D79" s="42">
        <v>2.0000000000000001E-4</v>
      </c>
      <c r="E79" s="16">
        <f t="shared" si="7"/>
        <v>57350.024696921115</v>
      </c>
      <c r="F79" s="16">
        <f t="shared" si="8"/>
        <v>57350</v>
      </c>
      <c r="G79" s="16">
        <f t="shared" si="11"/>
        <v>9.1200000024400651E-3</v>
      </c>
      <c r="H79" s="16"/>
      <c r="I79" s="16"/>
      <c r="J79" s="16">
        <f>G79</f>
        <v>9.1200000024400651E-3</v>
      </c>
      <c r="K79" s="16"/>
      <c r="L79" s="16"/>
      <c r="M79" s="16"/>
      <c r="N79" s="16"/>
      <c r="O79" s="16">
        <f t="shared" ca="1" si="6"/>
        <v>8.9332383186496861E-3</v>
      </c>
      <c r="P79" s="16"/>
      <c r="Q79" s="18">
        <f t="shared" si="10"/>
        <v>37098.026599999997</v>
      </c>
      <c r="R79" s="16"/>
      <c r="S79" s="16"/>
      <c r="T79" s="16"/>
    </row>
    <row r="80" spans="1:32" x14ac:dyDescent="0.2">
      <c r="A80" s="40" t="s">
        <v>45</v>
      </c>
      <c r="B80" s="10"/>
      <c r="C80" s="10">
        <v>52410.475400000003</v>
      </c>
      <c r="D80" s="10">
        <v>5.0000000000000001E-4</v>
      </c>
      <c r="E80" s="16">
        <f t="shared" si="7"/>
        <v>58146.036794079679</v>
      </c>
      <c r="F80" s="16">
        <f t="shared" si="8"/>
        <v>58146</v>
      </c>
      <c r="G80" s="16">
        <f t="shared" si="11"/>
        <v>1.3587200002803002E-2</v>
      </c>
      <c r="H80" s="16"/>
      <c r="I80" s="16"/>
      <c r="J80" s="16">
        <f>+G80</f>
        <v>1.3587200002803002E-2</v>
      </c>
      <c r="K80" s="16"/>
      <c r="L80" s="16"/>
      <c r="M80" s="16"/>
      <c r="N80" s="16"/>
      <c r="O80" s="16">
        <f t="shared" ca="1" si="6"/>
        <v>1.0220633448987826E-2</v>
      </c>
      <c r="P80" s="16"/>
      <c r="Q80" s="18">
        <f t="shared" si="10"/>
        <v>37391.975400000003</v>
      </c>
      <c r="R80" s="16"/>
      <c r="S80" s="16"/>
      <c r="T80" s="16"/>
    </row>
    <row r="81" spans="1:20" x14ac:dyDescent="0.2">
      <c r="A81" s="40" t="s">
        <v>45</v>
      </c>
      <c r="B81" s="45"/>
      <c r="C81" s="10">
        <v>52489.501400000001</v>
      </c>
      <c r="D81" s="10">
        <v>4.0000000000000002E-4</v>
      </c>
      <c r="E81" s="16">
        <f t="shared" si="7"/>
        <v>58360.038865154813</v>
      </c>
      <c r="F81" s="16">
        <f t="shared" si="8"/>
        <v>58360</v>
      </c>
      <c r="G81" s="16">
        <f t="shared" si="11"/>
        <v>1.435200000560144E-2</v>
      </c>
      <c r="H81" s="16"/>
      <c r="I81" s="16"/>
      <c r="J81" s="16">
        <f>+G81</f>
        <v>1.435200000560144E-2</v>
      </c>
      <c r="K81" s="16"/>
      <c r="L81" s="16"/>
      <c r="M81" s="16"/>
      <c r="N81" s="16"/>
      <c r="O81" s="16">
        <f t="shared" ca="1" si="6"/>
        <v>1.0566742190058639E-2</v>
      </c>
      <c r="P81" s="16"/>
      <c r="Q81" s="18">
        <f t="shared" si="10"/>
        <v>37471.001400000001</v>
      </c>
      <c r="R81" s="16"/>
      <c r="S81" s="16"/>
      <c r="T81" s="16"/>
    </row>
    <row r="82" spans="1:20" x14ac:dyDescent="0.2">
      <c r="A82" s="43" t="s">
        <v>66</v>
      </c>
      <c r="B82" s="44" t="s">
        <v>47</v>
      </c>
      <c r="C82" s="43">
        <v>52492.455499999996</v>
      </c>
      <c r="D82" s="43" t="s">
        <v>68</v>
      </c>
      <c r="E82" s="16">
        <f t="shared" ref="E82:E108" si="12">+(C82-C$7)/C$8</f>
        <v>58368.038555360094</v>
      </c>
      <c r="F82" s="16">
        <f t="shared" ref="F82:F108" si="13">ROUND(2*E82,0)/2</f>
        <v>58368</v>
      </c>
      <c r="G82" s="16">
        <f t="shared" si="11"/>
        <v>1.4237600000342354E-2</v>
      </c>
      <c r="H82" s="16"/>
      <c r="I82" s="16"/>
      <c r="K82" s="16">
        <f>G82</f>
        <v>1.4237600000342354E-2</v>
      </c>
      <c r="L82" s="16"/>
      <c r="M82" s="16"/>
      <c r="N82" s="16"/>
      <c r="O82" s="16">
        <f t="shared" ref="O82:O108" ca="1" si="14">+C$11+C$12*F82</f>
        <v>1.0579680834584645E-2</v>
      </c>
      <c r="P82" s="16"/>
      <c r="Q82" s="18">
        <f t="shared" ref="Q82:Q108" si="15">+C82-15018.5</f>
        <v>37473.955499999996</v>
      </c>
      <c r="R82" s="16"/>
      <c r="S82" s="16"/>
      <c r="T82" s="16"/>
    </row>
    <row r="83" spans="1:20" x14ac:dyDescent="0.2">
      <c r="A83" s="43" t="s">
        <v>66</v>
      </c>
      <c r="B83" s="44" t="s">
        <v>47</v>
      </c>
      <c r="C83" s="43">
        <v>52811.506009999997</v>
      </c>
      <c r="D83" s="43" t="s">
        <v>69</v>
      </c>
      <c r="E83" s="16">
        <f t="shared" si="12"/>
        <v>59232.025976178295</v>
      </c>
      <c r="F83" s="16">
        <f t="shared" si="13"/>
        <v>59232</v>
      </c>
      <c r="G83" s="16">
        <f t="shared" si="11"/>
        <v>9.5923999979277141E-3</v>
      </c>
      <c r="H83" s="16"/>
      <c r="I83" s="16"/>
      <c r="K83" s="16">
        <f>G83</f>
        <v>9.5923999979277141E-3</v>
      </c>
      <c r="L83" s="16"/>
      <c r="M83" s="16"/>
      <c r="N83" s="16"/>
      <c r="O83" s="16">
        <f t="shared" ca="1" si="14"/>
        <v>1.1977054443393878E-2</v>
      </c>
      <c r="P83" s="16"/>
      <c r="Q83" s="18">
        <f t="shared" si="15"/>
        <v>37793.006009999997</v>
      </c>
      <c r="R83" s="16"/>
      <c r="S83" s="16"/>
      <c r="T83" s="16"/>
    </row>
    <row r="84" spans="1:20" x14ac:dyDescent="0.2">
      <c r="A84" s="10" t="s">
        <v>53</v>
      </c>
      <c r="B84" s="39" t="s">
        <v>47</v>
      </c>
      <c r="C84" s="41">
        <v>53075.913500000002</v>
      </c>
      <c r="D84" s="46">
        <v>2.0000000000000001E-4</v>
      </c>
      <c r="E84" s="16">
        <f t="shared" si="12"/>
        <v>59948.040331805307</v>
      </c>
      <c r="F84" s="16">
        <f t="shared" si="13"/>
        <v>59948</v>
      </c>
      <c r="G84" s="16">
        <f t="shared" si="11"/>
        <v>1.4893600004143082E-2</v>
      </c>
      <c r="H84" s="16"/>
      <c r="I84" s="16"/>
      <c r="K84" s="16">
        <f>+G84</f>
        <v>1.4893600004143082E-2</v>
      </c>
      <c r="L84" s="16"/>
      <c r="M84" s="16"/>
      <c r="N84" s="16"/>
      <c r="O84" s="16">
        <f t="shared" ca="1" si="14"/>
        <v>1.3135063128471916E-2</v>
      </c>
      <c r="P84" s="16"/>
      <c r="Q84" s="18">
        <f t="shared" si="15"/>
        <v>38057.413500000002</v>
      </c>
      <c r="R84" s="16"/>
      <c r="S84" s="16"/>
      <c r="T84" s="16"/>
    </row>
    <row r="85" spans="1:20" x14ac:dyDescent="0.2">
      <c r="A85" s="47" t="s">
        <v>52</v>
      </c>
      <c r="B85" s="40"/>
      <c r="C85" s="10">
        <v>53082.007484254231</v>
      </c>
      <c r="D85" s="10">
        <v>1.4999999999999999E-4</v>
      </c>
      <c r="E85" s="16">
        <f t="shared" si="12"/>
        <v>59964.54281518425</v>
      </c>
      <c r="F85" s="16">
        <f t="shared" si="13"/>
        <v>59964.5</v>
      </c>
      <c r="G85" s="16">
        <f t="shared" si="11"/>
        <v>1.5810654229426291E-2</v>
      </c>
      <c r="H85" s="16"/>
      <c r="I85" s="16"/>
      <c r="K85" s="16">
        <f>+G85</f>
        <v>1.5810654229426291E-2</v>
      </c>
      <c r="L85" s="16"/>
      <c r="M85" s="16"/>
      <c r="N85" s="16"/>
      <c r="O85" s="16">
        <f t="shared" ca="1" si="14"/>
        <v>1.3161749082806803E-2</v>
      </c>
      <c r="P85" s="16"/>
      <c r="Q85" s="18">
        <f t="shared" si="15"/>
        <v>38063.507484254231</v>
      </c>
      <c r="R85" s="16"/>
      <c r="S85" s="16"/>
      <c r="T85" s="16"/>
    </row>
    <row r="86" spans="1:20" x14ac:dyDescent="0.2">
      <c r="A86" s="47" t="s">
        <v>52</v>
      </c>
      <c r="B86" s="40"/>
      <c r="C86" s="10">
        <v>53121.88932167556</v>
      </c>
      <c r="D86" s="10">
        <v>2.0000000000000001E-4</v>
      </c>
      <c r="E86" s="16">
        <f t="shared" si="12"/>
        <v>60072.542660886254</v>
      </c>
      <c r="F86" s="16">
        <f t="shared" si="13"/>
        <v>60072.5</v>
      </c>
      <c r="G86" s="16">
        <f t="shared" si="11"/>
        <v>1.575367556506535E-2</v>
      </c>
      <c r="H86" s="16"/>
      <c r="I86" s="16"/>
      <c r="K86" s="16">
        <f>+G86</f>
        <v>1.575367556506535E-2</v>
      </c>
      <c r="L86" s="16"/>
      <c r="M86" s="16"/>
      <c r="N86" s="16"/>
      <c r="O86" s="16">
        <f t="shared" ca="1" si="14"/>
        <v>1.3336420783907968E-2</v>
      </c>
      <c r="P86" s="16"/>
      <c r="Q86" s="18">
        <f t="shared" si="15"/>
        <v>38103.38932167556</v>
      </c>
      <c r="R86" s="16"/>
      <c r="S86" s="16"/>
      <c r="T86" s="16"/>
    </row>
    <row r="87" spans="1:20" x14ac:dyDescent="0.2">
      <c r="A87" s="64" t="s">
        <v>328</v>
      </c>
      <c r="B87" s="65" t="s">
        <v>44</v>
      </c>
      <c r="C87" s="64">
        <v>53140.164599999996</v>
      </c>
      <c r="D87" s="64" t="s">
        <v>67</v>
      </c>
      <c r="E87" s="16">
        <f t="shared" si="12"/>
        <v>60122.032036672754</v>
      </c>
      <c r="F87" s="16">
        <f t="shared" si="13"/>
        <v>60122</v>
      </c>
      <c r="G87" s="16">
        <f t="shared" si="11"/>
        <v>1.1830399998871144E-2</v>
      </c>
      <c r="H87" s="16"/>
      <c r="I87" s="16">
        <f>G87</f>
        <v>1.1830399998871144E-2</v>
      </c>
      <c r="M87" s="16"/>
      <c r="N87" s="16"/>
      <c r="O87" s="16">
        <f t="shared" ca="1" si="14"/>
        <v>1.3416478646912658E-2</v>
      </c>
      <c r="P87" s="16"/>
      <c r="Q87" s="18">
        <f t="shared" si="15"/>
        <v>38121.664599999996</v>
      </c>
      <c r="R87" s="16"/>
      <c r="S87" s="16"/>
      <c r="T87" s="16"/>
    </row>
    <row r="88" spans="1:20" x14ac:dyDescent="0.2">
      <c r="A88" s="48" t="s">
        <v>74</v>
      </c>
      <c r="B88" s="49" t="s">
        <v>47</v>
      </c>
      <c r="C88" s="48">
        <v>53517.383000000002</v>
      </c>
      <c r="D88" s="48">
        <v>6.0000000000000001E-3</v>
      </c>
      <c r="E88" s="16">
        <f t="shared" si="12"/>
        <v>61143.537855614006</v>
      </c>
      <c r="F88" s="16">
        <f t="shared" si="13"/>
        <v>61143.5</v>
      </c>
      <c r="G88" s="16">
        <f t="shared" si="11"/>
        <v>1.3979199997265823E-2</v>
      </c>
      <c r="H88" s="16"/>
      <c r="I88" s="16">
        <f>G88</f>
        <v>1.3979199997265823E-2</v>
      </c>
      <c r="K88" s="16"/>
      <c r="L88" s="16"/>
      <c r="M88" s="16"/>
      <c r="N88" s="16"/>
      <c r="O88" s="16">
        <f t="shared" ca="1" si="14"/>
        <v>1.5068581819827745E-2</v>
      </c>
      <c r="P88" s="16"/>
      <c r="Q88" s="18">
        <f t="shared" si="15"/>
        <v>38498.883000000002</v>
      </c>
      <c r="R88" s="16"/>
      <c r="S88" s="16"/>
      <c r="T88" s="16"/>
    </row>
    <row r="89" spans="1:20" x14ac:dyDescent="0.2">
      <c r="A89" s="50" t="s">
        <v>57</v>
      </c>
      <c r="B89" s="45"/>
      <c r="C89" s="10">
        <v>53601.388800000001</v>
      </c>
      <c r="D89" s="10">
        <v>6.7000000000000002E-3</v>
      </c>
      <c r="E89" s="16">
        <f t="shared" si="12"/>
        <v>61371.02520385792</v>
      </c>
      <c r="F89" s="16">
        <f t="shared" si="13"/>
        <v>61371</v>
      </c>
      <c r="G89" s="16">
        <f t="shared" si="11"/>
        <v>9.3072000017855316E-3</v>
      </c>
      <c r="H89" s="16"/>
      <c r="I89" s="16"/>
      <c r="J89" s="40">
        <v>9.3072000017855316E-3</v>
      </c>
      <c r="K89" s="16"/>
      <c r="L89" s="16"/>
      <c r="M89" s="16"/>
      <c r="N89" s="16"/>
      <c r="O89" s="16">
        <f t="shared" ca="1" si="14"/>
        <v>1.5436524523536194E-2</v>
      </c>
      <c r="P89" s="16"/>
      <c r="Q89" s="18">
        <f t="shared" si="15"/>
        <v>38582.888800000001</v>
      </c>
      <c r="R89" s="16"/>
      <c r="S89" s="16"/>
      <c r="T89" s="16"/>
    </row>
    <row r="90" spans="1:20" x14ac:dyDescent="0.2">
      <c r="A90" s="14" t="s">
        <v>58</v>
      </c>
      <c r="B90" s="39"/>
      <c r="C90" s="41">
        <v>53855.828699999998</v>
      </c>
      <c r="D90" s="41">
        <v>1E-4</v>
      </c>
      <c r="E90" s="16">
        <f t="shared" si="12"/>
        <v>62060.047368261417</v>
      </c>
      <c r="F90" s="16">
        <f t="shared" si="13"/>
        <v>62060</v>
      </c>
      <c r="G90" s="16">
        <f t="shared" si="11"/>
        <v>1.7491999999037944E-2</v>
      </c>
      <c r="H90" s="16"/>
      <c r="I90" s="16"/>
      <c r="K90" s="16">
        <f>G90</f>
        <v>1.7491999999037944E-2</v>
      </c>
      <c r="L90" s="16"/>
      <c r="M90" s="16"/>
      <c r="N90" s="16"/>
      <c r="O90" s="16">
        <f t="shared" ca="1" si="14"/>
        <v>1.6550865283338934E-2</v>
      </c>
      <c r="P90" s="16"/>
      <c r="Q90" s="18">
        <f t="shared" si="15"/>
        <v>38837.328699999998</v>
      </c>
      <c r="R90" s="16"/>
      <c r="S90" s="16"/>
      <c r="T90" s="16"/>
    </row>
    <row r="91" spans="1:20" x14ac:dyDescent="0.2">
      <c r="A91" s="50" t="s">
        <v>57</v>
      </c>
      <c r="B91" s="45"/>
      <c r="C91" s="10">
        <v>53863.399100000002</v>
      </c>
      <c r="D91" s="10">
        <v>1.6999999999999999E-3</v>
      </c>
      <c r="E91" s="16">
        <f t="shared" si="12"/>
        <v>62080.54797918527</v>
      </c>
      <c r="F91" s="16">
        <f t="shared" si="13"/>
        <v>62080.5</v>
      </c>
      <c r="G91" s="16">
        <f t="shared" si="11"/>
        <v>1.7717600007017609E-2</v>
      </c>
      <c r="H91" s="16"/>
      <c r="I91" s="16"/>
      <c r="J91" s="16">
        <f t="shared" ref="J91:J97" si="16">G91</f>
        <v>1.7717600007017609E-2</v>
      </c>
      <c r="K91" s="16"/>
      <c r="L91" s="16"/>
      <c r="M91" s="16"/>
      <c r="N91" s="16"/>
      <c r="O91" s="16">
        <f t="shared" ca="1" si="14"/>
        <v>1.6584020559936838E-2</v>
      </c>
      <c r="P91" s="16"/>
      <c r="Q91" s="18">
        <f t="shared" si="15"/>
        <v>38844.899100000002</v>
      </c>
      <c r="R91" s="16"/>
      <c r="S91" s="16"/>
      <c r="T91" s="16"/>
    </row>
    <row r="92" spans="1:20" x14ac:dyDescent="0.2">
      <c r="A92" s="50" t="s">
        <v>57</v>
      </c>
      <c r="B92" s="45"/>
      <c r="C92" s="10">
        <v>53894.419600000001</v>
      </c>
      <c r="D92" s="10">
        <v>8.0000000000000004E-4</v>
      </c>
      <c r="E92" s="16">
        <f t="shared" si="12"/>
        <v>62164.551360930338</v>
      </c>
      <c r="F92" s="16">
        <f t="shared" si="13"/>
        <v>62164.5</v>
      </c>
      <c r="G92" s="16">
        <f t="shared" si="11"/>
        <v>1.896639999904437E-2</v>
      </c>
      <c r="H92" s="16"/>
      <c r="I92" s="16"/>
      <c r="J92" s="16">
        <f t="shared" si="16"/>
        <v>1.896639999904437E-2</v>
      </c>
      <c r="K92" s="16"/>
      <c r="L92" s="16"/>
      <c r="M92" s="16"/>
      <c r="N92" s="16"/>
      <c r="O92" s="16">
        <f t="shared" ca="1" si="14"/>
        <v>1.6719876327459957E-2</v>
      </c>
      <c r="P92" s="16"/>
      <c r="Q92" s="18">
        <f t="shared" si="15"/>
        <v>38875.919600000001</v>
      </c>
      <c r="R92" s="16"/>
      <c r="S92" s="16"/>
      <c r="T92" s="16"/>
    </row>
    <row r="93" spans="1:20" x14ac:dyDescent="0.2">
      <c r="A93" s="50" t="s">
        <v>57</v>
      </c>
      <c r="B93" s="45"/>
      <c r="C93" s="10">
        <v>53920.454899999997</v>
      </c>
      <c r="D93" s="10">
        <v>8.9999999999999998E-4</v>
      </c>
      <c r="E93" s="16">
        <f t="shared" si="12"/>
        <v>62235.05484232965</v>
      </c>
      <c r="F93" s="16">
        <f t="shared" si="13"/>
        <v>62235</v>
      </c>
      <c r="G93" s="16">
        <f t="shared" si="11"/>
        <v>2.0252000002074055E-2</v>
      </c>
      <c r="H93" s="16"/>
      <c r="I93" s="16"/>
      <c r="J93" s="16">
        <f t="shared" si="16"/>
        <v>2.0252000002074055E-2</v>
      </c>
      <c r="K93" s="16"/>
      <c r="L93" s="16"/>
      <c r="M93" s="16"/>
      <c r="N93" s="16"/>
      <c r="O93" s="16">
        <f t="shared" ca="1" si="14"/>
        <v>1.683389813234544E-2</v>
      </c>
      <c r="P93" s="16"/>
      <c r="Q93" s="18">
        <f t="shared" si="15"/>
        <v>38901.954899999997</v>
      </c>
      <c r="R93" s="16"/>
      <c r="S93" s="16"/>
      <c r="T93" s="16"/>
    </row>
    <row r="94" spans="1:20" x14ac:dyDescent="0.2">
      <c r="A94" s="10" t="s">
        <v>65</v>
      </c>
      <c r="B94" s="39" t="s">
        <v>47</v>
      </c>
      <c r="C94" s="10">
        <v>53963.472500000003</v>
      </c>
      <c r="D94" s="10">
        <v>5.9999999999999995E-4</v>
      </c>
      <c r="E94" s="16">
        <f t="shared" si="12"/>
        <v>62351.546319725487</v>
      </c>
      <c r="F94" s="16">
        <f t="shared" si="13"/>
        <v>62351.5</v>
      </c>
      <c r="G94" s="16">
        <f t="shared" si="11"/>
        <v>1.7104800004744902E-2</v>
      </c>
      <c r="H94" s="16"/>
      <c r="I94" s="16"/>
      <c r="J94" s="16">
        <f t="shared" si="16"/>
        <v>1.7104800004744902E-2</v>
      </c>
      <c r="K94" s="16"/>
      <c r="L94" s="16"/>
      <c r="M94" s="16"/>
      <c r="N94" s="16"/>
      <c r="O94" s="16">
        <f t="shared" ca="1" si="14"/>
        <v>1.7022317143255486E-2</v>
      </c>
      <c r="P94" s="16"/>
      <c r="Q94" s="18">
        <f t="shared" si="15"/>
        <v>38944.972500000003</v>
      </c>
      <c r="R94" s="16"/>
      <c r="S94" s="16"/>
      <c r="T94" s="16"/>
    </row>
    <row r="95" spans="1:20" x14ac:dyDescent="0.2">
      <c r="A95" s="48" t="s">
        <v>72</v>
      </c>
      <c r="B95" s="49" t="s">
        <v>47</v>
      </c>
      <c r="C95" s="48">
        <v>54947.414499999999</v>
      </c>
      <c r="D95" s="48">
        <v>5.9999999999999995E-4</v>
      </c>
      <c r="E95" s="16">
        <f t="shared" si="12"/>
        <v>65016.057060719759</v>
      </c>
      <c r="F95" s="16">
        <f t="shared" si="13"/>
        <v>65016</v>
      </c>
      <c r="G95" s="16">
        <f t="shared" si="11"/>
        <v>2.1071199997095391E-2</v>
      </c>
      <c r="H95" s="16"/>
      <c r="I95" s="16"/>
      <c r="J95" s="16">
        <f t="shared" si="16"/>
        <v>2.1071199997095391E-2</v>
      </c>
      <c r="K95" s="16"/>
      <c r="L95" s="16"/>
      <c r="M95" s="16"/>
      <c r="N95" s="16"/>
      <c r="O95" s="16">
        <f t="shared" ca="1" si="14"/>
        <v>2.1331694435700169E-2</v>
      </c>
      <c r="P95" s="16"/>
      <c r="Q95" s="18">
        <f t="shared" si="15"/>
        <v>39928.914499999999</v>
      </c>
      <c r="R95" s="16"/>
      <c r="S95" s="16"/>
      <c r="T95" s="16"/>
    </row>
    <row r="96" spans="1:20" x14ac:dyDescent="0.2">
      <c r="A96" s="48" t="s">
        <v>72</v>
      </c>
      <c r="B96" s="49" t="s">
        <v>44</v>
      </c>
      <c r="C96" s="48">
        <v>54947.600899999998</v>
      </c>
      <c r="D96" s="48">
        <v>5.9999999999999995E-4</v>
      </c>
      <c r="E96" s="16">
        <f t="shared" si="12"/>
        <v>65016.561831125051</v>
      </c>
      <c r="F96" s="16">
        <f t="shared" si="13"/>
        <v>65016.5</v>
      </c>
      <c r="G96" s="16">
        <f t="shared" si="11"/>
        <v>2.2832800001197029E-2</v>
      </c>
      <c r="H96" s="16"/>
      <c r="I96" s="16"/>
      <c r="J96" s="16">
        <f t="shared" si="16"/>
        <v>2.2832800001197029E-2</v>
      </c>
      <c r="K96" s="16"/>
      <c r="L96" s="16"/>
      <c r="M96" s="16"/>
      <c r="N96" s="16"/>
      <c r="O96" s="16">
        <f t="shared" ca="1" si="14"/>
        <v>2.1332503100983044E-2</v>
      </c>
      <c r="P96" s="16"/>
      <c r="Q96" s="18">
        <f t="shared" si="15"/>
        <v>39929.100899999998</v>
      </c>
      <c r="R96" s="16"/>
      <c r="S96" s="16"/>
      <c r="T96" s="16"/>
    </row>
    <row r="97" spans="1:20" x14ac:dyDescent="0.2">
      <c r="A97" s="48" t="s">
        <v>73</v>
      </c>
      <c r="B97" s="49" t="s">
        <v>47</v>
      </c>
      <c r="C97" s="48">
        <v>55640.549299999999</v>
      </c>
      <c r="D97" s="48">
        <v>2.0000000000000001E-4</v>
      </c>
      <c r="E97" s="16">
        <f t="shared" si="12"/>
        <v>66893.063143961379</v>
      </c>
      <c r="F97" s="16">
        <f t="shared" si="13"/>
        <v>66893</v>
      </c>
      <c r="G97" s="16">
        <f t="shared" si="11"/>
        <v>2.3317600003792904E-2</v>
      </c>
      <c r="H97" s="16"/>
      <c r="I97" s="16"/>
      <c r="J97" s="16">
        <f t="shared" si="16"/>
        <v>2.3317600003792904E-2</v>
      </c>
      <c r="K97" s="16"/>
      <c r="L97" s="16"/>
      <c r="M97" s="16"/>
      <c r="N97" s="16"/>
      <c r="O97" s="16">
        <f t="shared" ca="1" si="14"/>
        <v>2.4367423907615621E-2</v>
      </c>
      <c r="P97" s="16"/>
      <c r="Q97" s="18">
        <f t="shared" si="15"/>
        <v>40622.049299999999</v>
      </c>
      <c r="R97" s="16"/>
      <c r="S97" s="16"/>
      <c r="T97" s="16"/>
    </row>
    <row r="98" spans="1:20" x14ac:dyDescent="0.2">
      <c r="A98" s="66" t="s">
        <v>76</v>
      </c>
      <c r="B98" s="67" t="s">
        <v>44</v>
      </c>
      <c r="C98" s="68">
        <v>55642.581700000002</v>
      </c>
      <c r="D98" s="68">
        <v>2.0000000000000001E-4</v>
      </c>
      <c r="E98" s="16">
        <f t="shared" si="12"/>
        <v>66898.566874496319</v>
      </c>
      <c r="F98" s="16">
        <f t="shared" si="13"/>
        <v>66898.5</v>
      </c>
      <c r="G98" s="16">
        <f t="shared" si="11"/>
        <v>2.4695200001588091E-2</v>
      </c>
      <c r="H98" s="16"/>
      <c r="I98" s="16"/>
      <c r="K98" s="16">
        <f>G98</f>
        <v>2.4695200001588091E-2</v>
      </c>
      <c r="L98" s="16"/>
      <c r="M98" s="16"/>
      <c r="N98" s="16"/>
      <c r="O98" s="16">
        <f t="shared" ca="1" si="14"/>
        <v>2.437631922572725E-2</v>
      </c>
      <c r="P98" s="16"/>
      <c r="Q98" s="18">
        <f t="shared" si="15"/>
        <v>40624.081700000002</v>
      </c>
      <c r="R98" s="16"/>
      <c r="S98" s="16"/>
      <c r="T98" s="16"/>
    </row>
    <row r="99" spans="1:20" x14ac:dyDescent="0.2">
      <c r="A99" s="66" t="s">
        <v>76</v>
      </c>
      <c r="B99" s="67" t="s">
        <v>44</v>
      </c>
      <c r="C99" s="68">
        <v>55642.5818</v>
      </c>
      <c r="D99" s="68">
        <v>2.9999999999999997E-4</v>
      </c>
      <c r="E99" s="16">
        <f t="shared" si="12"/>
        <v>66898.567145295892</v>
      </c>
      <c r="F99" s="16">
        <f t="shared" si="13"/>
        <v>66898.5</v>
      </c>
      <c r="G99" s="16">
        <f t="shared" si="11"/>
        <v>2.4795199999061879E-2</v>
      </c>
      <c r="H99" s="16"/>
      <c r="I99" s="16"/>
      <c r="K99" s="16">
        <f>G99</f>
        <v>2.4795199999061879E-2</v>
      </c>
      <c r="L99" s="16"/>
      <c r="M99" s="16"/>
      <c r="N99" s="16"/>
      <c r="O99" s="16">
        <f t="shared" ca="1" si="14"/>
        <v>2.437631922572725E-2</v>
      </c>
      <c r="P99" s="16"/>
      <c r="Q99" s="18">
        <f t="shared" si="15"/>
        <v>40624.0818</v>
      </c>
      <c r="R99" s="16"/>
      <c r="S99" s="16"/>
      <c r="T99" s="16"/>
    </row>
    <row r="100" spans="1:20" x14ac:dyDescent="0.2">
      <c r="A100" s="66" t="s">
        <v>76</v>
      </c>
      <c r="B100" s="67" t="s">
        <v>44</v>
      </c>
      <c r="C100" s="68">
        <v>55642.582300000002</v>
      </c>
      <c r="D100" s="68">
        <v>2.9999999999999997E-4</v>
      </c>
      <c r="E100" s="16">
        <f t="shared" si="12"/>
        <v>66898.56849929376</v>
      </c>
      <c r="F100" s="16">
        <f t="shared" si="13"/>
        <v>66898.5</v>
      </c>
      <c r="G100" s="16">
        <f t="shared" si="11"/>
        <v>2.5295200000982732E-2</v>
      </c>
      <c r="H100" s="16"/>
      <c r="I100" s="16"/>
      <c r="K100" s="16">
        <f>G100</f>
        <v>2.5295200000982732E-2</v>
      </c>
      <c r="L100" s="16"/>
      <c r="M100" s="16"/>
      <c r="N100" s="16"/>
      <c r="O100" s="16">
        <f t="shared" ca="1" si="14"/>
        <v>2.437631922572725E-2</v>
      </c>
      <c r="P100" s="16"/>
      <c r="Q100" s="18">
        <f t="shared" si="15"/>
        <v>40624.082300000002</v>
      </c>
      <c r="R100" s="16"/>
      <c r="S100" s="16"/>
      <c r="T100" s="16"/>
    </row>
    <row r="101" spans="1:20" x14ac:dyDescent="0.2">
      <c r="A101" s="69" t="s">
        <v>73</v>
      </c>
      <c r="B101" s="70" t="s">
        <v>47</v>
      </c>
      <c r="C101" s="69">
        <v>55661.5985</v>
      </c>
      <c r="D101" s="69">
        <v>1.6999999999999999E-3</v>
      </c>
      <c r="E101" s="16">
        <f t="shared" si="12"/>
        <v>66950.064287818779</v>
      </c>
      <c r="F101" s="16">
        <f t="shared" si="13"/>
        <v>66950</v>
      </c>
      <c r="G101" s="16">
        <f t="shared" si="11"/>
        <v>2.3739999996905681E-2</v>
      </c>
      <c r="H101" s="16"/>
      <c r="I101" s="16"/>
      <c r="J101" s="16">
        <f>G101</f>
        <v>2.3739999996905681E-2</v>
      </c>
      <c r="K101" s="16"/>
      <c r="L101" s="16"/>
      <c r="M101" s="16"/>
      <c r="N101" s="16"/>
      <c r="O101" s="16">
        <f t="shared" ca="1" si="14"/>
        <v>2.4459611749863441E-2</v>
      </c>
      <c r="P101" s="16"/>
      <c r="Q101" s="18">
        <f t="shared" si="15"/>
        <v>40643.0985</v>
      </c>
      <c r="R101" s="16"/>
      <c r="S101" s="16"/>
      <c r="T101" s="16"/>
    </row>
    <row r="102" spans="1:20" x14ac:dyDescent="0.2">
      <c r="A102" s="69" t="s">
        <v>73</v>
      </c>
      <c r="B102" s="70" t="s">
        <v>47</v>
      </c>
      <c r="C102" s="69">
        <v>55670.4611</v>
      </c>
      <c r="D102" s="69">
        <v>1.1999999999999999E-3</v>
      </c>
      <c r="E102" s="16">
        <f t="shared" si="12"/>
        <v>66974.064170833371</v>
      </c>
      <c r="F102" s="16">
        <f t="shared" si="13"/>
        <v>66974</v>
      </c>
      <c r="G102" s="16">
        <f t="shared" si="11"/>
        <v>2.369679999537766E-2</v>
      </c>
      <c r="H102" s="16"/>
      <c r="I102" s="16"/>
      <c r="J102" s="16">
        <f>G102</f>
        <v>2.369679999537766E-2</v>
      </c>
      <c r="K102" s="16"/>
      <c r="L102" s="16"/>
      <c r="M102" s="16"/>
      <c r="N102" s="16"/>
      <c r="O102" s="16">
        <f t="shared" ca="1" si="14"/>
        <v>2.4498427683441487E-2</v>
      </c>
      <c r="P102" s="16"/>
      <c r="Q102" s="18">
        <f t="shared" si="15"/>
        <v>40651.9611</v>
      </c>
      <c r="R102" s="16"/>
      <c r="S102" s="16"/>
      <c r="T102" s="16"/>
    </row>
    <row r="103" spans="1:20" x14ac:dyDescent="0.2">
      <c r="A103" s="68" t="s">
        <v>75</v>
      </c>
      <c r="B103" s="67" t="s">
        <v>44</v>
      </c>
      <c r="C103" s="68">
        <v>56073.898300000001</v>
      </c>
      <c r="D103" s="68">
        <v>4.0000000000000002E-4</v>
      </c>
      <c r="E103" s="16">
        <f t="shared" si="12"/>
        <v>68066.570388391585</v>
      </c>
      <c r="F103" s="16">
        <f t="shared" si="13"/>
        <v>68066.5</v>
      </c>
      <c r="G103" s="16">
        <f t="shared" si="11"/>
        <v>2.5992800001404248E-2</v>
      </c>
      <c r="H103" s="16"/>
      <c r="I103" s="16"/>
      <c r="K103" s="16">
        <f>G103</f>
        <v>2.5992800001404248E-2</v>
      </c>
      <c r="L103" s="16"/>
      <c r="M103" s="16"/>
      <c r="N103" s="16"/>
      <c r="O103" s="16">
        <f t="shared" ca="1" si="14"/>
        <v>2.6265361326524919E-2</v>
      </c>
      <c r="P103" s="16"/>
      <c r="Q103" s="18">
        <f t="shared" si="15"/>
        <v>41055.398300000001</v>
      </c>
      <c r="R103" s="16"/>
      <c r="S103" s="16"/>
      <c r="T103" s="16"/>
    </row>
    <row r="104" spans="1:20" x14ac:dyDescent="0.2">
      <c r="A104" s="66" t="s">
        <v>77</v>
      </c>
      <c r="B104" s="67" t="s">
        <v>47</v>
      </c>
      <c r="C104" s="68">
        <v>56074.452499999999</v>
      </c>
      <c r="D104" s="68">
        <v>1.4E-3</v>
      </c>
      <c r="E104" s="16">
        <f t="shared" si="12"/>
        <v>68068.071159628758</v>
      </c>
      <c r="F104" s="16">
        <f t="shared" si="13"/>
        <v>68068</v>
      </c>
      <c r="G104" s="16">
        <f t="shared" si="11"/>
        <v>2.6277600001776591E-2</v>
      </c>
      <c r="H104" s="16"/>
      <c r="I104" s="16"/>
      <c r="J104" s="16">
        <f>G104</f>
        <v>2.6277600001776591E-2</v>
      </c>
      <c r="K104" s="16"/>
      <c r="M104" s="16"/>
      <c r="N104" s="16"/>
      <c r="O104" s="16">
        <f t="shared" ca="1" si="14"/>
        <v>2.6267787322373545E-2</v>
      </c>
      <c r="P104" s="16"/>
      <c r="Q104" s="18">
        <f t="shared" si="15"/>
        <v>41055.952499999999</v>
      </c>
      <c r="R104" s="16"/>
      <c r="S104" s="16"/>
      <c r="T104" s="16"/>
    </row>
    <row r="105" spans="1:20" x14ac:dyDescent="0.2">
      <c r="A105" s="75" t="s">
        <v>409</v>
      </c>
      <c r="B105" s="76" t="s">
        <v>47</v>
      </c>
      <c r="C105" s="77">
        <v>56090.3298</v>
      </c>
      <c r="D105" s="77">
        <v>1E-4</v>
      </c>
      <c r="E105" s="16">
        <f t="shared" si="12"/>
        <v>68111.066820336404</v>
      </c>
      <c r="F105" s="16">
        <f t="shared" si="13"/>
        <v>68111</v>
      </c>
      <c r="G105" s="16">
        <f t="shared" si="11"/>
        <v>2.4675200002093334E-2</v>
      </c>
      <c r="H105" s="16"/>
      <c r="I105" s="16"/>
      <c r="K105" s="16">
        <f>G105</f>
        <v>2.4675200002093334E-2</v>
      </c>
      <c r="M105" s="16"/>
      <c r="N105" s="16"/>
      <c r="O105" s="16">
        <f t="shared" ca="1" si="14"/>
        <v>2.6337332536700855E-2</v>
      </c>
      <c r="P105" s="16"/>
      <c r="Q105" s="18">
        <f t="shared" si="15"/>
        <v>41071.8298</v>
      </c>
      <c r="R105" s="16"/>
      <c r="S105" s="16"/>
      <c r="T105" s="16"/>
    </row>
    <row r="106" spans="1:20" x14ac:dyDescent="0.2">
      <c r="A106" s="66" t="s">
        <v>77</v>
      </c>
      <c r="B106" s="67" t="s">
        <v>47</v>
      </c>
      <c r="C106" s="68">
        <v>56094.392699999997</v>
      </c>
      <c r="D106" s="68">
        <v>1E-3</v>
      </c>
      <c r="E106" s="16">
        <f t="shared" si="12"/>
        <v>68122.069136214341</v>
      </c>
      <c r="F106" s="16">
        <f t="shared" si="13"/>
        <v>68122</v>
      </c>
      <c r="G106" s="16">
        <f t="shared" si="11"/>
        <v>2.5530400002025999E-2</v>
      </c>
      <c r="H106" s="16"/>
      <c r="I106" s="16"/>
      <c r="J106" s="16">
        <f>G106</f>
        <v>2.5530400002025999E-2</v>
      </c>
      <c r="K106" s="16"/>
      <c r="M106" s="16"/>
      <c r="N106" s="16"/>
      <c r="O106" s="16">
        <f t="shared" ca="1" si="14"/>
        <v>2.6355123172924128E-2</v>
      </c>
      <c r="P106" s="16"/>
      <c r="Q106" s="18">
        <f t="shared" si="15"/>
        <v>41075.892699999997</v>
      </c>
      <c r="R106" s="16"/>
      <c r="S106" s="16"/>
      <c r="T106" s="16"/>
    </row>
    <row r="107" spans="1:20" x14ac:dyDescent="0.2">
      <c r="A107" s="72" t="s">
        <v>0</v>
      </c>
      <c r="B107" s="73" t="s">
        <v>47</v>
      </c>
      <c r="C107" s="74">
        <v>57515.376799999998</v>
      </c>
      <c r="D107" s="74">
        <v>5.9999999999999995E-4</v>
      </c>
      <c r="E107" s="16">
        <f t="shared" si="12"/>
        <v>71970.088020693409</v>
      </c>
      <c r="F107" s="16">
        <f t="shared" si="13"/>
        <v>71970</v>
      </c>
      <c r="G107" s="16">
        <f t="shared" si="11"/>
        <v>3.2504000002518296E-2</v>
      </c>
      <c r="H107" s="16"/>
      <c r="I107" s="16"/>
      <c r="K107" s="16">
        <f>G107</f>
        <v>3.2504000002518296E-2</v>
      </c>
      <c r="M107" s="16"/>
      <c r="N107" s="16"/>
      <c r="O107" s="16">
        <f t="shared" ca="1" si="14"/>
        <v>3.2578611189935644E-2</v>
      </c>
      <c r="P107" s="16"/>
      <c r="Q107" s="18">
        <f t="shared" si="15"/>
        <v>42496.876799999998</v>
      </c>
      <c r="R107" s="16"/>
      <c r="S107" s="16"/>
      <c r="T107" s="16"/>
    </row>
    <row r="108" spans="1:20" x14ac:dyDescent="0.2">
      <c r="A108" s="72" t="s">
        <v>0</v>
      </c>
      <c r="B108" s="73" t="s">
        <v>47</v>
      </c>
      <c r="C108" s="74">
        <v>57515.561300000001</v>
      </c>
      <c r="D108" s="74">
        <v>2E-3</v>
      </c>
      <c r="E108" s="16">
        <f t="shared" si="12"/>
        <v>71970.587645906809</v>
      </c>
      <c r="F108" s="16">
        <f t="shared" si="13"/>
        <v>71970.5</v>
      </c>
      <c r="G108" s="16">
        <f t="shared" si="11"/>
        <v>3.236559999641031E-2</v>
      </c>
      <c r="H108" s="16"/>
      <c r="I108" s="16"/>
      <c r="K108" s="16">
        <f>G108</f>
        <v>3.236559999641031E-2</v>
      </c>
      <c r="M108" s="16"/>
      <c r="N108" s="16"/>
      <c r="O108" s="16">
        <f t="shared" ca="1" si="14"/>
        <v>3.2579419855218519E-2</v>
      </c>
      <c r="P108" s="16"/>
      <c r="Q108" s="18">
        <f t="shared" si="15"/>
        <v>42497.061300000001</v>
      </c>
      <c r="R108" s="16"/>
      <c r="S108" s="16"/>
      <c r="T108" s="16"/>
    </row>
    <row r="109" spans="1:20" x14ac:dyDescent="0.2">
      <c r="A109" s="16"/>
      <c r="B109" s="19"/>
      <c r="C109" s="17"/>
      <c r="D109" s="17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 x14ac:dyDescent="0.2">
      <c r="A110" s="16"/>
      <c r="B110" s="19"/>
      <c r="C110" s="17"/>
      <c r="D110" s="17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 x14ac:dyDescent="0.2">
      <c r="A111" s="16"/>
      <c r="B111" s="19"/>
      <c r="C111" s="17"/>
      <c r="D111" s="17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 x14ac:dyDescent="0.2">
      <c r="A112" s="16"/>
      <c r="B112" s="19"/>
      <c r="C112" s="17"/>
      <c r="D112" s="17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 x14ac:dyDescent="0.2">
      <c r="A113" s="16"/>
      <c r="B113" s="19"/>
      <c r="C113" s="17"/>
      <c r="D113" s="17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 x14ac:dyDescent="0.2">
      <c r="A114" s="16"/>
      <c r="B114" s="19"/>
      <c r="C114" s="17"/>
      <c r="D114" s="17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 x14ac:dyDescent="0.2">
      <c r="A115" s="16"/>
      <c r="B115" s="19"/>
      <c r="C115" s="17"/>
      <c r="D115" s="17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 x14ac:dyDescent="0.2">
      <c r="A116" s="16"/>
      <c r="B116" s="19"/>
      <c r="C116" s="17"/>
      <c r="D116" s="17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 x14ac:dyDescent="0.2">
      <c r="A117" s="16"/>
      <c r="B117" s="19"/>
      <c r="C117" s="17"/>
      <c r="D117" s="17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 x14ac:dyDescent="0.2">
      <c r="A118" s="16"/>
      <c r="B118" s="19"/>
      <c r="C118" s="17"/>
      <c r="D118" s="17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 x14ac:dyDescent="0.2">
      <c r="A119" s="16"/>
      <c r="B119" s="19"/>
      <c r="C119" s="17"/>
      <c r="D119" s="17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 x14ac:dyDescent="0.2">
      <c r="A120" s="16"/>
      <c r="B120" s="19"/>
      <c r="C120" s="17"/>
      <c r="D120" s="17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 x14ac:dyDescent="0.2">
      <c r="A121" s="16"/>
      <c r="B121" s="19"/>
      <c r="C121" s="17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 x14ac:dyDescent="0.2">
      <c r="A122" s="16"/>
      <c r="B122" s="19"/>
      <c r="C122" s="17"/>
      <c r="D122" s="17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 x14ac:dyDescent="0.2">
      <c r="A123" s="16"/>
      <c r="B123" s="19"/>
      <c r="C123" s="17"/>
      <c r="D123" s="17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 x14ac:dyDescent="0.2">
      <c r="A124" s="16"/>
      <c r="B124" s="19"/>
      <c r="C124" s="17"/>
      <c r="D124" s="17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 x14ac:dyDescent="0.2">
      <c r="A125" s="16"/>
      <c r="B125" s="19"/>
      <c r="C125" s="17"/>
      <c r="D125" s="17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 x14ac:dyDescent="0.2">
      <c r="A126" s="16"/>
      <c r="B126" s="19"/>
      <c r="C126" s="17"/>
      <c r="D126" s="17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 x14ac:dyDescent="0.2">
      <c r="A127" s="16"/>
      <c r="B127" s="19"/>
      <c r="C127" s="17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 x14ac:dyDescent="0.2">
      <c r="A128" s="16"/>
      <c r="B128" s="19"/>
      <c r="C128" s="17"/>
      <c r="D128" s="17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 x14ac:dyDescent="0.2">
      <c r="A129" s="16"/>
      <c r="B129" s="19"/>
      <c r="C129" s="17"/>
      <c r="D129" s="17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 x14ac:dyDescent="0.2">
      <c r="A130" s="16"/>
      <c r="B130" s="19"/>
      <c r="C130" s="17"/>
      <c r="D130" s="17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 x14ac:dyDescent="0.2">
      <c r="A131" s="16"/>
      <c r="B131" s="19"/>
      <c r="C131" s="17"/>
      <c r="D131" s="17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 x14ac:dyDescent="0.2">
      <c r="A132" s="16"/>
      <c r="B132" s="19"/>
      <c r="C132" s="17"/>
      <c r="D132" s="17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 x14ac:dyDescent="0.2">
      <c r="A133" s="16"/>
      <c r="B133" s="19"/>
      <c r="C133" s="17"/>
      <c r="D133" s="17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 x14ac:dyDescent="0.2">
      <c r="A134" s="16"/>
      <c r="B134" s="19"/>
      <c r="C134" s="17"/>
      <c r="D134" s="17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 x14ac:dyDescent="0.2">
      <c r="A135" s="16"/>
      <c r="B135" s="19"/>
      <c r="C135" s="17"/>
      <c r="D135" s="17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 x14ac:dyDescent="0.2">
      <c r="A136" s="16"/>
      <c r="B136" s="19"/>
      <c r="C136" s="17"/>
      <c r="D136" s="17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 x14ac:dyDescent="0.2">
      <c r="A137" s="16"/>
      <c r="B137" s="19"/>
      <c r="C137" s="17"/>
      <c r="D137" s="17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 x14ac:dyDescent="0.2">
      <c r="A138" s="16"/>
      <c r="B138" s="19"/>
      <c r="C138" s="17"/>
      <c r="D138" s="17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 x14ac:dyDescent="0.2">
      <c r="A139" s="16"/>
      <c r="B139" s="19"/>
      <c r="C139" s="17"/>
      <c r="D139" s="17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 x14ac:dyDescent="0.2">
      <c r="A140" s="16"/>
      <c r="B140" s="19"/>
      <c r="C140" s="17"/>
      <c r="D140" s="17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 x14ac:dyDescent="0.2">
      <c r="A141" s="16"/>
      <c r="B141" s="19"/>
      <c r="C141" s="17"/>
      <c r="D141" s="17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 x14ac:dyDescent="0.2">
      <c r="A142" s="16"/>
      <c r="B142" s="19"/>
      <c r="C142" s="17"/>
      <c r="D142" s="17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 x14ac:dyDescent="0.2">
      <c r="A143" s="16"/>
      <c r="B143" s="19"/>
      <c r="C143" s="17"/>
      <c r="D143" s="17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 x14ac:dyDescent="0.2">
      <c r="A144" s="16"/>
      <c r="B144" s="19"/>
      <c r="C144" s="17"/>
      <c r="D144" s="17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 x14ac:dyDescent="0.2">
      <c r="A145" s="16"/>
      <c r="B145" s="19"/>
      <c r="C145" s="17"/>
      <c r="D145" s="17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 x14ac:dyDescent="0.2">
      <c r="A146" s="16"/>
      <c r="B146" s="19"/>
      <c r="C146" s="17"/>
      <c r="D146" s="17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 x14ac:dyDescent="0.2">
      <c r="A147" s="16"/>
      <c r="B147" s="19"/>
      <c r="C147" s="17"/>
      <c r="D147" s="17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 x14ac:dyDescent="0.2">
      <c r="A148" s="16"/>
      <c r="B148" s="19"/>
      <c r="C148" s="17"/>
      <c r="D148" s="17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 x14ac:dyDescent="0.2">
      <c r="A149" s="16"/>
      <c r="B149" s="19"/>
      <c r="C149" s="17"/>
      <c r="D149" s="17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 x14ac:dyDescent="0.2">
      <c r="A150" s="16"/>
      <c r="B150" s="19"/>
      <c r="C150" s="17"/>
      <c r="D150" s="17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 x14ac:dyDescent="0.2">
      <c r="A151" s="16"/>
      <c r="B151" s="19"/>
      <c r="C151" s="17"/>
      <c r="D151" s="17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 x14ac:dyDescent="0.2">
      <c r="A152" s="16"/>
      <c r="B152" s="19"/>
      <c r="C152" s="17"/>
      <c r="D152" s="17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 x14ac:dyDescent="0.2">
      <c r="A153" s="16"/>
      <c r="B153" s="19"/>
      <c r="C153" s="17"/>
      <c r="D153" s="17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 x14ac:dyDescent="0.2">
      <c r="A154" s="16"/>
      <c r="B154" s="19"/>
      <c r="C154" s="17"/>
      <c r="D154" s="17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 x14ac:dyDescent="0.2">
      <c r="A155" s="16"/>
      <c r="B155" s="19"/>
      <c r="C155" s="17"/>
      <c r="D155" s="17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 x14ac:dyDescent="0.2">
      <c r="A156" s="16"/>
      <c r="B156" s="19"/>
      <c r="C156" s="17"/>
      <c r="D156" s="17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 x14ac:dyDescent="0.2">
      <c r="A157" s="16"/>
      <c r="B157" s="19"/>
      <c r="C157" s="17"/>
      <c r="D157" s="17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 x14ac:dyDescent="0.2">
      <c r="A158" s="16"/>
      <c r="B158" s="19"/>
      <c r="C158" s="17"/>
      <c r="D158" s="17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 x14ac:dyDescent="0.2">
      <c r="A159" s="16"/>
      <c r="B159" s="19"/>
      <c r="C159" s="17"/>
      <c r="D159" s="17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 x14ac:dyDescent="0.2">
      <c r="A160" s="16"/>
      <c r="B160" s="19"/>
      <c r="C160" s="17"/>
      <c r="D160" s="17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 x14ac:dyDescent="0.2">
      <c r="A161" s="16"/>
      <c r="B161" s="19"/>
      <c r="C161" s="17"/>
      <c r="D161" s="17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 x14ac:dyDescent="0.2">
      <c r="A162" s="16"/>
      <c r="B162" s="19"/>
      <c r="C162" s="17"/>
      <c r="D162" s="17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 x14ac:dyDescent="0.2">
      <c r="A163" s="16"/>
      <c r="B163" s="19"/>
      <c r="C163" s="17"/>
      <c r="D163" s="17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 x14ac:dyDescent="0.2">
      <c r="A164" s="16"/>
      <c r="B164" s="19"/>
      <c r="C164" s="17"/>
      <c r="D164" s="17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 x14ac:dyDescent="0.2">
      <c r="A165" s="16"/>
      <c r="B165" s="19"/>
      <c r="C165" s="17"/>
      <c r="D165" s="17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 x14ac:dyDescent="0.2">
      <c r="A166" s="16"/>
      <c r="B166" s="19"/>
      <c r="C166" s="17"/>
      <c r="D166" s="17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 x14ac:dyDescent="0.2">
      <c r="A167" s="16"/>
      <c r="B167" s="19"/>
      <c r="C167" s="17"/>
      <c r="D167" s="17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 x14ac:dyDescent="0.2">
      <c r="A168" s="16"/>
      <c r="B168" s="19"/>
      <c r="C168" s="17"/>
      <c r="D168" s="17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 x14ac:dyDescent="0.2">
      <c r="A169" s="16"/>
      <c r="B169" s="19"/>
      <c r="C169" s="17"/>
      <c r="D169" s="17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 x14ac:dyDescent="0.2">
      <c r="A170" s="16"/>
      <c r="B170" s="19"/>
      <c r="C170" s="17"/>
      <c r="D170" s="17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 x14ac:dyDescent="0.2">
      <c r="A171" s="16"/>
      <c r="B171" s="19"/>
      <c r="C171" s="17"/>
      <c r="D171" s="17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 x14ac:dyDescent="0.2">
      <c r="A172" s="16"/>
      <c r="B172" s="19"/>
      <c r="C172" s="17"/>
      <c r="D172" s="17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 x14ac:dyDescent="0.2">
      <c r="A173" s="16"/>
      <c r="B173" s="19"/>
      <c r="C173" s="17"/>
      <c r="D173" s="17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 x14ac:dyDescent="0.2">
      <c r="A174" s="16"/>
      <c r="B174" s="19"/>
      <c r="C174" s="17"/>
      <c r="D174" s="17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 x14ac:dyDescent="0.2">
      <c r="A175" s="16"/>
      <c r="B175" s="19"/>
      <c r="C175" s="17"/>
      <c r="D175" s="17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 x14ac:dyDescent="0.2">
      <c r="A176" s="16"/>
      <c r="B176" s="19"/>
      <c r="C176" s="17"/>
      <c r="D176" s="17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 x14ac:dyDescent="0.2">
      <c r="A177" s="16"/>
      <c r="B177" s="19"/>
      <c r="C177" s="17"/>
      <c r="D177" s="17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 x14ac:dyDescent="0.2">
      <c r="A178" s="16"/>
      <c r="B178" s="19"/>
      <c r="C178" s="17"/>
      <c r="D178" s="17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 x14ac:dyDescent="0.2">
      <c r="A179" s="16"/>
      <c r="B179" s="19"/>
      <c r="C179" s="17"/>
      <c r="D179" s="17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 x14ac:dyDescent="0.2">
      <c r="A180" s="16"/>
      <c r="B180" s="19"/>
      <c r="C180" s="17"/>
      <c r="D180" s="17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 x14ac:dyDescent="0.2">
      <c r="A181" s="16"/>
      <c r="B181" s="19"/>
      <c r="C181" s="17"/>
      <c r="D181" s="17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 x14ac:dyDescent="0.2">
      <c r="A182" s="16"/>
      <c r="B182" s="19"/>
      <c r="C182" s="17"/>
      <c r="D182" s="17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 x14ac:dyDescent="0.2">
      <c r="A183" s="16"/>
      <c r="B183" s="19"/>
      <c r="C183" s="17"/>
      <c r="D183" s="17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 x14ac:dyDescent="0.2">
      <c r="A184" s="16"/>
      <c r="B184" s="19"/>
      <c r="C184" s="17"/>
      <c r="D184" s="17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 x14ac:dyDescent="0.2">
      <c r="A185" s="16"/>
      <c r="B185" s="19"/>
      <c r="C185" s="17"/>
      <c r="D185" s="17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 x14ac:dyDescent="0.2">
      <c r="A186" s="16"/>
      <c r="B186" s="19"/>
      <c r="C186" s="17"/>
      <c r="D186" s="17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 x14ac:dyDescent="0.2">
      <c r="A187" s="16"/>
      <c r="B187" s="19"/>
      <c r="C187" s="17"/>
      <c r="D187" s="17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 x14ac:dyDescent="0.2">
      <c r="A188" s="16"/>
      <c r="B188" s="19"/>
      <c r="C188" s="17"/>
      <c r="D188" s="17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 x14ac:dyDescent="0.2">
      <c r="A189" s="16"/>
      <c r="B189" s="19"/>
      <c r="C189" s="17"/>
      <c r="D189" s="17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 x14ac:dyDescent="0.2">
      <c r="A190" s="16"/>
      <c r="B190" s="19"/>
      <c r="C190" s="17"/>
      <c r="D190" s="17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 x14ac:dyDescent="0.2">
      <c r="A191" s="16"/>
      <c r="B191" s="19"/>
      <c r="C191" s="17"/>
      <c r="D191" s="17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 x14ac:dyDescent="0.2">
      <c r="A192" s="16"/>
      <c r="B192" s="19"/>
      <c r="C192" s="17"/>
      <c r="D192" s="17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 x14ac:dyDescent="0.2">
      <c r="A193" s="16"/>
      <c r="B193" s="19"/>
      <c r="C193" s="17"/>
      <c r="D193" s="17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 x14ac:dyDescent="0.2">
      <c r="A194" s="16"/>
      <c r="B194" s="19"/>
      <c r="C194" s="17"/>
      <c r="D194" s="17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 x14ac:dyDescent="0.2">
      <c r="A195" s="16"/>
      <c r="B195" s="19"/>
      <c r="C195" s="17"/>
      <c r="D195" s="17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 x14ac:dyDescent="0.2">
      <c r="A196" s="16"/>
      <c r="B196" s="19"/>
      <c r="C196" s="17"/>
      <c r="D196" s="17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 x14ac:dyDescent="0.2">
      <c r="A197" s="16"/>
      <c r="B197" s="19"/>
      <c r="C197" s="17"/>
      <c r="D197" s="17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 x14ac:dyDescent="0.2">
      <c r="A198" s="16"/>
      <c r="B198" s="19"/>
      <c r="C198" s="17"/>
      <c r="D198" s="17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 x14ac:dyDescent="0.2">
      <c r="A199" s="16"/>
      <c r="B199" s="19"/>
      <c r="C199" s="17"/>
      <c r="D199" s="17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 x14ac:dyDescent="0.2">
      <c r="A200" s="16"/>
      <c r="B200" s="19"/>
      <c r="C200" s="17"/>
      <c r="D200" s="17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 x14ac:dyDescent="0.2">
      <c r="A201" s="16"/>
      <c r="B201" s="19"/>
      <c r="C201" s="17"/>
      <c r="D201" s="17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 x14ac:dyDescent="0.2">
      <c r="A202" s="16"/>
      <c r="B202" s="19"/>
      <c r="C202" s="17"/>
      <c r="D202" s="17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 x14ac:dyDescent="0.2">
      <c r="A203" s="16"/>
      <c r="B203" s="19"/>
      <c r="C203" s="17"/>
      <c r="D203" s="17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 x14ac:dyDescent="0.2">
      <c r="A204" s="16"/>
      <c r="B204" s="19"/>
      <c r="C204" s="17"/>
      <c r="D204" s="17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 x14ac:dyDescent="0.2">
      <c r="A205" s="16"/>
      <c r="B205" s="19"/>
      <c r="C205" s="17"/>
      <c r="D205" s="17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 x14ac:dyDescent="0.2">
      <c r="A206" s="16"/>
      <c r="B206" s="19"/>
      <c r="C206" s="17"/>
      <c r="D206" s="17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 x14ac:dyDescent="0.2">
      <c r="A207" s="16"/>
      <c r="B207" s="19"/>
      <c r="C207" s="17"/>
      <c r="D207" s="17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 x14ac:dyDescent="0.2">
      <c r="A208" s="16"/>
      <c r="B208" s="19"/>
      <c r="C208" s="17"/>
      <c r="D208" s="17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 x14ac:dyDescent="0.2">
      <c r="A209" s="16"/>
      <c r="B209" s="19"/>
      <c r="C209" s="17"/>
      <c r="D209" s="17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 x14ac:dyDescent="0.2">
      <c r="A210" s="16"/>
      <c r="B210" s="19"/>
      <c r="C210" s="17"/>
      <c r="D210" s="17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 x14ac:dyDescent="0.2">
      <c r="A211" s="16"/>
      <c r="B211" s="19"/>
      <c r="C211" s="17"/>
      <c r="D211" s="17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 x14ac:dyDescent="0.2">
      <c r="A212" s="16"/>
      <c r="B212" s="19"/>
      <c r="C212" s="17"/>
      <c r="D212" s="17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 x14ac:dyDescent="0.2">
      <c r="A213" s="16"/>
      <c r="B213" s="19"/>
      <c r="C213" s="17"/>
      <c r="D213" s="17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 x14ac:dyDescent="0.2">
      <c r="A214" s="16"/>
      <c r="B214" s="19"/>
      <c r="C214" s="17"/>
      <c r="D214" s="17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 x14ac:dyDescent="0.2">
      <c r="A215" s="16"/>
      <c r="B215" s="19"/>
      <c r="C215" s="17"/>
      <c r="D215" s="17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 x14ac:dyDescent="0.2">
      <c r="A216" s="16"/>
      <c r="B216" s="19"/>
      <c r="C216" s="17"/>
      <c r="D216" s="17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 x14ac:dyDescent="0.2">
      <c r="A217" s="16"/>
      <c r="B217" s="19"/>
      <c r="C217" s="17"/>
      <c r="D217" s="17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 x14ac:dyDescent="0.2">
      <c r="A218" s="16"/>
      <c r="B218" s="19"/>
      <c r="C218" s="17"/>
      <c r="D218" s="17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 x14ac:dyDescent="0.2">
      <c r="A219" s="16"/>
      <c r="B219" s="19"/>
      <c r="C219" s="17"/>
      <c r="D219" s="17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 x14ac:dyDescent="0.2">
      <c r="A220" s="16"/>
      <c r="B220" s="19"/>
      <c r="C220" s="17"/>
      <c r="D220" s="17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 x14ac:dyDescent="0.2">
      <c r="A221" s="16"/>
      <c r="B221" s="19"/>
      <c r="C221" s="17"/>
      <c r="D221" s="17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 x14ac:dyDescent="0.2">
      <c r="A222" s="16"/>
      <c r="B222" s="19"/>
      <c r="C222" s="17"/>
      <c r="D222" s="17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 x14ac:dyDescent="0.2">
      <c r="A223" s="16"/>
      <c r="B223" s="19"/>
      <c r="C223" s="17"/>
      <c r="D223" s="17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 x14ac:dyDescent="0.2">
      <c r="A224" s="16"/>
      <c r="B224" s="19"/>
      <c r="C224" s="17"/>
      <c r="D224" s="17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 x14ac:dyDescent="0.2">
      <c r="A225" s="16"/>
      <c r="B225" s="19"/>
      <c r="C225" s="17"/>
      <c r="D225" s="17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 x14ac:dyDescent="0.2">
      <c r="A226" s="16"/>
      <c r="B226" s="19"/>
      <c r="C226" s="17"/>
      <c r="D226" s="17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 x14ac:dyDescent="0.2">
      <c r="A227" s="16"/>
      <c r="B227" s="19"/>
      <c r="C227" s="17"/>
      <c r="D227" s="17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 x14ac:dyDescent="0.2">
      <c r="A228" s="16"/>
      <c r="B228" s="19"/>
      <c r="C228" s="17"/>
      <c r="D228" s="17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 x14ac:dyDescent="0.2">
      <c r="A229" s="16"/>
      <c r="B229" s="19"/>
      <c r="C229" s="17"/>
      <c r="D229" s="17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 x14ac:dyDescent="0.2">
      <c r="A230" s="16"/>
      <c r="B230" s="19"/>
      <c r="C230" s="17"/>
      <c r="D230" s="17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 x14ac:dyDescent="0.2">
      <c r="A231" s="16"/>
      <c r="B231" s="19"/>
      <c r="C231" s="17"/>
      <c r="D231" s="17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 x14ac:dyDescent="0.2">
      <c r="A232" s="16"/>
      <c r="B232" s="19"/>
      <c r="C232" s="17"/>
      <c r="D232" s="17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 x14ac:dyDescent="0.2">
      <c r="A233" s="16"/>
      <c r="B233" s="19"/>
      <c r="C233" s="17"/>
      <c r="D233" s="17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 x14ac:dyDescent="0.2">
      <c r="A234" s="16"/>
      <c r="B234" s="19"/>
      <c r="C234" s="17"/>
      <c r="D234" s="17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 x14ac:dyDescent="0.2">
      <c r="A235" s="16"/>
      <c r="B235" s="19"/>
      <c r="C235" s="17"/>
      <c r="D235" s="17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 x14ac:dyDescent="0.2">
      <c r="A236" s="16"/>
      <c r="B236" s="19"/>
      <c r="C236" s="17"/>
      <c r="D236" s="17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 x14ac:dyDescent="0.2">
      <c r="A237" s="16"/>
      <c r="B237" s="16"/>
      <c r="C237" s="17"/>
      <c r="D237" s="17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 x14ac:dyDescent="0.2">
      <c r="A238" s="16"/>
      <c r="B238" s="16"/>
      <c r="C238" s="17"/>
      <c r="D238" s="17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 x14ac:dyDescent="0.2">
      <c r="A239" s="16"/>
      <c r="B239" s="16"/>
      <c r="C239" s="17"/>
      <c r="D239" s="17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 x14ac:dyDescent="0.2">
      <c r="A240" s="16"/>
      <c r="B240" s="16"/>
      <c r="C240" s="17"/>
      <c r="D240" s="17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 x14ac:dyDescent="0.2">
      <c r="A241" s="16"/>
      <c r="B241" s="16"/>
      <c r="C241" s="17"/>
      <c r="D241" s="17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 x14ac:dyDescent="0.2">
      <c r="A242" s="16"/>
      <c r="B242" s="16"/>
      <c r="C242" s="17"/>
      <c r="D242" s="17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 x14ac:dyDescent="0.2">
      <c r="A243" s="16"/>
      <c r="B243" s="16"/>
      <c r="C243" s="17"/>
      <c r="D243" s="17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 x14ac:dyDescent="0.2">
      <c r="A244" s="16"/>
      <c r="B244" s="16"/>
      <c r="C244" s="17"/>
      <c r="D244" s="17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 x14ac:dyDescent="0.2">
      <c r="A245" s="16"/>
      <c r="B245" s="16"/>
      <c r="C245" s="17"/>
      <c r="D245" s="17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 x14ac:dyDescent="0.2">
      <c r="A246" s="16"/>
      <c r="B246" s="16"/>
      <c r="C246" s="17"/>
      <c r="D246" s="17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 x14ac:dyDescent="0.2">
      <c r="A247" s="16"/>
      <c r="B247" s="16"/>
      <c r="C247" s="17"/>
      <c r="D247" s="17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 x14ac:dyDescent="0.2">
      <c r="C248" s="8"/>
      <c r="D248" s="8"/>
    </row>
    <row r="249" spans="1:20" x14ac:dyDescent="0.2">
      <c r="C249" s="8"/>
      <c r="D249" s="8"/>
    </row>
    <row r="250" spans="1:20" x14ac:dyDescent="0.2">
      <c r="C250" s="8"/>
      <c r="D250" s="8"/>
    </row>
    <row r="251" spans="1:20" x14ac:dyDescent="0.2">
      <c r="C251" s="8"/>
      <c r="D251" s="8"/>
    </row>
    <row r="252" spans="1:20" x14ac:dyDescent="0.2">
      <c r="C252" s="8"/>
      <c r="D252" s="8"/>
    </row>
    <row r="253" spans="1:20" x14ac:dyDescent="0.2">
      <c r="C253" s="8"/>
      <c r="D253" s="8"/>
    </row>
    <row r="254" spans="1:20" x14ac:dyDescent="0.2">
      <c r="C254" s="8"/>
      <c r="D254" s="8"/>
    </row>
    <row r="255" spans="1:20" x14ac:dyDescent="0.2">
      <c r="C255" s="8"/>
      <c r="D255" s="8"/>
    </row>
    <row r="256" spans="1:20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</sheetData>
  <phoneticPr fontId="8" type="noConversion"/>
  <hyperlinks>
    <hyperlink ref="H269" r:id="rId1" display="http://vsolj.cetus-net.org/bulletin.html"/>
    <hyperlink ref="H262" r:id="rId2" display="http://vsolj.cetus-net.org/bulletin.html"/>
  </hyperlinks>
  <pageMargins left="0.75" right="0.75" top="1" bottom="1" header="0.5" footer="0.5"/>
  <pageSetup orientation="portrait" horizontalDpi="4294967293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5"/>
  <sheetViews>
    <sheetView topLeftCell="A43" workbookViewId="0">
      <selection activeCell="A68" sqref="A68:D91"/>
    </sheetView>
  </sheetViews>
  <sheetFormatPr defaultRowHeight="12.75" x14ac:dyDescent="0.2"/>
  <cols>
    <col min="1" max="1" width="19.7109375" style="8" customWidth="1"/>
    <col min="2" max="2" width="4.42578125" style="9" customWidth="1"/>
    <col min="3" max="3" width="12.7109375" style="8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8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51" t="s">
        <v>79</v>
      </c>
      <c r="I1" s="52" t="s">
        <v>80</v>
      </c>
      <c r="J1" s="53" t="s">
        <v>68</v>
      </c>
    </row>
    <row r="2" spans="1:16" x14ac:dyDescent="0.2">
      <c r="I2" s="54" t="s">
        <v>81</v>
      </c>
      <c r="J2" s="55" t="s">
        <v>82</v>
      </c>
    </row>
    <row r="3" spans="1:16" x14ac:dyDescent="0.2">
      <c r="A3" s="56" t="s">
        <v>83</v>
      </c>
      <c r="I3" s="54" t="s">
        <v>84</v>
      </c>
      <c r="J3" s="55" t="s">
        <v>85</v>
      </c>
    </row>
    <row r="4" spans="1:16" x14ac:dyDescent="0.2">
      <c r="I4" s="54" t="s">
        <v>86</v>
      </c>
      <c r="J4" s="55" t="s">
        <v>85</v>
      </c>
    </row>
    <row r="5" spans="1:16" ht="13.5" thickBot="1" x14ac:dyDescent="0.25">
      <c r="I5" s="57" t="s">
        <v>87</v>
      </c>
      <c r="J5" s="58" t="s">
        <v>67</v>
      </c>
    </row>
    <row r="10" spans="1:16" ht="13.5" thickBot="1" x14ac:dyDescent="0.25"/>
    <row r="11" spans="1:16" ht="12.75" customHeight="1" thickBot="1" x14ac:dyDescent="0.25">
      <c r="A11" s="8" t="str">
        <f t="shared" ref="A11:A42" si="0">P11</f>
        <v> VSS 7.94 </v>
      </c>
      <c r="B11" s="26" t="str">
        <f t="shared" ref="B11:B42" si="1">IF(H11=INT(H11),"I","II")</f>
        <v>I</v>
      </c>
      <c r="C11" s="8">
        <f t="shared" ref="C11:C42" si="2">1*G11</f>
        <v>30938.492999999999</v>
      </c>
      <c r="D11" s="9" t="str">
        <f t="shared" ref="D11:D42" si="3">VLOOKUP(F11,I$1:J$5,2,FALSE)</f>
        <v>vis</v>
      </c>
      <c r="E11" s="59">
        <f>VLOOKUP(C11,Active!C$21:E$967,3,FALSE)</f>
        <v>0</v>
      </c>
      <c r="F11" s="26" t="s">
        <v>87</v>
      </c>
      <c r="G11" s="9" t="str">
        <f t="shared" ref="G11:G42" si="4">MID(I11,3,LEN(I11)-3)</f>
        <v>30938.493</v>
      </c>
      <c r="H11" s="8">
        <f t="shared" ref="H11:H42" si="5">1*K11</f>
        <v>0</v>
      </c>
      <c r="I11" s="60" t="s">
        <v>88</v>
      </c>
      <c r="J11" s="61" t="s">
        <v>89</v>
      </c>
      <c r="K11" s="60">
        <v>0</v>
      </c>
      <c r="L11" s="60" t="s">
        <v>90</v>
      </c>
      <c r="M11" s="61" t="s">
        <v>91</v>
      </c>
      <c r="N11" s="61"/>
      <c r="O11" s="62" t="s">
        <v>92</v>
      </c>
      <c r="P11" s="62" t="s">
        <v>93</v>
      </c>
    </row>
    <row r="12" spans="1:16" ht="12.75" customHeight="1" thickBot="1" x14ac:dyDescent="0.25">
      <c r="A12" s="8" t="str">
        <f t="shared" si="0"/>
        <v> BBS 34 </v>
      </c>
      <c r="B12" s="26" t="str">
        <f t="shared" si="1"/>
        <v>I</v>
      </c>
      <c r="C12" s="8">
        <f t="shared" si="2"/>
        <v>43347.453999999998</v>
      </c>
      <c r="D12" s="9" t="str">
        <f t="shared" si="3"/>
        <v>vis</v>
      </c>
      <c r="E12" s="59">
        <f>VLOOKUP(C12,Active!C$21:E$967,3,FALSE)</f>
        <v>33603.413482785807</v>
      </c>
      <c r="F12" s="26" t="s">
        <v>87</v>
      </c>
      <c r="G12" s="9" t="str">
        <f t="shared" si="4"/>
        <v>43347.454</v>
      </c>
      <c r="H12" s="8">
        <f t="shared" si="5"/>
        <v>33603</v>
      </c>
      <c r="I12" s="60" t="s">
        <v>109</v>
      </c>
      <c r="J12" s="61" t="s">
        <v>110</v>
      </c>
      <c r="K12" s="60">
        <v>33603</v>
      </c>
      <c r="L12" s="60" t="s">
        <v>111</v>
      </c>
      <c r="M12" s="61" t="s">
        <v>112</v>
      </c>
      <c r="N12" s="61"/>
      <c r="O12" s="62" t="s">
        <v>113</v>
      </c>
      <c r="P12" s="62" t="s">
        <v>114</v>
      </c>
    </row>
    <row r="13" spans="1:16" ht="12.75" customHeight="1" thickBot="1" x14ac:dyDescent="0.25">
      <c r="A13" s="8" t="str">
        <f t="shared" si="0"/>
        <v> BBS 34 </v>
      </c>
      <c r="B13" s="26" t="str">
        <f t="shared" si="1"/>
        <v>I</v>
      </c>
      <c r="C13" s="8">
        <f t="shared" si="2"/>
        <v>43360.38</v>
      </c>
      <c r="D13" s="9" t="str">
        <f t="shared" si="3"/>
        <v>vis</v>
      </c>
      <c r="E13" s="59">
        <f>VLOOKUP(C13,Active!C$21:E$967,3,FALSE)</f>
        <v>33638.417035676212</v>
      </c>
      <c r="F13" s="26" t="s">
        <v>87</v>
      </c>
      <c r="G13" s="9" t="str">
        <f t="shared" si="4"/>
        <v>43360.380</v>
      </c>
      <c r="H13" s="8">
        <f t="shared" si="5"/>
        <v>33638</v>
      </c>
      <c r="I13" s="60" t="s">
        <v>118</v>
      </c>
      <c r="J13" s="61" t="s">
        <v>119</v>
      </c>
      <c r="K13" s="60">
        <v>33638</v>
      </c>
      <c r="L13" s="60" t="s">
        <v>120</v>
      </c>
      <c r="M13" s="61" t="s">
        <v>112</v>
      </c>
      <c r="N13" s="61"/>
      <c r="O13" s="62" t="s">
        <v>113</v>
      </c>
      <c r="P13" s="62" t="s">
        <v>114</v>
      </c>
    </row>
    <row r="14" spans="1:16" ht="12.75" customHeight="1" thickBot="1" x14ac:dyDescent="0.25">
      <c r="A14" s="8" t="str">
        <f t="shared" si="0"/>
        <v> BBS 34 </v>
      </c>
      <c r="B14" s="26" t="str">
        <f t="shared" si="1"/>
        <v>I</v>
      </c>
      <c r="C14" s="8">
        <f t="shared" si="2"/>
        <v>43387.351999999999</v>
      </c>
      <c r="D14" s="9" t="str">
        <f t="shared" si="3"/>
        <v>vis</v>
      </c>
      <c r="E14" s="59">
        <f>VLOOKUP(C14,Active!C$21:E$967,3,FALSE)</f>
        <v>33711.457096681945</v>
      </c>
      <c r="F14" s="26" t="s">
        <v>87</v>
      </c>
      <c r="G14" s="9" t="str">
        <f t="shared" si="4"/>
        <v>43387.352</v>
      </c>
      <c r="H14" s="8">
        <f t="shared" si="5"/>
        <v>33711</v>
      </c>
      <c r="I14" s="60" t="s">
        <v>121</v>
      </c>
      <c r="J14" s="61" t="s">
        <v>122</v>
      </c>
      <c r="K14" s="60">
        <v>33711</v>
      </c>
      <c r="L14" s="60" t="s">
        <v>123</v>
      </c>
      <c r="M14" s="61" t="s">
        <v>112</v>
      </c>
      <c r="N14" s="61"/>
      <c r="O14" s="62" t="s">
        <v>124</v>
      </c>
      <c r="P14" s="62" t="s">
        <v>114</v>
      </c>
    </row>
    <row r="15" spans="1:16" ht="12.75" customHeight="1" thickBot="1" x14ac:dyDescent="0.25">
      <c r="A15" s="8" t="str">
        <f t="shared" si="0"/>
        <v> BBS 34 </v>
      </c>
      <c r="B15" s="26" t="str">
        <f t="shared" si="1"/>
        <v>II</v>
      </c>
      <c r="C15" s="8">
        <f t="shared" si="2"/>
        <v>43392.364999999998</v>
      </c>
      <c r="D15" s="9" t="str">
        <f t="shared" si="3"/>
        <v>vis</v>
      </c>
      <c r="E15" s="59">
        <f>VLOOKUP(C15,Active!C$21:E$967,3,FALSE)</f>
        <v>33725.032279309176</v>
      </c>
      <c r="F15" s="26" t="s">
        <v>87</v>
      </c>
      <c r="G15" s="9" t="str">
        <f t="shared" si="4"/>
        <v>43392.365</v>
      </c>
      <c r="H15" s="8">
        <f t="shared" si="5"/>
        <v>33724.5</v>
      </c>
      <c r="I15" s="60" t="s">
        <v>125</v>
      </c>
      <c r="J15" s="61" t="s">
        <v>126</v>
      </c>
      <c r="K15" s="60">
        <v>33724.5</v>
      </c>
      <c r="L15" s="60" t="s">
        <v>127</v>
      </c>
      <c r="M15" s="61" t="s">
        <v>112</v>
      </c>
      <c r="N15" s="61"/>
      <c r="O15" s="62" t="s">
        <v>124</v>
      </c>
      <c r="P15" s="62" t="s">
        <v>114</v>
      </c>
    </row>
    <row r="16" spans="1:16" ht="12.75" customHeight="1" thickBot="1" x14ac:dyDescent="0.25">
      <c r="A16" s="8" t="str">
        <f t="shared" si="0"/>
        <v> BBS 35 </v>
      </c>
      <c r="B16" s="26" t="str">
        <f t="shared" si="1"/>
        <v>I</v>
      </c>
      <c r="C16" s="8">
        <f t="shared" si="2"/>
        <v>43394.387999999999</v>
      </c>
      <c r="D16" s="9" t="str">
        <f t="shared" si="3"/>
        <v>vis</v>
      </c>
      <c r="E16" s="59">
        <f>VLOOKUP(C16,Active!C$21:E$967,3,FALSE)</f>
        <v>33730.510554684181</v>
      </c>
      <c r="F16" s="26" t="s">
        <v>87</v>
      </c>
      <c r="G16" s="9" t="str">
        <f t="shared" si="4"/>
        <v>43394.388</v>
      </c>
      <c r="H16" s="8">
        <f t="shared" si="5"/>
        <v>33730</v>
      </c>
      <c r="I16" s="60" t="s">
        <v>128</v>
      </c>
      <c r="J16" s="61" t="s">
        <v>129</v>
      </c>
      <c r="K16" s="60">
        <v>33730</v>
      </c>
      <c r="L16" s="60" t="s">
        <v>130</v>
      </c>
      <c r="M16" s="61" t="s">
        <v>112</v>
      </c>
      <c r="N16" s="61"/>
      <c r="O16" s="62" t="s">
        <v>124</v>
      </c>
      <c r="P16" s="62" t="s">
        <v>131</v>
      </c>
    </row>
    <row r="17" spans="1:16" ht="12.75" customHeight="1" thickBot="1" x14ac:dyDescent="0.25">
      <c r="A17" s="8" t="str">
        <f t="shared" si="0"/>
        <v> BBS 35 </v>
      </c>
      <c r="B17" s="26" t="str">
        <f t="shared" si="1"/>
        <v>II</v>
      </c>
      <c r="C17" s="8">
        <f t="shared" si="2"/>
        <v>43402.341</v>
      </c>
      <c r="D17" s="9" t="str">
        <f t="shared" si="3"/>
        <v>vis</v>
      </c>
      <c r="E17" s="59">
        <f>VLOOKUP(C17,Active!C$21:E$967,3,FALSE)</f>
        <v>33752.047244776819</v>
      </c>
      <c r="F17" s="26" t="s">
        <v>87</v>
      </c>
      <c r="G17" s="9" t="str">
        <f t="shared" si="4"/>
        <v>43402.341</v>
      </c>
      <c r="H17" s="8">
        <f t="shared" si="5"/>
        <v>33751.5</v>
      </c>
      <c r="I17" s="60" t="s">
        <v>132</v>
      </c>
      <c r="J17" s="61" t="s">
        <v>133</v>
      </c>
      <c r="K17" s="60">
        <v>33751.5</v>
      </c>
      <c r="L17" s="60" t="s">
        <v>134</v>
      </c>
      <c r="M17" s="61" t="s">
        <v>112</v>
      </c>
      <c r="N17" s="61"/>
      <c r="O17" s="62" t="s">
        <v>124</v>
      </c>
      <c r="P17" s="62" t="s">
        <v>131</v>
      </c>
    </row>
    <row r="18" spans="1:16" ht="12.75" customHeight="1" thickBot="1" x14ac:dyDescent="0.25">
      <c r="A18" s="8" t="str">
        <f t="shared" si="0"/>
        <v> BBS 35 </v>
      </c>
      <c r="B18" s="26" t="str">
        <f t="shared" si="1"/>
        <v>II</v>
      </c>
      <c r="C18" s="8">
        <f t="shared" si="2"/>
        <v>43429.302000000003</v>
      </c>
      <c r="D18" s="9" t="str">
        <f t="shared" si="3"/>
        <v>vis</v>
      </c>
      <c r="E18" s="59">
        <f>VLOOKUP(C18,Active!C$21:E$967,3,FALSE)</f>
        <v>33825.057517829453</v>
      </c>
      <c r="F18" s="26" t="s">
        <v>87</v>
      </c>
      <c r="G18" s="9" t="str">
        <f t="shared" si="4"/>
        <v>43429.302</v>
      </c>
      <c r="H18" s="8">
        <f t="shared" si="5"/>
        <v>33824.5</v>
      </c>
      <c r="I18" s="60" t="s">
        <v>135</v>
      </c>
      <c r="J18" s="61" t="s">
        <v>136</v>
      </c>
      <c r="K18" s="60">
        <v>33824.5</v>
      </c>
      <c r="L18" s="60" t="s">
        <v>137</v>
      </c>
      <c r="M18" s="61" t="s">
        <v>112</v>
      </c>
      <c r="N18" s="61"/>
      <c r="O18" s="62" t="s">
        <v>124</v>
      </c>
      <c r="P18" s="62" t="s">
        <v>131</v>
      </c>
    </row>
    <row r="19" spans="1:16" ht="12.75" customHeight="1" thickBot="1" x14ac:dyDescent="0.25">
      <c r="A19" s="8" t="str">
        <f t="shared" si="0"/>
        <v> BBS 37 </v>
      </c>
      <c r="B19" s="26" t="str">
        <f t="shared" si="1"/>
        <v>I</v>
      </c>
      <c r="C19" s="8">
        <f t="shared" si="2"/>
        <v>43659.535000000003</v>
      </c>
      <c r="D19" s="9" t="str">
        <f t="shared" si="3"/>
        <v>vis</v>
      </c>
      <c r="E19" s="59">
        <f>VLOOKUP(C19,Active!C$21:E$967,3,FALSE)</f>
        <v>34448.527500238313</v>
      </c>
      <c r="F19" s="26" t="s">
        <v>87</v>
      </c>
      <c r="G19" s="9" t="str">
        <f t="shared" si="4"/>
        <v>43659.535</v>
      </c>
      <c r="H19" s="8">
        <f t="shared" si="5"/>
        <v>34448</v>
      </c>
      <c r="I19" s="60" t="s">
        <v>138</v>
      </c>
      <c r="J19" s="61" t="s">
        <v>139</v>
      </c>
      <c r="K19" s="60">
        <v>34448</v>
      </c>
      <c r="L19" s="60" t="s">
        <v>140</v>
      </c>
      <c r="M19" s="61" t="s">
        <v>112</v>
      </c>
      <c r="N19" s="61"/>
      <c r="O19" s="62" t="s">
        <v>124</v>
      </c>
      <c r="P19" s="62" t="s">
        <v>141</v>
      </c>
    </row>
    <row r="20" spans="1:16" ht="12.75" customHeight="1" thickBot="1" x14ac:dyDescent="0.25">
      <c r="A20" s="8" t="str">
        <f t="shared" si="0"/>
        <v> BBS 37 </v>
      </c>
      <c r="B20" s="26" t="str">
        <f t="shared" si="1"/>
        <v>I</v>
      </c>
      <c r="C20" s="8">
        <f t="shared" si="2"/>
        <v>43662.489000000001</v>
      </c>
      <c r="D20" s="9" t="str">
        <f t="shared" si="3"/>
        <v>vis</v>
      </c>
      <c r="E20" s="59">
        <f>VLOOKUP(C20,Active!C$21:E$967,3,FALSE)</f>
        <v>34456.52691964402</v>
      </c>
      <c r="F20" s="26" t="s">
        <v>87</v>
      </c>
      <c r="G20" s="9" t="str">
        <f t="shared" si="4"/>
        <v>43662.489</v>
      </c>
      <c r="H20" s="8">
        <f t="shared" si="5"/>
        <v>34456</v>
      </c>
      <c r="I20" s="60" t="s">
        <v>142</v>
      </c>
      <c r="J20" s="61" t="s">
        <v>143</v>
      </c>
      <c r="K20" s="60">
        <v>34456</v>
      </c>
      <c r="L20" s="60" t="s">
        <v>140</v>
      </c>
      <c r="M20" s="61" t="s">
        <v>112</v>
      </c>
      <c r="N20" s="61"/>
      <c r="O20" s="62" t="s">
        <v>124</v>
      </c>
      <c r="P20" s="62" t="s">
        <v>141</v>
      </c>
    </row>
    <row r="21" spans="1:16" ht="12.75" customHeight="1" thickBot="1" x14ac:dyDescent="0.25">
      <c r="A21" s="8" t="str">
        <f t="shared" si="0"/>
        <v> BBS 37 </v>
      </c>
      <c r="B21" s="26" t="str">
        <f t="shared" si="1"/>
        <v>II</v>
      </c>
      <c r="C21" s="8">
        <f t="shared" si="2"/>
        <v>43671.535000000003</v>
      </c>
      <c r="D21" s="9" t="str">
        <f t="shared" si="3"/>
        <v>vis</v>
      </c>
      <c r="E21" s="59">
        <f>VLOOKUP(C21,Active!C$21:E$967,3,FALSE)</f>
        <v>34481.023449076696</v>
      </c>
      <c r="F21" s="26" t="s">
        <v>87</v>
      </c>
      <c r="G21" s="9" t="str">
        <f t="shared" si="4"/>
        <v>43671.535</v>
      </c>
      <c r="H21" s="8">
        <f t="shared" si="5"/>
        <v>34480.5</v>
      </c>
      <c r="I21" s="60" t="s">
        <v>144</v>
      </c>
      <c r="J21" s="61" t="s">
        <v>145</v>
      </c>
      <c r="K21" s="60">
        <v>34480.5</v>
      </c>
      <c r="L21" s="60" t="s">
        <v>146</v>
      </c>
      <c r="M21" s="61" t="s">
        <v>112</v>
      </c>
      <c r="N21" s="61"/>
      <c r="O21" s="62" t="s">
        <v>124</v>
      </c>
      <c r="P21" s="62" t="s">
        <v>141</v>
      </c>
    </row>
    <row r="22" spans="1:16" ht="12.75" customHeight="1" thickBot="1" x14ac:dyDescent="0.25">
      <c r="A22" s="8" t="str">
        <f t="shared" si="0"/>
        <v> BBS 38 </v>
      </c>
      <c r="B22" s="26" t="str">
        <f t="shared" si="1"/>
        <v>II</v>
      </c>
      <c r="C22" s="8">
        <f t="shared" si="2"/>
        <v>43714.392999999996</v>
      </c>
      <c r="D22" s="9" t="str">
        <f t="shared" si="3"/>
        <v>vis</v>
      </c>
      <c r="E22" s="59">
        <f>VLOOKUP(C22,Active!C$21:E$967,3,FALSE)</f>
        <v>34597.082730352944</v>
      </c>
      <c r="F22" s="26" t="s">
        <v>87</v>
      </c>
      <c r="G22" s="9" t="str">
        <f t="shared" si="4"/>
        <v>43714.393</v>
      </c>
      <c r="H22" s="8">
        <f t="shared" si="5"/>
        <v>34596.5</v>
      </c>
      <c r="I22" s="60" t="s">
        <v>149</v>
      </c>
      <c r="J22" s="61" t="s">
        <v>150</v>
      </c>
      <c r="K22" s="60">
        <v>34596.5</v>
      </c>
      <c r="L22" s="60" t="s">
        <v>151</v>
      </c>
      <c r="M22" s="61" t="s">
        <v>112</v>
      </c>
      <c r="N22" s="61"/>
      <c r="O22" s="62" t="s">
        <v>124</v>
      </c>
      <c r="P22" s="62" t="s">
        <v>152</v>
      </c>
    </row>
    <row r="23" spans="1:16" ht="12.75" customHeight="1" thickBot="1" x14ac:dyDescent="0.25">
      <c r="A23" s="8" t="str">
        <f t="shared" si="0"/>
        <v> BBS 38 </v>
      </c>
      <c r="B23" s="26" t="str">
        <f t="shared" si="1"/>
        <v>II</v>
      </c>
      <c r="C23" s="8">
        <f t="shared" si="2"/>
        <v>43732.468000000001</v>
      </c>
      <c r="D23" s="9" t="str">
        <f t="shared" si="3"/>
        <v>vis</v>
      </c>
      <c r="E23" s="59">
        <f>VLOOKUP(C23,Active!C$21:E$967,3,FALSE)</f>
        <v>34646.029753290764</v>
      </c>
      <c r="F23" s="26" t="s">
        <v>87</v>
      </c>
      <c r="G23" s="9" t="str">
        <f t="shared" si="4"/>
        <v>43732.468</v>
      </c>
      <c r="H23" s="8">
        <f t="shared" si="5"/>
        <v>34645.5</v>
      </c>
      <c r="I23" s="60" t="s">
        <v>153</v>
      </c>
      <c r="J23" s="61" t="s">
        <v>154</v>
      </c>
      <c r="K23" s="60">
        <v>34645.5</v>
      </c>
      <c r="L23" s="60" t="s">
        <v>155</v>
      </c>
      <c r="M23" s="61" t="s">
        <v>112</v>
      </c>
      <c r="N23" s="61"/>
      <c r="O23" s="62" t="s">
        <v>124</v>
      </c>
      <c r="P23" s="62" t="s">
        <v>152</v>
      </c>
    </row>
    <row r="24" spans="1:16" ht="12.75" customHeight="1" thickBot="1" x14ac:dyDescent="0.25">
      <c r="A24" s="8" t="str">
        <f t="shared" si="0"/>
        <v> BBS 38 </v>
      </c>
      <c r="B24" s="26" t="str">
        <f t="shared" si="1"/>
        <v>I</v>
      </c>
      <c r="C24" s="8">
        <f t="shared" si="2"/>
        <v>43746.336000000003</v>
      </c>
      <c r="D24" s="9" t="str">
        <f t="shared" si="3"/>
        <v>vis</v>
      </c>
      <c r="E24" s="59">
        <f>VLOOKUP(C24,Active!C$21:E$967,3,FALSE)</f>
        <v>34683.584238164985</v>
      </c>
      <c r="F24" s="26" t="s">
        <v>87</v>
      </c>
      <c r="G24" s="9" t="str">
        <f t="shared" si="4"/>
        <v>43746.336</v>
      </c>
      <c r="H24" s="8">
        <f t="shared" si="5"/>
        <v>34683</v>
      </c>
      <c r="I24" s="60" t="s">
        <v>156</v>
      </c>
      <c r="J24" s="61" t="s">
        <v>157</v>
      </c>
      <c r="K24" s="60">
        <v>34683</v>
      </c>
      <c r="L24" s="60" t="s">
        <v>158</v>
      </c>
      <c r="M24" s="61" t="s">
        <v>112</v>
      </c>
      <c r="N24" s="61"/>
      <c r="O24" s="62" t="s">
        <v>124</v>
      </c>
      <c r="P24" s="62" t="s">
        <v>152</v>
      </c>
    </row>
    <row r="25" spans="1:16" ht="12.75" customHeight="1" thickBot="1" x14ac:dyDescent="0.25">
      <c r="A25" s="8" t="str">
        <f t="shared" si="0"/>
        <v> BBS 45 </v>
      </c>
      <c r="B25" s="26" t="str">
        <f t="shared" si="1"/>
        <v>II</v>
      </c>
      <c r="C25" s="8">
        <f t="shared" si="2"/>
        <v>44142.366000000002</v>
      </c>
      <c r="D25" s="9" t="str">
        <f t="shared" si="3"/>
        <v>vis</v>
      </c>
      <c r="E25" s="59">
        <f>VLOOKUP(C25,Active!C$21:E$967,3,FALSE)</f>
        <v>35756.031789703557</v>
      </c>
      <c r="F25" s="26" t="s">
        <v>87</v>
      </c>
      <c r="G25" s="9" t="str">
        <f t="shared" si="4"/>
        <v>44142.366</v>
      </c>
      <c r="H25" s="8">
        <f t="shared" si="5"/>
        <v>35755.5</v>
      </c>
      <c r="I25" s="60" t="s">
        <v>163</v>
      </c>
      <c r="J25" s="61" t="s">
        <v>164</v>
      </c>
      <c r="K25" s="60">
        <v>35755.5</v>
      </c>
      <c r="L25" s="60" t="s">
        <v>155</v>
      </c>
      <c r="M25" s="61" t="s">
        <v>112</v>
      </c>
      <c r="N25" s="61"/>
      <c r="O25" s="62" t="s">
        <v>124</v>
      </c>
      <c r="P25" s="62" t="s">
        <v>162</v>
      </c>
    </row>
    <row r="26" spans="1:16" ht="12.75" customHeight="1" thickBot="1" x14ac:dyDescent="0.25">
      <c r="A26" s="8" t="str">
        <f t="shared" si="0"/>
        <v> BBS 47 </v>
      </c>
      <c r="B26" s="26" t="str">
        <f t="shared" si="1"/>
        <v>I</v>
      </c>
      <c r="C26" s="8">
        <f t="shared" si="2"/>
        <v>44320.548000000003</v>
      </c>
      <c r="D26" s="9" t="str">
        <f t="shared" si="3"/>
        <v>vis</v>
      </c>
      <c r="E26" s="59">
        <f>VLOOKUP(C26,Active!C$21:E$967,3,FALSE)</f>
        <v>36238.547886030217</v>
      </c>
      <c r="F26" s="26" t="s">
        <v>87</v>
      </c>
      <c r="G26" s="9" t="str">
        <f t="shared" si="4"/>
        <v>44320.548</v>
      </c>
      <c r="H26" s="8">
        <f t="shared" si="5"/>
        <v>36238</v>
      </c>
      <c r="I26" s="60" t="s">
        <v>165</v>
      </c>
      <c r="J26" s="61" t="s">
        <v>166</v>
      </c>
      <c r="K26" s="60">
        <v>36238</v>
      </c>
      <c r="L26" s="60" t="s">
        <v>134</v>
      </c>
      <c r="M26" s="61" t="s">
        <v>112</v>
      </c>
      <c r="N26" s="61"/>
      <c r="O26" s="62" t="s">
        <v>124</v>
      </c>
      <c r="P26" s="62" t="s">
        <v>167</v>
      </c>
    </row>
    <row r="27" spans="1:16" ht="12.75" customHeight="1" thickBot="1" x14ac:dyDescent="0.25">
      <c r="A27" s="8" t="str">
        <f t="shared" si="0"/>
        <v> BBS 49 </v>
      </c>
      <c r="B27" s="26" t="str">
        <f t="shared" si="1"/>
        <v>II</v>
      </c>
      <c r="C27" s="8">
        <f t="shared" si="2"/>
        <v>44458.455000000002</v>
      </c>
      <c r="D27" s="9" t="str">
        <f t="shared" si="3"/>
        <v>vis</v>
      </c>
      <c r="E27" s="59">
        <f>VLOOKUP(C27,Active!C$21:E$967,3,FALSE)</f>
        <v>36611.999454068064</v>
      </c>
      <c r="F27" s="26" t="s">
        <v>87</v>
      </c>
      <c r="G27" s="9" t="str">
        <f t="shared" si="4"/>
        <v>44458.455</v>
      </c>
      <c r="H27" s="8">
        <f t="shared" si="5"/>
        <v>36611.5</v>
      </c>
      <c r="I27" s="60" t="s">
        <v>168</v>
      </c>
      <c r="J27" s="61" t="s">
        <v>169</v>
      </c>
      <c r="K27" s="60">
        <v>36611.5</v>
      </c>
      <c r="L27" s="60" t="s">
        <v>170</v>
      </c>
      <c r="M27" s="61" t="s">
        <v>112</v>
      </c>
      <c r="N27" s="61"/>
      <c r="O27" s="62" t="s">
        <v>113</v>
      </c>
      <c r="P27" s="62" t="s">
        <v>171</v>
      </c>
    </row>
    <row r="28" spans="1:16" ht="12.75" customHeight="1" thickBot="1" x14ac:dyDescent="0.25">
      <c r="A28" s="8" t="str">
        <f t="shared" si="0"/>
        <v> BBS 49 </v>
      </c>
      <c r="B28" s="26" t="str">
        <f t="shared" si="1"/>
        <v>II</v>
      </c>
      <c r="C28" s="8">
        <f t="shared" si="2"/>
        <v>44461.404000000002</v>
      </c>
      <c r="D28" s="9" t="str">
        <f t="shared" si="3"/>
        <v>vis</v>
      </c>
      <c r="E28" s="59">
        <f>VLOOKUP(C28,Active!C$21:E$967,3,FALSE)</f>
        <v>36619.985333495097</v>
      </c>
      <c r="F28" s="26" t="s">
        <v>87</v>
      </c>
      <c r="G28" s="9" t="str">
        <f t="shared" si="4"/>
        <v>44461.404</v>
      </c>
      <c r="H28" s="8">
        <f t="shared" si="5"/>
        <v>36619.5</v>
      </c>
      <c r="I28" s="60" t="s">
        <v>172</v>
      </c>
      <c r="J28" s="61" t="s">
        <v>173</v>
      </c>
      <c r="K28" s="60">
        <v>36619.5</v>
      </c>
      <c r="L28" s="60" t="s">
        <v>174</v>
      </c>
      <c r="M28" s="61" t="s">
        <v>112</v>
      </c>
      <c r="N28" s="61"/>
      <c r="O28" s="62" t="s">
        <v>113</v>
      </c>
      <c r="P28" s="62" t="s">
        <v>171</v>
      </c>
    </row>
    <row r="29" spans="1:16" ht="12.75" customHeight="1" thickBot="1" x14ac:dyDescent="0.25">
      <c r="A29" s="8" t="str">
        <f t="shared" si="0"/>
        <v>IBVS 2344 </v>
      </c>
      <c r="B29" s="26" t="str">
        <f t="shared" si="1"/>
        <v>II</v>
      </c>
      <c r="C29" s="8">
        <f t="shared" si="2"/>
        <v>45081.423000000003</v>
      </c>
      <c r="D29" s="9" t="str">
        <f t="shared" si="3"/>
        <v>vis</v>
      </c>
      <c r="E29" s="59">
        <f>VLOOKUP(C29,Active!C$21:E$967,3,FALSE)</f>
        <v>38298.994142063631</v>
      </c>
      <c r="F29" s="26" t="s">
        <v>87</v>
      </c>
      <c r="G29" s="9" t="str">
        <f t="shared" si="4"/>
        <v>45081.423</v>
      </c>
      <c r="H29" s="8">
        <f t="shared" si="5"/>
        <v>38298.5</v>
      </c>
      <c r="I29" s="60" t="s">
        <v>175</v>
      </c>
      <c r="J29" s="61" t="s">
        <v>176</v>
      </c>
      <c r="K29" s="60">
        <v>38298.5</v>
      </c>
      <c r="L29" s="60" t="s">
        <v>177</v>
      </c>
      <c r="M29" s="61" t="s">
        <v>178</v>
      </c>
      <c r="N29" s="61" t="s">
        <v>179</v>
      </c>
      <c r="O29" s="62" t="s">
        <v>180</v>
      </c>
      <c r="P29" s="63" t="s">
        <v>181</v>
      </c>
    </row>
    <row r="30" spans="1:16" ht="12.75" customHeight="1" thickBot="1" x14ac:dyDescent="0.25">
      <c r="A30" s="8" t="str">
        <f t="shared" si="0"/>
        <v> BBS 109 </v>
      </c>
      <c r="B30" s="26" t="str">
        <f t="shared" si="1"/>
        <v>I</v>
      </c>
      <c r="C30" s="8">
        <f t="shared" si="2"/>
        <v>49885.531199999998</v>
      </c>
      <c r="D30" s="9" t="str">
        <f t="shared" si="3"/>
        <v>vis</v>
      </c>
      <c r="E30" s="59">
        <f>VLOOKUP(C30,Active!C$21:E$967,3,FALSE)</f>
        <v>51308.498665499697</v>
      </c>
      <c r="F30" s="26" t="s">
        <v>87</v>
      </c>
      <c r="G30" s="9" t="str">
        <f t="shared" si="4"/>
        <v>49885.5312</v>
      </c>
      <c r="H30" s="8">
        <f t="shared" si="5"/>
        <v>51308</v>
      </c>
      <c r="I30" s="60" t="s">
        <v>207</v>
      </c>
      <c r="J30" s="61" t="s">
        <v>208</v>
      </c>
      <c r="K30" s="60">
        <v>51308</v>
      </c>
      <c r="L30" s="60" t="s">
        <v>209</v>
      </c>
      <c r="M30" s="61" t="s">
        <v>178</v>
      </c>
      <c r="N30" s="61" t="s">
        <v>179</v>
      </c>
      <c r="O30" s="62" t="s">
        <v>113</v>
      </c>
      <c r="P30" s="62" t="s">
        <v>210</v>
      </c>
    </row>
    <row r="31" spans="1:16" ht="12.75" customHeight="1" thickBot="1" x14ac:dyDescent="0.25">
      <c r="A31" s="8" t="str">
        <f t="shared" si="0"/>
        <v> BBS 115 </v>
      </c>
      <c r="B31" s="26" t="str">
        <f t="shared" si="1"/>
        <v>II</v>
      </c>
      <c r="C31" s="8">
        <f t="shared" si="2"/>
        <v>50585.497000000003</v>
      </c>
      <c r="D31" s="9" t="str">
        <f t="shared" si="3"/>
        <v>vis</v>
      </c>
      <c r="E31" s="59">
        <f>VLOOKUP(C31,Active!C$21:E$967,3,FALSE)</f>
        <v>53204.003067617581</v>
      </c>
      <c r="F31" s="26" t="s">
        <v>87</v>
      </c>
      <c r="G31" s="9" t="str">
        <f t="shared" si="4"/>
        <v>50585.497</v>
      </c>
      <c r="H31" s="8">
        <f t="shared" si="5"/>
        <v>53203.5</v>
      </c>
      <c r="I31" s="60" t="s">
        <v>211</v>
      </c>
      <c r="J31" s="61" t="s">
        <v>212</v>
      </c>
      <c r="K31" s="60">
        <v>53203.5</v>
      </c>
      <c r="L31" s="60" t="s">
        <v>213</v>
      </c>
      <c r="M31" s="61" t="s">
        <v>112</v>
      </c>
      <c r="N31" s="61"/>
      <c r="O31" s="62" t="s">
        <v>192</v>
      </c>
      <c r="P31" s="62" t="s">
        <v>214</v>
      </c>
    </row>
    <row r="32" spans="1:16" ht="12.75" customHeight="1" thickBot="1" x14ac:dyDescent="0.25">
      <c r="A32" s="8" t="str">
        <f t="shared" si="0"/>
        <v>IBVS 4887 </v>
      </c>
      <c r="B32" s="26" t="str">
        <f t="shared" si="1"/>
        <v>II</v>
      </c>
      <c r="C32" s="8">
        <f t="shared" si="2"/>
        <v>50643.475100000003</v>
      </c>
      <c r="D32" s="9" t="str">
        <f t="shared" si="3"/>
        <v>vis</v>
      </c>
      <c r="E32" s="59">
        <f>VLOOKUP(C32,Active!C$21:E$967,3,FALSE)</f>
        <v>53361.00751522978</v>
      </c>
      <c r="F32" s="26" t="s">
        <v>87</v>
      </c>
      <c r="G32" s="9" t="str">
        <f t="shared" si="4"/>
        <v>50643.4751</v>
      </c>
      <c r="H32" s="8">
        <f t="shared" si="5"/>
        <v>53360.5</v>
      </c>
      <c r="I32" s="60" t="s">
        <v>219</v>
      </c>
      <c r="J32" s="61" t="s">
        <v>220</v>
      </c>
      <c r="K32" s="60">
        <v>53360.5</v>
      </c>
      <c r="L32" s="60" t="s">
        <v>221</v>
      </c>
      <c r="M32" s="61" t="s">
        <v>178</v>
      </c>
      <c r="N32" s="61" t="s">
        <v>179</v>
      </c>
      <c r="O32" s="62" t="s">
        <v>222</v>
      </c>
      <c r="P32" s="63" t="s">
        <v>223</v>
      </c>
    </row>
    <row r="33" spans="1:16" ht="12.75" customHeight="1" thickBot="1" x14ac:dyDescent="0.25">
      <c r="A33" s="8" t="str">
        <f t="shared" si="0"/>
        <v>IBVS 4888 </v>
      </c>
      <c r="B33" s="26" t="str">
        <f t="shared" si="1"/>
        <v>II</v>
      </c>
      <c r="C33" s="8">
        <f t="shared" si="2"/>
        <v>51016.444300000003</v>
      </c>
      <c r="D33" s="9" t="str">
        <f t="shared" si="3"/>
        <v>vis</v>
      </c>
      <c r="E33" s="59">
        <f>VLOOKUP(C33,Active!C$21:E$967,3,FALSE)</f>
        <v>54371.006518687347</v>
      </c>
      <c r="F33" s="26" t="s">
        <v>87</v>
      </c>
      <c r="G33" s="9" t="str">
        <f t="shared" si="4"/>
        <v>51016.4443</v>
      </c>
      <c r="H33" s="8">
        <f t="shared" si="5"/>
        <v>54370.5</v>
      </c>
      <c r="I33" s="60" t="s">
        <v>224</v>
      </c>
      <c r="J33" s="61" t="s">
        <v>225</v>
      </c>
      <c r="K33" s="60">
        <v>54370.5</v>
      </c>
      <c r="L33" s="60" t="s">
        <v>226</v>
      </c>
      <c r="M33" s="61" t="s">
        <v>178</v>
      </c>
      <c r="N33" s="61" t="s">
        <v>179</v>
      </c>
      <c r="O33" s="62" t="s">
        <v>222</v>
      </c>
      <c r="P33" s="63" t="s">
        <v>227</v>
      </c>
    </row>
    <row r="34" spans="1:16" ht="12.75" customHeight="1" thickBot="1" x14ac:dyDescent="0.25">
      <c r="A34" s="8" t="str">
        <f t="shared" si="0"/>
        <v>IBVS 5263 </v>
      </c>
      <c r="B34" s="26" t="str">
        <f t="shared" si="1"/>
        <v>II</v>
      </c>
      <c r="C34" s="8">
        <f t="shared" si="2"/>
        <v>51270.5095</v>
      </c>
      <c r="D34" s="9" t="str">
        <f t="shared" si="3"/>
        <v>vis</v>
      </c>
      <c r="E34" s="59">
        <f>VLOOKUP(C34,Active!C$21:E$967,3,FALSE)</f>
        <v>55059.013997088368</v>
      </c>
      <c r="F34" s="26" t="s">
        <v>87</v>
      </c>
      <c r="G34" s="9" t="str">
        <f t="shared" si="4"/>
        <v>51270.5095</v>
      </c>
      <c r="H34" s="8">
        <f t="shared" si="5"/>
        <v>55058.5</v>
      </c>
      <c r="I34" s="60" t="s">
        <v>228</v>
      </c>
      <c r="J34" s="61" t="s">
        <v>229</v>
      </c>
      <c r="K34" s="60">
        <v>55058.5</v>
      </c>
      <c r="L34" s="60" t="s">
        <v>230</v>
      </c>
      <c r="M34" s="61" t="s">
        <v>178</v>
      </c>
      <c r="N34" s="61" t="s">
        <v>179</v>
      </c>
      <c r="O34" s="62" t="s">
        <v>222</v>
      </c>
      <c r="P34" s="63" t="s">
        <v>231</v>
      </c>
    </row>
    <row r="35" spans="1:16" ht="12.75" customHeight="1" thickBot="1" x14ac:dyDescent="0.25">
      <c r="A35" s="8" t="str">
        <f t="shared" si="0"/>
        <v>IBVS 5263 </v>
      </c>
      <c r="B35" s="26" t="str">
        <f t="shared" si="1"/>
        <v>II</v>
      </c>
      <c r="C35" s="8">
        <f t="shared" si="2"/>
        <v>51274.571799999998</v>
      </c>
      <c r="D35" s="9" t="str">
        <f t="shared" si="3"/>
        <v>vis</v>
      </c>
      <c r="E35" s="59">
        <f>VLOOKUP(C35,Active!C$21:E$967,3,FALSE)</f>
        <v>55070.014688168871</v>
      </c>
      <c r="F35" s="26" t="s">
        <v>87</v>
      </c>
      <c r="G35" s="9" t="str">
        <f t="shared" si="4"/>
        <v>51274.5718</v>
      </c>
      <c r="H35" s="8">
        <f t="shared" si="5"/>
        <v>55069.5</v>
      </c>
      <c r="I35" s="60" t="s">
        <v>232</v>
      </c>
      <c r="J35" s="61" t="s">
        <v>233</v>
      </c>
      <c r="K35" s="60">
        <v>55069.5</v>
      </c>
      <c r="L35" s="60" t="s">
        <v>234</v>
      </c>
      <c r="M35" s="61" t="s">
        <v>178</v>
      </c>
      <c r="N35" s="61" t="s">
        <v>179</v>
      </c>
      <c r="O35" s="62" t="s">
        <v>222</v>
      </c>
      <c r="P35" s="63" t="s">
        <v>231</v>
      </c>
    </row>
    <row r="36" spans="1:16" ht="12.75" customHeight="1" thickBot="1" x14ac:dyDescent="0.25">
      <c r="A36" s="8" t="str">
        <f t="shared" si="0"/>
        <v>IBVS 5027 </v>
      </c>
      <c r="B36" s="26" t="str">
        <f t="shared" si="1"/>
        <v>II</v>
      </c>
      <c r="C36" s="8">
        <f t="shared" si="2"/>
        <v>51280.846100000002</v>
      </c>
      <c r="D36" s="9" t="str">
        <f t="shared" si="3"/>
        <v>vis</v>
      </c>
      <c r="E36" s="59">
        <f>VLOOKUP(C36,Active!C$21:E$967,3,FALSE)</f>
        <v>55087.005465818605</v>
      </c>
      <c r="F36" s="26" t="s">
        <v>87</v>
      </c>
      <c r="G36" s="9" t="str">
        <f t="shared" si="4"/>
        <v>51280.8461</v>
      </c>
      <c r="H36" s="8">
        <f t="shared" si="5"/>
        <v>55086.5</v>
      </c>
      <c r="I36" s="60" t="s">
        <v>235</v>
      </c>
      <c r="J36" s="61" t="s">
        <v>236</v>
      </c>
      <c r="K36" s="60">
        <v>55086.5</v>
      </c>
      <c r="L36" s="60" t="s">
        <v>237</v>
      </c>
      <c r="M36" s="61" t="s">
        <v>178</v>
      </c>
      <c r="N36" s="61" t="s">
        <v>179</v>
      </c>
      <c r="O36" s="62" t="s">
        <v>113</v>
      </c>
      <c r="P36" s="63" t="s">
        <v>238</v>
      </c>
    </row>
    <row r="37" spans="1:16" ht="12.75" customHeight="1" thickBot="1" x14ac:dyDescent="0.25">
      <c r="A37" s="8" t="str">
        <f t="shared" si="0"/>
        <v>IBVS 5263 </v>
      </c>
      <c r="B37" s="26" t="str">
        <f t="shared" si="1"/>
        <v>II</v>
      </c>
      <c r="C37" s="8">
        <f t="shared" si="2"/>
        <v>51288.606</v>
      </c>
      <c r="D37" s="9" t="str">
        <f t="shared" si="3"/>
        <v>vis</v>
      </c>
      <c r="E37" s="59">
        <f>VLOOKUP(C37,Active!C$21:E$967,3,FALSE)</f>
        <v>55108.019241934504</v>
      </c>
      <c r="F37" s="26" t="s">
        <v>87</v>
      </c>
      <c r="G37" s="9" t="str">
        <f t="shared" si="4"/>
        <v>51288.6060</v>
      </c>
      <c r="H37" s="8">
        <f t="shared" si="5"/>
        <v>55107.5</v>
      </c>
      <c r="I37" s="60" t="s">
        <v>239</v>
      </c>
      <c r="J37" s="61" t="s">
        <v>240</v>
      </c>
      <c r="K37" s="60">
        <v>55107.5</v>
      </c>
      <c r="L37" s="60" t="s">
        <v>241</v>
      </c>
      <c r="M37" s="61" t="s">
        <v>178</v>
      </c>
      <c r="N37" s="61" t="s">
        <v>179</v>
      </c>
      <c r="O37" s="62" t="s">
        <v>242</v>
      </c>
      <c r="P37" s="63" t="s">
        <v>231</v>
      </c>
    </row>
    <row r="38" spans="1:16" ht="12.75" customHeight="1" thickBot="1" x14ac:dyDescent="0.25">
      <c r="A38" s="8" t="str">
        <f t="shared" si="0"/>
        <v>IBVS 5027 </v>
      </c>
      <c r="B38" s="26" t="str">
        <f t="shared" si="1"/>
        <v>I</v>
      </c>
      <c r="C38" s="8">
        <f t="shared" si="2"/>
        <v>51306.887000000002</v>
      </c>
      <c r="D38" s="9" t="str">
        <f t="shared" si="3"/>
        <v>vis</v>
      </c>
      <c r="E38" s="59">
        <f>VLOOKUP(C38,Active!C$21:E$967,3,FALSE)</f>
        <v>55157.524111994047</v>
      </c>
      <c r="F38" s="26" t="s">
        <v>87</v>
      </c>
      <c r="G38" s="9" t="str">
        <f t="shared" si="4"/>
        <v>51306.8870</v>
      </c>
      <c r="H38" s="8">
        <f t="shared" si="5"/>
        <v>55157</v>
      </c>
      <c r="I38" s="60" t="s">
        <v>243</v>
      </c>
      <c r="J38" s="61" t="s">
        <v>244</v>
      </c>
      <c r="K38" s="60">
        <v>55157</v>
      </c>
      <c r="L38" s="60" t="s">
        <v>245</v>
      </c>
      <c r="M38" s="61" t="s">
        <v>178</v>
      </c>
      <c r="N38" s="61" t="s">
        <v>179</v>
      </c>
      <c r="O38" s="62" t="s">
        <v>113</v>
      </c>
      <c r="P38" s="63" t="s">
        <v>238</v>
      </c>
    </row>
    <row r="39" spans="1:16" ht="12.75" customHeight="1" thickBot="1" x14ac:dyDescent="0.25">
      <c r="A39" s="8" t="str">
        <f t="shared" si="0"/>
        <v>BAVM 152 </v>
      </c>
      <c r="B39" s="26" t="str">
        <f t="shared" si="1"/>
        <v>II</v>
      </c>
      <c r="C39" s="8">
        <f t="shared" si="2"/>
        <v>51677.455600000001</v>
      </c>
      <c r="D39" s="9" t="str">
        <f t="shared" si="3"/>
        <v>vis</v>
      </c>
      <c r="E39" s="59">
        <f>VLOOKUP(C39,Active!C$21:E$967,3,FALSE)</f>
        <v>56161.022300886492</v>
      </c>
      <c r="F39" s="26" t="s">
        <v>87</v>
      </c>
      <c r="G39" s="9" t="str">
        <f t="shared" si="4"/>
        <v>51677.4556</v>
      </c>
      <c r="H39" s="8">
        <f t="shared" si="5"/>
        <v>56160.5</v>
      </c>
      <c r="I39" s="60" t="s">
        <v>250</v>
      </c>
      <c r="J39" s="61" t="s">
        <v>251</v>
      </c>
      <c r="K39" s="60">
        <v>56160.5</v>
      </c>
      <c r="L39" s="60" t="s">
        <v>252</v>
      </c>
      <c r="M39" s="61" t="s">
        <v>178</v>
      </c>
      <c r="N39" s="61" t="s">
        <v>253</v>
      </c>
      <c r="O39" s="62" t="s">
        <v>254</v>
      </c>
      <c r="P39" s="63" t="s">
        <v>255</v>
      </c>
    </row>
    <row r="40" spans="1:16" ht="12.75" customHeight="1" thickBot="1" x14ac:dyDescent="0.25">
      <c r="A40" s="8" t="str">
        <f t="shared" si="0"/>
        <v>OEJV 0074 </v>
      </c>
      <c r="B40" s="26" t="str">
        <f t="shared" si="1"/>
        <v>II</v>
      </c>
      <c r="C40" s="8">
        <f t="shared" si="2"/>
        <v>51684.472119999999</v>
      </c>
      <c r="D40" s="9" t="str">
        <f t="shared" si="3"/>
        <v>vis</v>
      </c>
      <c r="E40" s="59">
        <f>VLOOKUP(C40,Active!C$21:E$967,3,FALSE)</f>
        <v>56180.023007131778</v>
      </c>
      <c r="F40" s="26" t="s">
        <v>87</v>
      </c>
      <c r="G40" s="9" t="str">
        <f t="shared" si="4"/>
        <v>51684.47212</v>
      </c>
      <c r="H40" s="8">
        <f t="shared" si="5"/>
        <v>56179.5</v>
      </c>
      <c r="I40" s="60" t="s">
        <v>256</v>
      </c>
      <c r="J40" s="61" t="s">
        <v>257</v>
      </c>
      <c r="K40" s="60">
        <v>56179.5</v>
      </c>
      <c r="L40" s="60" t="s">
        <v>258</v>
      </c>
      <c r="M40" s="61" t="s">
        <v>259</v>
      </c>
      <c r="N40" s="61" t="s">
        <v>253</v>
      </c>
      <c r="O40" s="62" t="s">
        <v>260</v>
      </c>
      <c r="P40" s="63" t="s">
        <v>261</v>
      </c>
    </row>
    <row r="41" spans="1:16" ht="12.75" customHeight="1" thickBot="1" x14ac:dyDescent="0.25">
      <c r="A41" s="8" t="str">
        <f t="shared" si="0"/>
        <v>OEJV 0074 </v>
      </c>
      <c r="B41" s="26" t="str">
        <f t="shared" si="1"/>
        <v>II</v>
      </c>
      <c r="C41" s="8">
        <f t="shared" si="2"/>
        <v>51779.375249999997</v>
      </c>
      <c r="D41" s="9" t="str">
        <f t="shared" si="3"/>
        <v>vis</v>
      </c>
      <c r="E41" s="59">
        <f>VLOOKUP(C41,Active!C$21:E$967,3,FALSE)</f>
        <v>56437.020278555268</v>
      </c>
      <c r="F41" s="26" t="s">
        <v>87</v>
      </c>
      <c r="G41" s="9" t="str">
        <f t="shared" si="4"/>
        <v>51779.37525</v>
      </c>
      <c r="H41" s="8">
        <f t="shared" si="5"/>
        <v>56436.5</v>
      </c>
      <c r="I41" s="60" t="s">
        <v>262</v>
      </c>
      <c r="J41" s="61" t="s">
        <v>263</v>
      </c>
      <c r="K41" s="60">
        <v>56436.5</v>
      </c>
      <c r="L41" s="60" t="s">
        <v>264</v>
      </c>
      <c r="M41" s="61" t="s">
        <v>259</v>
      </c>
      <c r="N41" s="61" t="s">
        <v>253</v>
      </c>
      <c r="O41" s="62" t="s">
        <v>260</v>
      </c>
      <c r="P41" s="63" t="s">
        <v>261</v>
      </c>
    </row>
    <row r="42" spans="1:16" ht="12.75" customHeight="1" thickBot="1" x14ac:dyDescent="0.25">
      <c r="A42" s="8" t="str">
        <f t="shared" si="0"/>
        <v>OEJV 0074 </v>
      </c>
      <c r="B42" s="26" t="str">
        <f t="shared" si="1"/>
        <v>II</v>
      </c>
      <c r="C42" s="8">
        <f t="shared" si="2"/>
        <v>51956.63003</v>
      </c>
      <c r="D42" s="9" t="str">
        <f t="shared" si="3"/>
        <v>vis</v>
      </c>
      <c r="E42" s="59">
        <f>VLOOKUP(C42,Active!C$21:E$967,3,FALSE)</f>
        <v>56917.025467075109</v>
      </c>
      <c r="F42" s="26" t="s">
        <v>87</v>
      </c>
      <c r="G42" s="9" t="str">
        <f t="shared" si="4"/>
        <v>51956.63003</v>
      </c>
      <c r="H42" s="8">
        <f t="shared" si="5"/>
        <v>56916.5</v>
      </c>
      <c r="I42" s="60" t="s">
        <v>265</v>
      </c>
      <c r="J42" s="61" t="s">
        <v>266</v>
      </c>
      <c r="K42" s="60">
        <v>56916.5</v>
      </c>
      <c r="L42" s="60" t="s">
        <v>267</v>
      </c>
      <c r="M42" s="61" t="s">
        <v>259</v>
      </c>
      <c r="N42" s="61" t="s">
        <v>253</v>
      </c>
      <c r="O42" s="62" t="s">
        <v>260</v>
      </c>
      <c r="P42" s="63" t="s">
        <v>261</v>
      </c>
    </row>
    <row r="43" spans="1:16" ht="12.75" customHeight="1" thickBot="1" x14ac:dyDescent="0.25">
      <c r="A43" s="8" t="str">
        <f t="shared" ref="A43:A74" si="6">P43</f>
        <v>BAVM 152 </v>
      </c>
      <c r="B43" s="26" t="str">
        <f t="shared" ref="B43:B74" si="7">IF(H43=INT(H43),"I","II")</f>
        <v>II</v>
      </c>
      <c r="C43" s="8">
        <f t="shared" ref="C43:C74" si="8">1*G43</f>
        <v>52050.427000000003</v>
      </c>
      <c r="D43" s="9" t="str">
        <f t="shared" ref="D43:D74" si="9">VLOOKUP(F43,I$1:J$5,2,FALSE)</f>
        <v>vis</v>
      </c>
      <c r="E43" s="59">
        <f>VLOOKUP(C43,Active!C$21:E$967,3,FALSE)</f>
        <v>57171.027261934687</v>
      </c>
      <c r="F43" s="26" t="s">
        <v>87</v>
      </c>
      <c r="G43" s="9" t="str">
        <f t="shared" ref="G43:G74" si="10">MID(I43,3,LEN(I43)-3)</f>
        <v>52050.4270</v>
      </c>
      <c r="H43" s="8">
        <f t="shared" ref="H43:H74" si="11">1*K43</f>
        <v>57170.5</v>
      </c>
      <c r="I43" s="60" t="s">
        <v>268</v>
      </c>
      <c r="J43" s="61" t="s">
        <v>269</v>
      </c>
      <c r="K43" s="60">
        <v>57170.5</v>
      </c>
      <c r="L43" s="60" t="s">
        <v>270</v>
      </c>
      <c r="M43" s="61" t="s">
        <v>178</v>
      </c>
      <c r="N43" s="61" t="s">
        <v>253</v>
      </c>
      <c r="O43" s="62" t="s">
        <v>254</v>
      </c>
      <c r="P43" s="63" t="s">
        <v>255</v>
      </c>
    </row>
    <row r="44" spans="1:16" ht="12.75" customHeight="1" thickBot="1" x14ac:dyDescent="0.25">
      <c r="A44" s="8" t="str">
        <f t="shared" si="6"/>
        <v>BAVM 152 </v>
      </c>
      <c r="B44" s="26" t="str">
        <f t="shared" si="7"/>
        <v>II</v>
      </c>
      <c r="C44" s="8">
        <f t="shared" si="8"/>
        <v>52116.526599999997</v>
      </c>
      <c r="D44" s="9" t="str">
        <f t="shared" si="9"/>
        <v>vis</v>
      </c>
      <c r="E44" s="59">
        <f>VLOOKUP(C44,Active!C$21:E$967,3,FALSE)</f>
        <v>57350.024696921115</v>
      </c>
      <c r="F44" s="26" t="s">
        <v>87</v>
      </c>
      <c r="G44" s="9" t="str">
        <f t="shared" si="10"/>
        <v>52116.5266</v>
      </c>
      <c r="H44" s="8">
        <f t="shared" si="11"/>
        <v>57349.5</v>
      </c>
      <c r="I44" s="60" t="s">
        <v>286</v>
      </c>
      <c r="J44" s="61" t="s">
        <v>287</v>
      </c>
      <c r="K44" s="60">
        <v>57349.5</v>
      </c>
      <c r="L44" s="60" t="s">
        <v>288</v>
      </c>
      <c r="M44" s="61" t="s">
        <v>178</v>
      </c>
      <c r="N44" s="61" t="s">
        <v>253</v>
      </c>
      <c r="O44" s="62" t="s">
        <v>254</v>
      </c>
      <c r="P44" s="63" t="s">
        <v>255</v>
      </c>
    </row>
    <row r="45" spans="1:16" ht="12.75" customHeight="1" thickBot="1" x14ac:dyDescent="0.25">
      <c r="A45" s="8" t="str">
        <f t="shared" si="6"/>
        <v>BAVM 158 </v>
      </c>
      <c r="B45" s="26" t="str">
        <f t="shared" si="7"/>
        <v>II</v>
      </c>
      <c r="C45" s="8">
        <f t="shared" si="8"/>
        <v>52410.475400000003</v>
      </c>
      <c r="D45" s="9" t="str">
        <f t="shared" si="9"/>
        <v>vis</v>
      </c>
      <c r="E45" s="59">
        <f>VLOOKUP(C45,Active!C$21:E$967,3,FALSE)</f>
        <v>58146.036794079679</v>
      </c>
      <c r="F45" s="26" t="s">
        <v>87</v>
      </c>
      <c r="G45" s="9" t="str">
        <f t="shared" si="10"/>
        <v>52410.4754</v>
      </c>
      <c r="H45" s="8">
        <f t="shared" si="11"/>
        <v>58145.5</v>
      </c>
      <c r="I45" s="60" t="s">
        <v>289</v>
      </c>
      <c r="J45" s="61" t="s">
        <v>290</v>
      </c>
      <c r="K45" s="60">
        <v>58145.5</v>
      </c>
      <c r="L45" s="60" t="s">
        <v>291</v>
      </c>
      <c r="M45" s="61" t="s">
        <v>178</v>
      </c>
      <c r="N45" s="61" t="s">
        <v>292</v>
      </c>
      <c r="O45" s="62" t="s">
        <v>254</v>
      </c>
      <c r="P45" s="63" t="s">
        <v>293</v>
      </c>
    </row>
    <row r="46" spans="1:16" ht="12.75" customHeight="1" thickBot="1" x14ac:dyDescent="0.25">
      <c r="A46" s="8" t="str">
        <f t="shared" si="6"/>
        <v>BAVM 158 </v>
      </c>
      <c r="B46" s="26" t="str">
        <f t="shared" si="7"/>
        <v>II</v>
      </c>
      <c r="C46" s="8">
        <f t="shared" si="8"/>
        <v>52489.501400000001</v>
      </c>
      <c r="D46" s="9" t="str">
        <f t="shared" si="9"/>
        <v>vis</v>
      </c>
      <c r="E46" s="59">
        <f>VLOOKUP(C46,Active!C$21:E$967,3,FALSE)</f>
        <v>58360.038865154813</v>
      </c>
      <c r="F46" s="26" t="s">
        <v>87</v>
      </c>
      <c r="G46" s="9" t="str">
        <f t="shared" si="10"/>
        <v>52489.5014</v>
      </c>
      <c r="H46" s="8">
        <f t="shared" si="11"/>
        <v>58359.5</v>
      </c>
      <c r="I46" s="60" t="s">
        <v>294</v>
      </c>
      <c r="J46" s="61" t="s">
        <v>295</v>
      </c>
      <c r="K46" s="60">
        <v>58359.5</v>
      </c>
      <c r="L46" s="60" t="s">
        <v>296</v>
      </c>
      <c r="M46" s="61" t="s">
        <v>178</v>
      </c>
      <c r="N46" s="61" t="s">
        <v>297</v>
      </c>
      <c r="O46" s="62" t="s">
        <v>254</v>
      </c>
      <c r="P46" s="63" t="s">
        <v>293</v>
      </c>
    </row>
    <row r="47" spans="1:16" ht="12.75" customHeight="1" thickBot="1" x14ac:dyDescent="0.25">
      <c r="A47" s="8" t="str">
        <f t="shared" si="6"/>
        <v>OEJV 0074 </v>
      </c>
      <c r="B47" s="26" t="str">
        <f t="shared" si="7"/>
        <v>II</v>
      </c>
      <c r="C47" s="8">
        <f t="shared" si="8"/>
        <v>52492.455499999996</v>
      </c>
      <c r="D47" s="9" t="str">
        <f t="shared" si="9"/>
        <v>vis</v>
      </c>
      <c r="E47" s="59">
        <f>VLOOKUP(C47,Active!C$21:E$967,3,FALSE)</f>
        <v>58368.038555360094</v>
      </c>
      <c r="F47" s="26" t="s">
        <v>87</v>
      </c>
      <c r="G47" s="9" t="str">
        <f t="shared" si="10"/>
        <v>52492.45550</v>
      </c>
      <c r="H47" s="8">
        <f t="shared" si="11"/>
        <v>58367.5</v>
      </c>
      <c r="I47" s="60" t="s">
        <v>298</v>
      </c>
      <c r="J47" s="61" t="s">
        <v>299</v>
      </c>
      <c r="K47" s="60" t="s">
        <v>300</v>
      </c>
      <c r="L47" s="60" t="s">
        <v>301</v>
      </c>
      <c r="M47" s="61" t="s">
        <v>259</v>
      </c>
      <c r="N47" s="61" t="s">
        <v>253</v>
      </c>
      <c r="O47" s="62" t="s">
        <v>302</v>
      </c>
      <c r="P47" s="63" t="s">
        <v>261</v>
      </c>
    </row>
    <row r="48" spans="1:16" ht="12.75" customHeight="1" thickBot="1" x14ac:dyDescent="0.25">
      <c r="A48" s="8" t="str">
        <f t="shared" si="6"/>
        <v>OEJV 0074 </v>
      </c>
      <c r="B48" s="26" t="str">
        <f t="shared" si="7"/>
        <v>II</v>
      </c>
      <c r="C48" s="8">
        <f t="shared" si="8"/>
        <v>52811.506009999997</v>
      </c>
      <c r="D48" s="9" t="str">
        <f t="shared" si="9"/>
        <v>vis</v>
      </c>
      <c r="E48" s="59">
        <f>VLOOKUP(C48,Active!C$21:E$967,3,FALSE)</f>
        <v>59232.025976178295</v>
      </c>
      <c r="F48" s="26" t="s">
        <v>87</v>
      </c>
      <c r="G48" s="9" t="str">
        <f t="shared" si="10"/>
        <v>52811.50601</v>
      </c>
      <c r="H48" s="8">
        <f t="shared" si="11"/>
        <v>59231.5</v>
      </c>
      <c r="I48" s="60" t="s">
        <v>303</v>
      </c>
      <c r="J48" s="61" t="s">
        <v>304</v>
      </c>
      <c r="K48" s="60" t="s">
        <v>305</v>
      </c>
      <c r="L48" s="60" t="s">
        <v>306</v>
      </c>
      <c r="M48" s="61" t="s">
        <v>259</v>
      </c>
      <c r="N48" s="61" t="s">
        <v>80</v>
      </c>
      <c r="O48" s="62" t="s">
        <v>302</v>
      </c>
      <c r="P48" s="63" t="s">
        <v>261</v>
      </c>
    </row>
    <row r="49" spans="1:16" ht="12.75" customHeight="1" thickBot="1" x14ac:dyDescent="0.25">
      <c r="A49" s="8" t="str">
        <f t="shared" si="6"/>
        <v>IBVS 5603 </v>
      </c>
      <c r="B49" s="26" t="str">
        <f t="shared" si="7"/>
        <v>II</v>
      </c>
      <c r="C49" s="8">
        <f t="shared" si="8"/>
        <v>53075.913500000002</v>
      </c>
      <c r="D49" s="9" t="str">
        <f t="shared" si="9"/>
        <v>vis</v>
      </c>
      <c r="E49" s="59">
        <f>VLOOKUP(C49,Active!C$21:E$967,3,FALSE)</f>
        <v>59948.040331805307</v>
      </c>
      <c r="F49" s="26" t="s">
        <v>87</v>
      </c>
      <c r="G49" s="9" t="str">
        <f t="shared" si="10"/>
        <v>53075.9135</v>
      </c>
      <c r="H49" s="8">
        <f t="shared" si="11"/>
        <v>59947.5</v>
      </c>
      <c r="I49" s="60" t="s">
        <v>307</v>
      </c>
      <c r="J49" s="61" t="s">
        <v>308</v>
      </c>
      <c r="K49" s="60" t="s">
        <v>309</v>
      </c>
      <c r="L49" s="60" t="s">
        <v>310</v>
      </c>
      <c r="M49" s="61" t="s">
        <v>178</v>
      </c>
      <c r="N49" s="61" t="s">
        <v>179</v>
      </c>
      <c r="O49" s="62" t="s">
        <v>311</v>
      </c>
      <c r="P49" s="63" t="s">
        <v>312</v>
      </c>
    </row>
    <row r="50" spans="1:16" ht="12.75" customHeight="1" thickBot="1" x14ac:dyDescent="0.25">
      <c r="A50" s="8" t="str">
        <f t="shared" si="6"/>
        <v>OEJV 0003 </v>
      </c>
      <c r="B50" s="26" t="str">
        <f t="shared" si="7"/>
        <v>I</v>
      </c>
      <c r="C50" s="8">
        <f t="shared" si="8"/>
        <v>53517.383000000002</v>
      </c>
      <c r="D50" s="9" t="str">
        <f t="shared" si="9"/>
        <v>vis</v>
      </c>
      <c r="E50" s="59">
        <f>VLOOKUP(C50,Active!C$21:E$967,3,FALSE)</f>
        <v>61143.537855614006</v>
      </c>
      <c r="F50" s="26" t="s">
        <v>87</v>
      </c>
      <c r="G50" s="9" t="str">
        <f t="shared" si="10"/>
        <v>53517.383</v>
      </c>
      <c r="H50" s="8">
        <f t="shared" si="11"/>
        <v>61143</v>
      </c>
      <c r="I50" s="60" t="s">
        <v>329</v>
      </c>
      <c r="J50" s="61" t="s">
        <v>330</v>
      </c>
      <c r="K50" s="60" t="s">
        <v>331</v>
      </c>
      <c r="L50" s="60" t="s">
        <v>332</v>
      </c>
      <c r="M50" s="61" t="s">
        <v>112</v>
      </c>
      <c r="N50" s="61"/>
      <c r="O50" s="62" t="s">
        <v>124</v>
      </c>
      <c r="P50" s="63" t="s">
        <v>333</v>
      </c>
    </row>
    <row r="51" spans="1:16" ht="12.75" customHeight="1" thickBot="1" x14ac:dyDescent="0.25">
      <c r="A51" s="8" t="str">
        <f t="shared" si="6"/>
        <v>BAVM 178 </v>
      </c>
      <c r="B51" s="26" t="str">
        <f t="shared" si="7"/>
        <v>II</v>
      </c>
      <c r="C51" s="8">
        <f t="shared" si="8"/>
        <v>53601.388800000001</v>
      </c>
      <c r="D51" s="9" t="str">
        <f t="shared" si="9"/>
        <v>vis</v>
      </c>
      <c r="E51" s="59">
        <f>VLOOKUP(C51,Active!C$21:E$967,3,FALSE)</f>
        <v>61371.02520385792</v>
      </c>
      <c r="F51" s="26" t="s">
        <v>87</v>
      </c>
      <c r="G51" s="9" t="str">
        <f t="shared" si="10"/>
        <v>53601.3888</v>
      </c>
      <c r="H51" s="8">
        <f t="shared" si="11"/>
        <v>61370.5</v>
      </c>
      <c r="I51" s="60" t="s">
        <v>334</v>
      </c>
      <c r="J51" s="61" t="s">
        <v>335</v>
      </c>
      <c r="K51" s="60" t="s">
        <v>336</v>
      </c>
      <c r="L51" s="60" t="s">
        <v>337</v>
      </c>
      <c r="M51" s="61" t="s">
        <v>259</v>
      </c>
      <c r="N51" s="61" t="s">
        <v>297</v>
      </c>
      <c r="O51" s="62" t="s">
        <v>338</v>
      </c>
      <c r="P51" s="63" t="s">
        <v>339</v>
      </c>
    </row>
    <row r="52" spans="1:16" ht="12.75" customHeight="1" thickBot="1" x14ac:dyDescent="0.25">
      <c r="A52" s="8" t="str">
        <f t="shared" si="6"/>
        <v>IBVS 5760 </v>
      </c>
      <c r="B52" s="26" t="str">
        <f t="shared" si="7"/>
        <v>II</v>
      </c>
      <c r="C52" s="8">
        <f t="shared" si="8"/>
        <v>53855.828699999998</v>
      </c>
      <c r="D52" s="9" t="str">
        <f t="shared" si="9"/>
        <v>vis</v>
      </c>
      <c r="E52" s="59">
        <f>VLOOKUP(C52,Active!C$21:E$967,3,FALSE)</f>
        <v>62060.047368261417</v>
      </c>
      <c r="F52" s="26" t="s">
        <v>87</v>
      </c>
      <c r="G52" s="9" t="str">
        <f t="shared" si="10"/>
        <v>53855.8287</v>
      </c>
      <c r="H52" s="8">
        <f t="shared" si="11"/>
        <v>62059.5</v>
      </c>
      <c r="I52" s="60" t="s">
        <v>340</v>
      </c>
      <c r="J52" s="61" t="s">
        <v>341</v>
      </c>
      <c r="K52" s="60" t="s">
        <v>342</v>
      </c>
      <c r="L52" s="60" t="s">
        <v>343</v>
      </c>
      <c r="M52" s="61" t="s">
        <v>259</v>
      </c>
      <c r="N52" s="61" t="s">
        <v>344</v>
      </c>
      <c r="O52" s="62" t="s">
        <v>345</v>
      </c>
      <c r="P52" s="63" t="s">
        <v>346</v>
      </c>
    </row>
    <row r="53" spans="1:16" ht="12.75" customHeight="1" thickBot="1" x14ac:dyDescent="0.25">
      <c r="A53" s="8" t="str">
        <f t="shared" si="6"/>
        <v>BAVM 178 </v>
      </c>
      <c r="B53" s="26" t="str">
        <f t="shared" si="7"/>
        <v>I</v>
      </c>
      <c r="C53" s="8">
        <f t="shared" si="8"/>
        <v>53863.399100000002</v>
      </c>
      <c r="D53" s="9" t="str">
        <f t="shared" si="9"/>
        <v>vis</v>
      </c>
      <c r="E53" s="59">
        <f>VLOOKUP(C53,Active!C$21:E$967,3,FALSE)</f>
        <v>62080.54797918527</v>
      </c>
      <c r="F53" s="26" t="s">
        <v>87</v>
      </c>
      <c r="G53" s="9" t="str">
        <f t="shared" si="10"/>
        <v>53863.3991</v>
      </c>
      <c r="H53" s="8">
        <f t="shared" si="11"/>
        <v>62080</v>
      </c>
      <c r="I53" s="60" t="s">
        <v>347</v>
      </c>
      <c r="J53" s="61" t="s">
        <v>348</v>
      </c>
      <c r="K53" s="60" t="s">
        <v>349</v>
      </c>
      <c r="L53" s="60" t="s">
        <v>350</v>
      </c>
      <c r="M53" s="61" t="s">
        <v>259</v>
      </c>
      <c r="N53" s="61" t="s">
        <v>297</v>
      </c>
      <c r="O53" s="62" t="s">
        <v>351</v>
      </c>
      <c r="P53" s="63" t="s">
        <v>339</v>
      </c>
    </row>
    <row r="54" spans="1:16" ht="12.75" customHeight="1" thickBot="1" x14ac:dyDescent="0.25">
      <c r="A54" s="8" t="str">
        <f t="shared" si="6"/>
        <v>BAVM 178 </v>
      </c>
      <c r="B54" s="26" t="str">
        <f t="shared" si="7"/>
        <v>I</v>
      </c>
      <c r="C54" s="8">
        <f t="shared" si="8"/>
        <v>53894.419600000001</v>
      </c>
      <c r="D54" s="9" t="str">
        <f t="shared" si="9"/>
        <v>CCD</v>
      </c>
      <c r="E54" s="59">
        <f>VLOOKUP(C54,Active!C$21:E$967,3,FALSE)</f>
        <v>62164.551360930338</v>
      </c>
      <c r="F54" s="26" t="str">
        <f>LEFT(M54,1)</f>
        <v>C</v>
      </c>
      <c r="G54" s="9" t="str">
        <f t="shared" si="10"/>
        <v>53894.4196</v>
      </c>
      <c r="H54" s="8">
        <f t="shared" si="11"/>
        <v>62164</v>
      </c>
      <c r="I54" s="60" t="s">
        <v>352</v>
      </c>
      <c r="J54" s="61" t="s">
        <v>353</v>
      </c>
      <c r="K54" s="60" t="s">
        <v>354</v>
      </c>
      <c r="L54" s="60" t="s">
        <v>355</v>
      </c>
      <c r="M54" s="61" t="s">
        <v>259</v>
      </c>
      <c r="N54" s="61" t="s">
        <v>297</v>
      </c>
      <c r="O54" s="62" t="s">
        <v>351</v>
      </c>
      <c r="P54" s="63" t="s">
        <v>339</v>
      </c>
    </row>
    <row r="55" spans="1:16" ht="12.75" customHeight="1" thickBot="1" x14ac:dyDescent="0.25">
      <c r="A55" s="8" t="str">
        <f t="shared" si="6"/>
        <v>BAVM 178 </v>
      </c>
      <c r="B55" s="26" t="str">
        <f t="shared" si="7"/>
        <v>II</v>
      </c>
      <c r="C55" s="8">
        <f t="shared" si="8"/>
        <v>53920.454899999997</v>
      </c>
      <c r="D55" s="9" t="str">
        <f t="shared" si="9"/>
        <v>CCD</v>
      </c>
      <c r="E55" s="59">
        <f>VLOOKUP(C55,Active!C$21:E$967,3,FALSE)</f>
        <v>62235.05484232965</v>
      </c>
      <c r="F55" s="26" t="str">
        <f>LEFT(M55,1)</f>
        <v>C</v>
      </c>
      <c r="G55" s="9" t="str">
        <f t="shared" si="10"/>
        <v>53920.4549</v>
      </c>
      <c r="H55" s="8">
        <f t="shared" si="11"/>
        <v>62234.5</v>
      </c>
      <c r="I55" s="60" t="s">
        <v>356</v>
      </c>
      <c r="J55" s="61" t="s">
        <v>357</v>
      </c>
      <c r="K55" s="60" t="s">
        <v>358</v>
      </c>
      <c r="L55" s="60" t="s">
        <v>359</v>
      </c>
      <c r="M55" s="61" t="s">
        <v>259</v>
      </c>
      <c r="N55" s="61" t="s">
        <v>297</v>
      </c>
      <c r="O55" s="62" t="s">
        <v>351</v>
      </c>
      <c r="P55" s="63" t="s">
        <v>339</v>
      </c>
    </row>
    <row r="56" spans="1:16" ht="12.75" customHeight="1" thickBot="1" x14ac:dyDescent="0.25">
      <c r="A56" s="8" t="str">
        <f t="shared" si="6"/>
        <v>BAVM 183 </v>
      </c>
      <c r="B56" s="26" t="str">
        <f t="shared" si="7"/>
        <v>I</v>
      </c>
      <c r="C56" s="8">
        <f t="shared" si="8"/>
        <v>53963.472500000003</v>
      </c>
      <c r="D56" s="9" t="str">
        <f t="shared" si="9"/>
        <v>CCD</v>
      </c>
      <c r="E56" s="59">
        <f>VLOOKUP(C56,Active!C$21:E$967,3,FALSE)</f>
        <v>62351.546319725487</v>
      </c>
      <c r="F56" s="26" t="str">
        <f>LEFT(M56,1)</f>
        <v>C</v>
      </c>
      <c r="G56" s="9" t="str">
        <f t="shared" si="10"/>
        <v>53963.4725</v>
      </c>
      <c r="H56" s="8">
        <f t="shared" si="11"/>
        <v>62351</v>
      </c>
      <c r="I56" s="60" t="s">
        <v>360</v>
      </c>
      <c r="J56" s="61" t="s">
        <v>361</v>
      </c>
      <c r="K56" s="60" t="s">
        <v>362</v>
      </c>
      <c r="L56" s="60" t="s">
        <v>363</v>
      </c>
      <c r="M56" s="61" t="s">
        <v>259</v>
      </c>
      <c r="N56" s="61" t="s">
        <v>297</v>
      </c>
      <c r="O56" s="62" t="s">
        <v>351</v>
      </c>
      <c r="P56" s="63" t="s">
        <v>364</v>
      </c>
    </row>
    <row r="57" spans="1:16" ht="12.75" customHeight="1" thickBot="1" x14ac:dyDescent="0.25">
      <c r="A57" s="8" t="str">
        <f t="shared" si="6"/>
        <v>BAVM 209 </v>
      </c>
      <c r="B57" s="26" t="str">
        <f t="shared" si="7"/>
        <v>II</v>
      </c>
      <c r="C57" s="8">
        <f t="shared" si="8"/>
        <v>54947.414499999999</v>
      </c>
      <c r="D57" s="9" t="str">
        <f t="shared" si="9"/>
        <v>CCD</v>
      </c>
      <c r="E57" s="59">
        <f>VLOOKUP(C57,Active!C$21:E$967,3,FALSE)</f>
        <v>65016.057060719759</v>
      </c>
      <c r="F57" s="26" t="str">
        <f>LEFT(M57,1)</f>
        <v>C</v>
      </c>
      <c r="G57" s="9" t="str">
        <f t="shared" si="10"/>
        <v>54947.4145</v>
      </c>
      <c r="H57" s="8">
        <f t="shared" si="11"/>
        <v>65015.5</v>
      </c>
      <c r="I57" s="60" t="s">
        <v>365</v>
      </c>
      <c r="J57" s="61" t="s">
        <v>366</v>
      </c>
      <c r="K57" s="60" t="s">
        <v>367</v>
      </c>
      <c r="L57" s="60" t="s">
        <v>368</v>
      </c>
      <c r="M57" s="61" t="s">
        <v>259</v>
      </c>
      <c r="N57" s="61" t="s">
        <v>297</v>
      </c>
      <c r="O57" s="62" t="s">
        <v>351</v>
      </c>
      <c r="P57" s="63" t="s">
        <v>369</v>
      </c>
    </row>
    <row r="58" spans="1:16" ht="12.75" customHeight="1" thickBot="1" x14ac:dyDescent="0.25">
      <c r="A58" s="8" t="str">
        <f t="shared" si="6"/>
        <v>BAVM 209 </v>
      </c>
      <c r="B58" s="26" t="str">
        <f t="shared" si="7"/>
        <v>I</v>
      </c>
      <c r="C58" s="8">
        <f t="shared" si="8"/>
        <v>54947.600899999998</v>
      </c>
      <c r="D58" s="9" t="str">
        <f t="shared" si="9"/>
        <v>CCD</v>
      </c>
      <c r="E58" s="59">
        <f>VLOOKUP(C58,Active!C$21:E$967,3,FALSE)</f>
        <v>65016.561831125051</v>
      </c>
      <c r="F58" s="26" t="str">
        <f>LEFT(M58,1)</f>
        <v>C</v>
      </c>
      <c r="G58" s="9" t="str">
        <f t="shared" si="10"/>
        <v>54947.6009</v>
      </c>
      <c r="H58" s="8">
        <f t="shared" si="11"/>
        <v>65016</v>
      </c>
      <c r="I58" s="60" t="s">
        <v>370</v>
      </c>
      <c r="J58" s="61" t="s">
        <v>371</v>
      </c>
      <c r="K58" s="60" t="s">
        <v>372</v>
      </c>
      <c r="L58" s="60" t="s">
        <v>373</v>
      </c>
      <c r="M58" s="61" t="s">
        <v>259</v>
      </c>
      <c r="N58" s="61" t="s">
        <v>297</v>
      </c>
      <c r="O58" s="62" t="s">
        <v>351</v>
      </c>
      <c r="P58" s="63" t="s">
        <v>369</v>
      </c>
    </row>
    <row r="59" spans="1:16" ht="12.75" customHeight="1" thickBot="1" x14ac:dyDescent="0.25">
      <c r="A59" s="8" t="str">
        <f t="shared" si="6"/>
        <v>BAVM 220 </v>
      </c>
      <c r="B59" s="26" t="str">
        <f t="shared" si="7"/>
        <v>II</v>
      </c>
      <c r="C59" s="8">
        <f t="shared" si="8"/>
        <v>55640.549299999999</v>
      </c>
      <c r="D59" s="9" t="str">
        <f t="shared" si="9"/>
        <v>vis</v>
      </c>
      <c r="E59" s="59">
        <f>VLOOKUP(C59,Active!C$21:E$967,3,FALSE)</f>
        <v>66893.063143961379</v>
      </c>
      <c r="F59" s="26" t="s">
        <v>87</v>
      </c>
      <c r="G59" s="9" t="str">
        <f t="shared" si="10"/>
        <v>55640.5493</v>
      </c>
      <c r="H59" s="8">
        <f t="shared" si="11"/>
        <v>66892.5</v>
      </c>
      <c r="I59" s="60" t="s">
        <v>374</v>
      </c>
      <c r="J59" s="61" t="s">
        <v>375</v>
      </c>
      <c r="K59" s="60" t="s">
        <v>376</v>
      </c>
      <c r="L59" s="60" t="s">
        <v>377</v>
      </c>
      <c r="M59" s="61" t="s">
        <v>259</v>
      </c>
      <c r="N59" s="61" t="s">
        <v>253</v>
      </c>
      <c r="O59" s="62" t="s">
        <v>378</v>
      </c>
      <c r="P59" s="63" t="s">
        <v>379</v>
      </c>
    </row>
    <row r="60" spans="1:16" ht="12.75" customHeight="1" thickBot="1" x14ac:dyDescent="0.25">
      <c r="A60" s="8" t="str">
        <f t="shared" si="6"/>
        <v>OEJV 0160 </v>
      </c>
      <c r="B60" s="26" t="str">
        <f t="shared" si="7"/>
        <v>I</v>
      </c>
      <c r="C60" s="8">
        <f t="shared" si="8"/>
        <v>55642.581700000002</v>
      </c>
      <c r="D60" s="9" t="str">
        <f t="shared" si="9"/>
        <v>vis</v>
      </c>
      <c r="E60" s="59">
        <f>VLOOKUP(C60,Active!C$21:E$967,3,FALSE)</f>
        <v>66898.566874496319</v>
      </c>
      <c r="F60" s="26" t="s">
        <v>87</v>
      </c>
      <c r="G60" s="9" t="str">
        <f t="shared" si="10"/>
        <v>55642.5817</v>
      </c>
      <c r="H60" s="8">
        <f t="shared" si="11"/>
        <v>66898</v>
      </c>
      <c r="I60" s="60" t="s">
        <v>380</v>
      </c>
      <c r="J60" s="61" t="s">
        <v>381</v>
      </c>
      <c r="K60" s="60" t="s">
        <v>382</v>
      </c>
      <c r="L60" s="60" t="s">
        <v>383</v>
      </c>
      <c r="M60" s="61" t="s">
        <v>259</v>
      </c>
      <c r="N60" s="61" t="s">
        <v>344</v>
      </c>
      <c r="O60" s="62" t="s">
        <v>384</v>
      </c>
      <c r="P60" s="63" t="s">
        <v>385</v>
      </c>
    </row>
    <row r="61" spans="1:16" ht="12.75" customHeight="1" thickBot="1" x14ac:dyDescent="0.25">
      <c r="A61" s="8" t="str">
        <f t="shared" si="6"/>
        <v>OEJV 0160 </v>
      </c>
      <c r="B61" s="26" t="str">
        <f t="shared" si="7"/>
        <v>I</v>
      </c>
      <c r="C61" s="8">
        <f t="shared" si="8"/>
        <v>55642.5818</v>
      </c>
      <c r="D61" s="9" t="str">
        <f t="shared" si="9"/>
        <v>vis</v>
      </c>
      <c r="E61" s="59">
        <f>VLOOKUP(C61,Active!C$21:E$967,3,FALSE)</f>
        <v>66898.567145295892</v>
      </c>
      <c r="F61" s="26" t="s">
        <v>87</v>
      </c>
      <c r="G61" s="9" t="str">
        <f t="shared" si="10"/>
        <v>55642.5818</v>
      </c>
      <c r="H61" s="8">
        <f t="shared" si="11"/>
        <v>66898</v>
      </c>
      <c r="I61" s="60" t="s">
        <v>386</v>
      </c>
      <c r="J61" s="61" t="s">
        <v>381</v>
      </c>
      <c r="K61" s="60" t="s">
        <v>382</v>
      </c>
      <c r="L61" s="60" t="s">
        <v>387</v>
      </c>
      <c r="M61" s="61" t="s">
        <v>259</v>
      </c>
      <c r="N61" s="61" t="s">
        <v>87</v>
      </c>
      <c r="O61" s="62" t="s">
        <v>384</v>
      </c>
      <c r="P61" s="63" t="s">
        <v>385</v>
      </c>
    </row>
    <row r="62" spans="1:16" ht="12.75" customHeight="1" thickBot="1" x14ac:dyDescent="0.25">
      <c r="A62" s="8" t="str">
        <f t="shared" si="6"/>
        <v>OEJV 0160 </v>
      </c>
      <c r="B62" s="26" t="str">
        <f t="shared" si="7"/>
        <v>I</v>
      </c>
      <c r="C62" s="8">
        <f t="shared" si="8"/>
        <v>55642.582300000002</v>
      </c>
      <c r="D62" s="9" t="str">
        <f t="shared" si="9"/>
        <v>vis</v>
      </c>
      <c r="E62" s="59">
        <f>VLOOKUP(C62,Active!C$21:E$967,3,FALSE)</f>
        <v>66898.56849929376</v>
      </c>
      <c r="F62" s="26" t="s">
        <v>87</v>
      </c>
      <c r="G62" s="9" t="str">
        <f t="shared" si="10"/>
        <v>55642.5823</v>
      </c>
      <c r="H62" s="8">
        <f t="shared" si="11"/>
        <v>66898</v>
      </c>
      <c r="I62" s="60" t="s">
        <v>388</v>
      </c>
      <c r="J62" s="61" t="s">
        <v>389</v>
      </c>
      <c r="K62" s="60" t="s">
        <v>382</v>
      </c>
      <c r="L62" s="60" t="s">
        <v>390</v>
      </c>
      <c r="M62" s="61" t="s">
        <v>259</v>
      </c>
      <c r="N62" s="61" t="s">
        <v>47</v>
      </c>
      <c r="O62" s="62" t="s">
        <v>384</v>
      </c>
      <c r="P62" s="63" t="s">
        <v>385</v>
      </c>
    </row>
    <row r="63" spans="1:16" ht="12.75" customHeight="1" thickBot="1" x14ac:dyDescent="0.25">
      <c r="A63" s="8" t="str">
        <f t="shared" si="6"/>
        <v>BAVM 220 </v>
      </c>
      <c r="B63" s="26" t="str">
        <f t="shared" si="7"/>
        <v>II</v>
      </c>
      <c r="C63" s="8">
        <f t="shared" si="8"/>
        <v>55661.5985</v>
      </c>
      <c r="D63" s="9" t="str">
        <f t="shared" si="9"/>
        <v>vis</v>
      </c>
      <c r="E63" s="59">
        <f>VLOOKUP(C63,Active!C$21:E$967,3,FALSE)</f>
        <v>66950.064287818779</v>
      </c>
      <c r="F63" s="26" t="s">
        <v>87</v>
      </c>
      <c r="G63" s="9" t="str">
        <f t="shared" si="10"/>
        <v>55661.5985</v>
      </c>
      <c r="H63" s="8">
        <f t="shared" si="11"/>
        <v>66949.5</v>
      </c>
      <c r="I63" s="60" t="s">
        <v>391</v>
      </c>
      <c r="J63" s="61" t="s">
        <v>392</v>
      </c>
      <c r="K63" s="60" t="s">
        <v>393</v>
      </c>
      <c r="L63" s="60" t="s">
        <v>394</v>
      </c>
      <c r="M63" s="61" t="s">
        <v>259</v>
      </c>
      <c r="N63" s="61">
        <v>0</v>
      </c>
      <c r="O63" s="62" t="s">
        <v>351</v>
      </c>
      <c r="P63" s="63" t="s">
        <v>379</v>
      </c>
    </row>
    <row r="64" spans="1:16" ht="12.75" customHeight="1" thickBot="1" x14ac:dyDescent="0.25">
      <c r="A64" s="8" t="str">
        <f t="shared" si="6"/>
        <v>BAVM 220 </v>
      </c>
      <c r="B64" s="26" t="str">
        <f t="shared" si="7"/>
        <v>II</v>
      </c>
      <c r="C64" s="8">
        <f t="shared" si="8"/>
        <v>55670.4611</v>
      </c>
      <c r="D64" s="9" t="str">
        <f t="shared" si="9"/>
        <v>vis</v>
      </c>
      <c r="E64" s="59">
        <f>VLOOKUP(C64,Active!C$21:E$967,3,FALSE)</f>
        <v>66974.064170833371</v>
      </c>
      <c r="F64" s="26" t="s">
        <v>87</v>
      </c>
      <c r="G64" s="9" t="str">
        <f t="shared" si="10"/>
        <v>55670.4611</v>
      </c>
      <c r="H64" s="8">
        <f t="shared" si="11"/>
        <v>66973.5</v>
      </c>
      <c r="I64" s="60" t="s">
        <v>395</v>
      </c>
      <c r="J64" s="61" t="s">
        <v>396</v>
      </c>
      <c r="K64" s="60">
        <v>66973.5</v>
      </c>
      <c r="L64" s="60" t="s">
        <v>397</v>
      </c>
      <c r="M64" s="61" t="s">
        <v>259</v>
      </c>
      <c r="N64" s="61">
        <v>0</v>
      </c>
      <c r="O64" s="62" t="s">
        <v>351</v>
      </c>
      <c r="P64" s="63" t="s">
        <v>379</v>
      </c>
    </row>
    <row r="65" spans="1:16" ht="12.75" customHeight="1" thickBot="1" x14ac:dyDescent="0.25">
      <c r="A65" s="8" t="str">
        <f t="shared" si="6"/>
        <v>IBVS 6029 </v>
      </c>
      <c r="B65" s="26" t="str">
        <f t="shared" si="7"/>
        <v>I</v>
      </c>
      <c r="C65" s="8">
        <f t="shared" si="8"/>
        <v>56073.898300000001</v>
      </c>
      <c r="D65" s="9" t="str">
        <f t="shared" si="9"/>
        <v>vis</v>
      </c>
      <c r="E65" s="59">
        <f>VLOOKUP(C65,Active!C$21:E$967,3,FALSE)</f>
        <v>68066.570388391585</v>
      </c>
      <c r="F65" s="26" t="s">
        <v>87</v>
      </c>
      <c r="G65" s="9" t="str">
        <f t="shared" si="10"/>
        <v>56073.8983</v>
      </c>
      <c r="H65" s="8">
        <f t="shared" si="11"/>
        <v>68066</v>
      </c>
      <c r="I65" s="60" t="s">
        <v>398</v>
      </c>
      <c r="J65" s="61" t="s">
        <v>399</v>
      </c>
      <c r="K65" s="60">
        <v>68066</v>
      </c>
      <c r="L65" s="60" t="s">
        <v>400</v>
      </c>
      <c r="M65" s="61" t="s">
        <v>259</v>
      </c>
      <c r="N65" s="61" t="s">
        <v>87</v>
      </c>
      <c r="O65" s="62" t="s">
        <v>113</v>
      </c>
      <c r="P65" s="63" t="s">
        <v>401</v>
      </c>
    </row>
    <row r="66" spans="1:16" ht="12.75" customHeight="1" thickBot="1" x14ac:dyDescent="0.25">
      <c r="A66" s="8" t="str">
        <f t="shared" si="6"/>
        <v>BAVM 231 </v>
      </c>
      <c r="B66" s="26" t="str">
        <f t="shared" si="7"/>
        <v>II</v>
      </c>
      <c r="C66" s="8">
        <f t="shared" si="8"/>
        <v>56074.452499999999</v>
      </c>
      <c r="D66" s="9" t="str">
        <f t="shared" si="9"/>
        <v>vis</v>
      </c>
      <c r="E66" s="59">
        <f>VLOOKUP(C66,Active!C$21:E$967,3,FALSE)</f>
        <v>68068.071159628758</v>
      </c>
      <c r="F66" s="26" t="s">
        <v>87</v>
      </c>
      <c r="G66" s="9" t="str">
        <f t="shared" si="10"/>
        <v>56074.4525</v>
      </c>
      <c r="H66" s="8">
        <f t="shared" si="11"/>
        <v>68067.5</v>
      </c>
      <c r="I66" s="60" t="s">
        <v>402</v>
      </c>
      <c r="J66" s="61" t="s">
        <v>403</v>
      </c>
      <c r="K66" s="60">
        <v>68067.5</v>
      </c>
      <c r="L66" s="60" t="s">
        <v>404</v>
      </c>
      <c r="M66" s="61" t="s">
        <v>259</v>
      </c>
      <c r="N66" s="61">
        <v>0</v>
      </c>
      <c r="O66" s="62" t="s">
        <v>351</v>
      </c>
      <c r="P66" s="63" t="s">
        <v>405</v>
      </c>
    </row>
    <row r="67" spans="1:16" ht="12.75" customHeight="1" thickBot="1" x14ac:dyDescent="0.25">
      <c r="A67" s="8" t="str">
        <f t="shared" si="6"/>
        <v>BAVM 231 </v>
      </c>
      <c r="B67" s="26" t="str">
        <f t="shared" si="7"/>
        <v>II</v>
      </c>
      <c r="C67" s="8">
        <f t="shared" si="8"/>
        <v>56094.392699999997</v>
      </c>
      <c r="D67" s="9" t="str">
        <f t="shared" si="9"/>
        <v>vis</v>
      </c>
      <c r="E67" s="59">
        <f>VLOOKUP(C67,Active!C$21:E$967,3,FALSE)</f>
        <v>68122.069136214341</v>
      </c>
      <c r="F67" s="26" t="s">
        <v>87</v>
      </c>
      <c r="G67" s="9" t="str">
        <f t="shared" si="10"/>
        <v>56094.3927</v>
      </c>
      <c r="H67" s="8">
        <f t="shared" si="11"/>
        <v>68121.5</v>
      </c>
      <c r="I67" s="60" t="s">
        <v>406</v>
      </c>
      <c r="J67" s="61" t="s">
        <v>407</v>
      </c>
      <c r="K67" s="60">
        <v>68121.5</v>
      </c>
      <c r="L67" s="60" t="s">
        <v>408</v>
      </c>
      <c r="M67" s="61" t="s">
        <v>259</v>
      </c>
      <c r="N67" s="61">
        <v>0</v>
      </c>
      <c r="O67" s="62" t="s">
        <v>351</v>
      </c>
      <c r="P67" s="63" t="s">
        <v>405</v>
      </c>
    </row>
    <row r="68" spans="1:16" ht="12.75" customHeight="1" thickBot="1" x14ac:dyDescent="0.25">
      <c r="A68" s="8" t="str">
        <f t="shared" si="6"/>
        <v> VSS 7.94 </v>
      </c>
      <c r="B68" s="26" t="str">
        <f t="shared" si="7"/>
        <v>II</v>
      </c>
      <c r="C68" s="8">
        <f t="shared" si="8"/>
        <v>30939.402999999998</v>
      </c>
      <c r="D68" s="9" t="str">
        <f t="shared" si="9"/>
        <v>vis</v>
      </c>
      <c r="E68" s="59">
        <f>VLOOKUP(C68,Active!C$21:E$967,3,FALSE)</f>
        <v>2.4642761202432819</v>
      </c>
      <c r="F68" s="26" t="s">
        <v>87</v>
      </c>
      <c r="G68" s="9" t="str">
        <f t="shared" si="10"/>
        <v>30939.403</v>
      </c>
      <c r="H68" s="8">
        <f t="shared" si="11"/>
        <v>2.5</v>
      </c>
      <c r="I68" s="60" t="s">
        <v>94</v>
      </c>
      <c r="J68" s="61" t="s">
        <v>95</v>
      </c>
      <c r="K68" s="60">
        <v>2.5</v>
      </c>
      <c r="L68" s="60" t="s">
        <v>96</v>
      </c>
      <c r="M68" s="61" t="s">
        <v>91</v>
      </c>
      <c r="N68" s="61"/>
      <c r="O68" s="62" t="s">
        <v>92</v>
      </c>
      <c r="P68" s="62" t="s">
        <v>93</v>
      </c>
    </row>
    <row r="69" spans="1:16" ht="12.75" customHeight="1" thickBot="1" x14ac:dyDescent="0.25">
      <c r="A69" s="8" t="str">
        <f t="shared" si="6"/>
        <v> VSS 7.94 </v>
      </c>
      <c r="B69" s="26" t="str">
        <f t="shared" si="7"/>
        <v>I</v>
      </c>
      <c r="C69" s="8">
        <f t="shared" si="8"/>
        <v>30941.477999999999</v>
      </c>
      <c r="D69" s="9" t="str">
        <f t="shared" si="9"/>
        <v>vis</v>
      </c>
      <c r="E69" s="59">
        <f>VLOOKUP(C69,Active!C$21:E$967,3,FALSE)</f>
        <v>8.0833672735481397</v>
      </c>
      <c r="F69" s="26" t="s">
        <v>87</v>
      </c>
      <c r="G69" s="9" t="str">
        <f t="shared" si="10"/>
        <v>30941.478</v>
      </c>
      <c r="H69" s="8">
        <f t="shared" si="11"/>
        <v>8</v>
      </c>
      <c r="I69" s="60" t="s">
        <v>97</v>
      </c>
      <c r="J69" s="61" t="s">
        <v>98</v>
      </c>
      <c r="K69" s="60">
        <v>8</v>
      </c>
      <c r="L69" s="60" t="s">
        <v>99</v>
      </c>
      <c r="M69" s="61" t="s">
        <v>91</v>
      </c>
      <c r="N69" s="61"/>
      <c r="O69" s="62" t="s">
        <v>92</v>
      </c>
      <c r="P69" s="62" t="s">
        <v>93</v>
      </c>
    </row>
    <row r="70" spans="1:16" ht="12.75" customHeight="1" thickBot="1" x14ac:dyDescent="0.25">
      <c r="A70" s="8" t="str">
        <f t="shared" si="6"/>
        <v> VSS 7.94 </v>
      </c>
      <c r="B70" s="26" t="str">
        <f t="shared" si="7"/>
        <v>I</v>
      </c>
      <c r="C70" s="8">
        <f t="shared" si="8"/>
        <v>30969.511999999999</v>
      </c>
      <c r="D70" s="9" t="str">
        <f t="shared" si="9"/>
        <v>vis</v>
      </c>
      <c r="E70" s="59">
        <f>VLOOKUP(C70,Active!C$21:E$967,3,FALSE)</f>
        <v>83.999319751471603</v>
      </c>
      <c r="F70" s="26" t="s">
        <v>87</v>
      </c>
      <c r="G70" s="9" t="str">
        <f t="shared" si="10"/>
        <v>30969.512</v>
      </c>
      <c r="H70" s="8">
        <f t="shared" si="11"/>
        <v>84</v>
      </c>
      <c r="I70" s="60" t="s">
        <v>100</v>
      </c>
      <c r="J70" s="61" t="s">
        <v>101</v>
      </c>
      <c r="K70" s="60">
        <v>84</v>
      </c>
      <c r="L70" s="60" t="s">
        <v>102</v>
      </c>
      <c r="M70" s="61" t="s">
        <v>91</v>
      </c>
      <c r="N70" s="61"/>
      <c r="O70" s="62" t="s">
        <v>92</v>
      </c>
      <c r="P70" s="62" t="s">
        <v>93</v>
      </c>
    </row>
    <row r="71" spans="1:16" ht="12.75" customHeight="1" thickBot="1" x14ac:dyDescent="0.25">
      <c r="A71" s="8" t="str">
        <f t="shared" si="6"/>
        <v> VSS 7.94 </v>
      </c>
      <c r="B71" s="26" t="str">
        <f t="shared" si="7"/>
        <v>I</v>
      </c>
      <c r="C71" s="8">
        <f t="shared" si="8"/>
        <v>30972.495999999999</v>
      </c>
      <c r="D71" s="9" t="str">
        <f t="shared" si="9"/>
        <v>vis</v>
      </c>
      <c r="E71" s="59">
        <f>VLOOKUP(C71,Active!C$21:E$967,3,FALSE)</f>
        <v>92.079979029282669</v>
      </c>
      <c r="F71" s="26" t="s">
        <v>87</v>
      </c>
      <c r="G71" s="9" t="str">
        <f t="shared" si="10"/>
        <v>30972.496</v>
      </c>
      <c r="H71" s="8">
        <f t="shared" si="11"/>
        <v>92</v>
      </c>
      <c r="I71" s="60" t="s">
        <v>103</v>
      </c>
      <c r="J71" s="61" t="s">
        <v>104</v>
      </c>
      <c r="K71" s="60">
        <v>92</v>
      </c>
      <c r="L71" s="60" t="s">
        <v>105</v>
      </c>
      <c r="M71" s="61" t="s">
        <v>91</v>
      </c>
      <c r="N71" s="61"/>
      <c r="O71" s="62" t="s">
        <v>92</v>
      </c>
      <c r="P71" s="62" t="s">
        <v>93</v>
      </c>
    </row>
    <row r="72" spans="1:16" ht="12.75" customHeight="1" thickBot="1" x14ac:dyDescent="0.25">
      <c r="A72" s="8" t="str">
        <f t="shared" si="6"/>
        <v> VSS 7.94 </v>
      </c>
      <c r="B72" s="26" t="str">
        <f t="shared" si="7"/>
        <v>II</v>
      </c>
      <c r="C72" s="8">
        <f t="shared" si="8"/>
        <v>30990.377</v>
      </c>
      <c r="D72" s="9" t="str">
        <f t="shared" si="9"/>
        <v>vis</v>
      </c>
      <c r="E72" s="59">
        <f>VLOOKUP(C72,Active!C$21:E$967,3,FALSE)</f>
        <v>140.50165079420594</v>
      </c>
      <c r="F72" s="26" t="s">
        <v>87</v>
      </c>
      <c r="G72" s="9" t="str">
        <f t="shared" si="10"/>
        <v>30990.377</v>
      </c>
      <c r="H72" s="8">
        <f t="shared" si="11"/>
        <v>140.5</v>
      </c>
      <c r="I72" s="60" t="s">
        <v>106</v>
      </c>
      <c r="J72" s="61" t="s">
        <v>107</v>
      </c>
      <c r="K72" s="60">
        <v>140.5</v>
      </c>
      <c r="L72" s="60" t="s">
        <v>108</v>
      </c>
      <c r="M72" s="61" t="s">
        <v>91</v>
      </c>
      <c r="N72" s="61"/>
      <c r="O72" s="62" t="s">
        <v>92</v>
      </c>
      <c r="P72" s="62" t="s">
        <v>93</v>
      </c>
    </row>
    <row r="73" spans="1:16" ht="12.75" customHeight="1" thickBot="1" x14ac:dyDescent="0.25">
      <c r="A73" s="8" t="str">
        <f t="shared" si="6"/>
        <v> BBS 34 </v>
      </c>
      <c r="B73" s="26" t="str">
        <f t="shared" si="7"/>
        <v>I</v>
      </c>
      <c r="C73" s="8">
        <f t="shared" si="8"/>
        <v>43350.375999999997</v>
      </c>
      <c r="D73" s="9" t="str">
        <f t="shared" si="9"/>
        <v>vis</v>
      </c>
      <c r="E73" s="59">
        <f>VLOOKUP(C73,Active!C$21:E$967,3,FALSE)</f>
        <v>33611.326246327953</v>
      </c>
      <c r="F73" s="26" t="s">
        <v>87</v>
      </c>
      <c r="G73" s="9" t="str">
        <f t="shared" si="10"/>
        <v>43350.376</v>
      </c>
      <c r="H73" s="8">
        <f t="shared" si="11"/>
        <v>33611</v>
      </c>
      <c r="I73" s="60" t="s">
        <v>115</v>
      </c>
      <c r="J73" s="61" t="s">
        <v>116</v>
      </c>
      <c r="K73" s="60">
        <v>33611</v>
      </c>
      <c r="L73" s="60" t="s">
        <v>117</v>
      </c>
      <c r="M73" s="61" t="s">
        <v>112</v>
      </c>
      <c r="N73" s="61"/>
      <c r="O73" s="62" t="s">
        <v>113</v>
      </c>
      <c r="P73" s="62" t="s">
        <v>114</v>
      </c>
    </row>
    <row r="74" spans="1:16" ht="12.75" customHeight="1" thickBot="1" x14ac:dyDescent="0.25">
      <c r="A74" s="8" t="str">
        <f t="shared" si="6"/>
        <v> BBS 37 </v>
      </c>
      <c r="B74" s="26" t="str">
        <f t="shared" si="7"/>
        <v>II</v>
      </c>
      <c r="C74" s="8">
        <f t="shared" si="8"/>
        <v>43674.498</v>
      </c>
      <c r="D74" s="9" t="str">
        <f t="shared" si="9"/>
        <v>vis</v>
      </c>
      <c r="E74" s="59">
        <f>VLOOKUP(C74,Active!C$21:E$967,3,FALSE)</f>
        <v>34489.047240444022</v>
      </c>
      <c r="F74" s="26" t="s">
        <v>87</v>
      </c>
      <c r="G74" s="9" t="str">
        <f t="shared" si="10"/>
        <v>43674.498</v>
      </c>
      <c r="H74" s="8">
        <f t="shared" si="11"/>
        <v>34488.5</v>
      </c>
      <c r="I74" s="60" t="s">
        <v>147</v>
      </c>
      <c r="J74" s="61" t="s">
        <v>148</v>
      </c>
      <c r="K74" s="60">
        <v>34488.5</v>
      </c>
      <c r="L74" s="60" t="s">
        <v>134</v>
      </c>
      <c r="M74" s="61" t="s">
        <v>112</v>
      </c>
      <c r="N74" s="61"/>
      <c r="O74" s="62" t="s">
        <v>124</v>
      </c>
      <c r="P74" s="62" t="s">
        <v>141</v>
      </c>
    </row>
    <row r="75" spans="1:16" ht="12.75" customHeight="1" thickBot="1" x14ac:dyDescent="0.25">
      <c r="A75" s="8" t="str">
        <f t="shared" ref="A75:A91" si="12">P75</f>
        <v> BBS 45 </v>
      </c>
      <c r="B75" s="26" t="str">
        <f t="shared" ref="B75:B91" si="13">IF(H75=INT(H75),"I","II")</f>
        <v>II</v>
      </c>
      <c r="C75" s="8">
        <f t="shared" ref="C75:C91" si="14">1*G75</f>
        <v>44133.483</v>
      </c>
      <c r="D75" s="9" t="str">
        <f t="shared" ref="D75:D91" si="15">VLOOKUP(F75,I$1:J$5,2,FALSE)</f>
        <v>vis</v>
      </c>
      <c r="E75" s="59">
        <f>VLOOKUP(C75,Active!C$21:E$967,3,FALSE)</f>
        <v>35731.976663575944</v>
      </c>
      <c r="F75" s="26" t="s">
        <v>87</v>
      </c>
      <c r="G75" s="9" t="str">
        <f t="shared" ref="G75:G91" si="16">MID(I75,3,LEN(I75)-3)</f>
        <v>44133.483</v>
      </c>
      <c r="H75" s="8">
        <f t="shared" ref="H75:H91" si="17">1*K75</f>
        <v>35731.5</v>
      </c>
      <c r="I75" s="60" t="s">
        <v>159</v>
      </c>
      <c r="J75" s="61" t="s">
        <v>160</v>
      </c>
      <c r="K75" s="60">
        <v>35731.5</v>
      </c>
      <c r="L75" s="60" t="s">
        <v>161</v>
      </c>
      <c r="M75" s="61" t="s">
        <v>112</v>
      </c>
      <c r="N75" s="61"/>
      <c r="O75" s="62" t="s">
        <v>124</v>
      </c>
      <c r="P75" s="62" t="s">
        <v>162</v>
      </c>
    </row>
    <row r="76" spans="1:16" ht="12.75" customHeight="1" thickBot="1" x14ac:dyDescent="0.25">
      <c r="A76" s="8" t="str">
        <f t="shared" si="12"/>
        <v> BRNO 30 </v>
      </c>
      <c r="B76" s="26" t="str">
        <f t="shared" si="13"/>
        <v>II</v>
      </c>
      <c r="C76" s="8">
        <f t="shared" si="14"/>
        <v>46982.461000000003</v>
      </c>
      <c r="D76" s="9" t="str">
        <f t="shared" si="15"/>
        <v>vis</v>
      </c>
      <c r="E76" s="59">
        <f>VLOOKUP(C76,Active!C$21:E$967,3,FALSE)</f>
        <v>43446.996941048026</v>
      </c>
      <c r="F76" s="26" t="s">
        <v>87</v>
      </c>
      <c r="G76" s="9" t="str">
        <f t="shared" si="16"/>
        <v>46982.461</v>
      </c>
      <c r="H76" s="8">
        <f t="shared" si="17"/>
        <v>43446.5</v>
      </c>
      <c r="I76" s="60" t="s">
        <v>182</v>
      </c>
      <c r="J76" s="61" t="s">
        <v>183</v>
      </c>
      <c r="K76" s="60">
        <v>43446.5</v>
      </c>
      <c r="L76" s="60" t="s">
        <v>170</v>
      </c>
      <c r="M76" s="61" t="s">
        <v>112</v>
      </c>
      <c r="N76" s="61"/>
      <c r="O76" s="62" t="s">
        <v>184</v>
      </c>
      <c r="P76" s="62" t="s">
        <v>185</v>
      </c>
    </row>
    <row r="77" spans="1:16" ht="12.75" customHeight="1" thickBot="1" x14ac:dyDescent="0.25">
      <c r="A77" s="8" t="str">
        <f t="shared" si="12"/>
        <v> BRNO 30 </v>
      </c>
      <c r="B77" s="26" t="str">
        <f t="shared" si="13"/>
        <v>II</v>
      </c>
      <c r="C77" s="8">
        <f t="shared" si="14"/>
        <v>47691.47</v>
      </c>
      <c r="D77" s="9" t="str">
        <f t="shared" si="15"/>
        <v>vis</v>
      </c>
      <c r="E77" s="59">
        <f>VLOOKUP(C77,Active!C$21:E$967,3,FALSE)</f>
        <v>45366.990290210495</v>
      </c>
      <c r="F77" s="26" t="s">
        <v>87</v>
      </c>
      <c r="G77" s="9" t="str">
        <f t="shared" si="16"/>
        <v>47691.470</v>
      </c>
      <c r="H77" s="8">
        <f t="shared" si="17"/>
        <v>45366.5</v>
      </c>
      <c r="I77" s="60" t="s">
        <v>186</v>
      </c>
      <c r="J77" s="61" t="s">
        <v>187</v>
      </c>
      <c r="K77" s="60">
        <v>45366.5</v>
      </c>
      <c r="L77" s="60" t="s">
        <v>188</v>
      </c>
      <c r="M77" s="61" t="s">
        <v>112</v>
      </c>
      <c r="N77" s="61"/>
      <c r="O77" s="62" t="s">
        <v>184</v>
      </c>
      <c r="P77" s="62" t="s">
        <v>185</v>
      </c>
    </row>
    <row r="78" spans="1:16" ht="12.75" customHeight="1" thickBot="1" x14ac:dyDescent="0.25">
      <c r="A78" s="8" t="str">
        <f t="shared" si="12"/>
        <v> BRNO 30 </v>
      </c>
      <c r="B78" s="26" t="str">
        <f t="shared" si="13"/>
        <v>II</v>
      </c>
      <c r="C78" s="8">
        <f t="shared" si="14"/>
        <v>47691.476000000002</v>
      </c>
      <c r="D78" s="9" t="str">
        <f t="shared" si="15"/>
        <v>vis</v>
      </c>
      <c r="E78" s="59">
        <f>VLOOKUP(C78,Active!C$21:E$967,3,FALSE)</f>
        <v>45367.006538184913</v>
      </c>
      <c r="F78" s="26" t="s">
        <v>87</v>
      </c>
      <c r="G78" s="9" t="str">
        <f t="shared" si="16"/>
        <v>47691.476</v>
      </c>
      <c r="H78" s="8">
        <f t="shared" si="17"/>
        <v>45366.5</v>
      </c>
      <c r="I78" s="60" t="s">
        <v>189</v>
      </c>
      <c r="J78" s="61" t="s">
        <v>190</v>
      </c>
      <c r="K78" s="60">
        <v>45366.5</v>
      </c>
      <c r="L78" s="60" t="s">
        <v>191</v>
      </c>
      <c r="M78" s="61" t="s">
        <v>112</v>
      </c>
      <c r="N78" s="61"/>
      <c r="O78" s="62" t="s">
        <v>192</v>
      </c>
      <c r="P78" s="62" t="s">
        <v>185</v>
      </c>
    </row>
    <row r="79" spans="1:16" ht="12.75" customHeight="1" thickBot="1" x14ac:dyDescent="0.25">
      <c r="A79" s="8" t="str">
        <f t="shared" si="12"/>
        <v> BRNO 31 </v>
      </c>
      <c r="B79" s="26" t="str">
        <f t="shared" si="13"/>
        <v>II</v>
      </c>
      <c r="C79" s="8">
        <f t="shared" si="14"/>
        <v>48444.425000000003</v>
      </c>
      <c r="D79" s="9" t="str">
        <f t="shared" si="15"/>
        <v>vis</v>
      </c>
      <c r="E79" s="59">
        <f>VLOOKUP(C79,Active!C$21:E$967,3,FALSE)</f>
        <v>47405.989220010582</v>
      </c>
      <c r="F79" s="26" t="s">
        <v>87</v>
      </c>
      <c r="G79" s="9" t="str">
        <f t="shared" si="16"/>
        <v>48444.425</v>
      </c>
      <c r="H79" s="8">
        <f t="shared" si="17"/>
        <v>47405.5</v>
      </c>
      <c r="I79" s="60" t="s">
        <v>193</v>
      </c>
      <c r="J79" s="61" t="s">
        <v>194</v>
      </c>
      <c r="K79" s="60">
        <v>47405.5</v>
      </c>
      <c r="L79" s="60" t="s">
        <v>188</v>
      </c>
      <c r="M79" s="61" t="s">
        <v>112</v>
      </c>
      <c r="N79" s="61"/>
      <c r="O79" s="62" t="s">
        <v>192</v>
      </c>
      <c r="P79" s="62" t="s">
        <v>195</v>
      </c>
    </row>
    <row r="80" spans="1:16" ht="12.75" customHeight="1" thickBot="1" x14ac:dyDescent="0.25">
      <c r="A80" s="8" t="str">
        <f t="shared" si="12"/>
        <v> BRNO 31 </v>
      </c>
      <c r="B80" s="26" t="str">
        <f t="shared" si="13"/>
        <v>II</v>
      </c>
      <c r="C80" s="8">
        <f t="shared" si="14"/>
        <v>48444.430999999997</v>
      </c>
      <c r="D80" s="9" t="str">
        <f t="shared" si="15"/>
        <v>vis</v>
      </c>
      <c r="E80" s="59">
        <f>VLOOKUP(C80,Active!C$21:E$967,3,FALSE)</f>
        <v>47406.005467984985</v>
      </c>
      <c r="F80" s="26" t="s">
        <v>87</v>
      </c>
      <c r="G80" s="9" t="str">
        <f t="shared" si="16"/>
        <v>48444.431</v>
      </c>
      <c r="H80" s="8">
        <f t="shared" si="17"/>
        <v>47405.5</v>
      </c>
      <c r="I80" s="60" t="s">
        <v>196</v>
      </c>
      <c r="J80" s="61" t="s">
        <v>197</v>
      </c>
      <c r="K80" s="60">
        <v>47405.5</v>
      </c>
      <c r="L80" s="60" t="s">
        <v>191</v>
      </c>
      <c r="M80" s="61" t="s">
        <v>112</v>
      </c>
      <c r="N80" s="61"/>
      <c r="O80" s="62" t="s">
        <v>198</v>
      </c>
      <c r="P80" s="62" t="s">
        <v>195</v>
      </c>
    </row>
    <row r="81" spans="1:16" ht="12.75" customHeight="1" thickBot="1" x14ac:dyDescent="0.25">
      <c r="A81" s="8" t="str">
        <f t="shared" si="12"/>
        <v> BRNO 31 </v>
      </c>
      <c r="B81" s="26" t="str">
        <f t="shared" si="13"/>
        <v>II</v>
      </c>
      <c r="C81" s="8">
        <f t="shared" si="14"/>
        <v>48444.445</v>
      </c>
      <c r="D81" s="9" t="str">
        <f t="shared" si="15"/>
        <v>vis</v>
      </c>
      <c r="E81" s="59">
        <f>VLOOKUP(C81,Active!C$21:E$967,3,FALSE)</f>
        <v>47406.043379925301</v>
      </c>
      <c r="F81" s="26" t="s">
        <v>87</v>
      </c>
      <c r="G81" s="9" t="str">
        <f t="shared" si="16"/>
        <v>48444.445</v>
      </c>
      <c r="H81" s="8">
        <f t="shared" si="17"/>
        <v>47405.5</v>
      </c>
      <c r="I81" s="60" t="s">
        <v>199</v>
      </c>
      <c r="J81" s="61" t="s">
        <v>200</v>
      </c>
      <c r="K81" s="60">
        <v>47405.5</v>
      </c>
      <c r="L81" s="60" t="s">
        <v>201</v>
      </c>
      <c r="M81" s="61" t="s">
        <v>112</v>
      </c>
      <c r="N81" s="61"/>
      <c r="O81" s="62" t="s">
        <v>202</v>
      </c>
      <c r="P81" s="62" t="s">
        <v>195</v>
      </c>
    </row>
    <row r="82" spans="1:16" ht="12.75" customHeight="1" thickBot="1" x14ac:dyDescent="0.25">
      <c r="A82" s="8" t="str">
        <f t="shared" si="12"/>
        <v> BRNO 31 </v>
      </c>
      <c r="B82" s="26" t="str">
        <f t="shared" si="13"/>
        <v>II</v>
      </c>
      <c r="C82" s="8">
        <f t="shared" si="14"/>
        <v>49512.411999999997</v>
      </c>
      <c r="D82" s="9" t="str">
        <f t="shared" si="15"/>
        <v>vis</v>
      </c>
      <c r="E82" s="59">
        <f>VLOOKUP(C82,Active!C$21:E$967,3,FALSE)</f>
        <v>50298.093462681645</v>
      </c>
      <c r="F82" s="26" t="s">
        <v>87</v>
      </c>
      <c r="G82" s="9" t="str">
        <f t="shared" si="16"/>
        <v>49512.412</v>
      </c>
      <c r="H82" s="8">
        <f t="shared" si="17"/>
        <v>50297.5</v>
      </c>
      <c r="I82" s="60" t="s">
        <v>203</v>
      </c>
      <c r="J82" s="61" t="s">
        <v>204</v>
      </c>
      <c r="K82" s="60">
        <v>50297.5</v>
      </c>
      <c r="L82" s="60" t="s">
        <v>205</v>
      </c>
      <c r="M82" s="61" t="s">
        <v>112</v>
      </c>
      <c r="N82" s="61"/>
      <c r="O82" s="62" t="s">
        <v>206</v>
      </c>
      <c r="P82" s="62" t="s">
        <v>195</v>
      </c>
    </row>
    <row r="83" spans="1:16" ht="12.75" customHeight="1" thickBot="1" x14ac:dyDescent="0.25">
      <c r="A83" s="8" t="str">
        <f t="shared" si="12"/>
        <v> BBS 115 </v>
      </c>
      <c r="B83" s="26" t="str">
        <f t="shared" si="13"/>
        <v>II</v>
      </c>
      <c r="C83" s="8">
        <f t="shared" si="14"/>
        <v>50641.627200000003</v>
      </c>
      <c r="D83" s="9" t="str">
        <f t="shared" si="15"/>
        <v>vis</v>
      </c>
      <c r="E83" s="59">
        <f>VLOOKUP(C83,Active!C$21:E$967,3,FALSE)</f>
        <v>53356.00340990824</v>
      </c>
      <c r="F83" s="26" t="s">
        <v>87</v>
      </c>
      <c r="G83" s="9" t="str">
        <f t="shared" si="16"/>
        <v>50641.6272</v>
      </c>
      <c r="H83" s="8">
        <f t="shared" si="17"/>
        <v>53355.5</v>
      </c>
      <c r="I83" s="60" t="s">
        <v>215</v>
      </c>
      <c r="J83" s="61" t="s">
        <v>216</v>
      </c>
      <c r="K83" s="60">
        <v>53355.5</v>
      </c>
      <c r="L83" s="60" t="s">
        <v>217</v>
      </c>
      <c r="M83" s="61" t="s">
        <v>178</v>
      </c>
      <c r="N83" s="61" t="s">
        <v>179</v>
      </c>
      <c r="O83" s="62" t="s">
        <v>218</v>
      </c>
      <c r="P83" s="62" t="s">
        <v>214</v>
      </c>
    </row>
    <row r="84" spans="1:16" ht="12.75" customHeight="1" thickBot="1" x14ac:dyDescent="0.25">
      <c r="A84" s="8" t="str">
        <f t="shared" si="12"/>
        <v> BRNO 32 </v>
      </c>
      <c r="B84" s="26" t="str">
        <f t="shared" si="13"/>
        <v>II</v>
      </c>
      <c r="C84" s="8">
        <f t="shared" si="14"/>
        <v>51596.583500000001</v>
      </c>
      <c r="D84" s="9" t="str">
        <f t="shared" si="15"/>
        <v>vis</v>
      </c>
      <c r="E84" s="59">
        <f>VLOOKUP(C84,Active!C$21:E$967,3,FALSE)</f>
        <v>55942.020998882144</v>
      </c>
      <c r="F84" s="26" t="s">
        <v>87</v>
      </c>
      <c r="G84" s="9" t="str">
        <f t="shared" si="16"/>
        <v>51596.5835</v>
      </c>
      <c r="H84" s="8">
        <f t="shared" si="17"/>
        <v>55941.5</v>
      </c>
      <c r="I84" s="60" t="s">
        <v>246</v>
      </c>
      <c r="J84" s="61" t="s">
        <v>247</v>
      </c>
      <c r="K84" s="60">
        <v>55941.5</v>
      </c>
      <c r="L84" s="60" t="s">
        <v>248</v>
      </c>
      <c r="M84" s="61" t="s">
        <v>178</v>
      </c>
      <c r="N84" s="61" t="s">
        <v>179</v>
      </c>
      <c r="O84" s="62" t="s">
        <v>222</v>
      </c>
      <c r="P84" s="62" t="s">
        <v>249</v>
      </c>
    </row>
    <row r="85" spans="1:16" ht="12.75" customHeight="1" thickBot="1" x14ac:dyDescent="0.25">
      <c r="A85" s="8" t="str">
        <f t="shared" si="12"/>
        <v>OEJV 0074 </v>
      </c>
      <c r="B85" s="26" t="str">
        <f t="shared" si="13"/>
        <v>II</v>
      </c>
      <c r="C85" s="8">
        <f t="shared" si="14"/>
        <v>52105.417999999998</v>
      </c>
      <c r="D85" s="9" t="str">
        <f t="shared" si="15"/>
        <v>vis</v>
      </c>
      <c r="E85" s="59" t="e">
        <f>VLOOKUP(C85,Active!C$21:E$967,3,FALSE)</f>
        <v>#N/A</v>
      </c>
      <c r="F85" s="26" t="s">
        <v>87</v>
      </c>
      <c r="G85" s="9" t="str">
        <f t="shared" si="16"/>
        <v>52105.418</v>
      </c>
      <c r="H85" s="8">
        <f t="shared" si="17"/>
        <v>57319.5</v>
      </c>
      <c r="I85" s="60" t="s">
        <v>271</v>
      </c>
      <c r="J85" s="61" t="s">
        <v>272</v>
      </c>
      <c r="K85" s="60">
        <v>57319.5</v>
      </c>
      <c r="L85" s="60" t="s">
        <v>273</v>
      </c>
      <c r="M85" s="61" t="s">
        <v>112</v>
      </c>
      <c r="N85" s="61"/>
      <c r="O85" s="62" t="s">
        <v>274</v>
      </c>
      <c r="P85" s="63" t="s">
        <v>261</v>
      </c>
    </row>
    <row r="86" spans="1:16" ht="12.75" customHeight="1" thickBot="1" x14ac:dyDescent="0.25">
      <c r="A86" s="8" t="str">
        <f t="shared" si="12"/>
        <v>OEJV 0074 </v>
      </c>
      <c r="B86" s="26" t="str">
        <f t="shared" si="13"/>
        <v>II</v>
      </c>
      <c r="C86" s="8">
        <f t="shared" si="14"/>
        <v>52105.440000000002</v>
      </c>
      <c r="D86" s="9" t="str">
        <f t="shared" si="15"/>
        <v>vis</v>
      </c>
      <c r="E86" s="59" t="e">
        <f>VLOOKUP(C86,Active!C$21:E$967,3,FALSE)</f>
        <v>#N/A</v>
      </c>
      <c r="F86" s="26" t="s">
        <v>87</v>
      </c>
      <c r="G86" s="9" t="str">
        <f t="shared" si="16"/>
        <v>52105.440</v>
      </c>
      <c r="H86" s="8">
        <f t="shared" si="17"/>
        <v>57319.5</v>
      </c>
      <c r="I86" s="60" t="s">
        <v>275</v>
      </c>
      <c r="J86" s="61" t="s">
        <v>276</v>
      </c>
      <c r="K86" s="60">
        <v>57319.5</v>
      </c>
      <c r="L86" s="60" t="s">
        <v>277</v>
      </c>
      <c r="M86" s="61" t="s">
        <v>112</v>
      </c>
      <c r="N86" s="61"/>
      <c r="O86" s="62" t="s">
        <v>278</v>
      </c>
      <c r="P86" s="63" t="s">
        <v>261</v>
      </c>
    </row>
    <row r="87" spans="1:16" ht="12.75" customHeight="1" thickBot="1" x14ac:dyDescent="0.25">
      <c r="A87" s="8" t="str">
        <f t="shared" si="12"/>
        <v>OEJV 0074 </v>
      </c>
      <c r="B87" s="26" t="str">
        <f t="shared" si="13"/>
        <v>II</v>
      </c>
      <c r="C87" s="8">
        <f t="shared" si="14"/>
        <v>52105.442999999999</v>
      </c>
      <c r="D87" s="9" t="str">
        <f t="shared" si="15"/>
        <v>vis</v>
      </c>
      <c r="E87" s="59" t="e">
        <f>VLOOKUP(C87,Active!C$21:E$967,3,FALSE)</f>
        <v>#N/A</v>
      </c>
      <c r="F87" s="26" t="s">
        <v>87</v>
      </c>
      <c r="G87" s="9" t="str">
        <f t="shared" si="16"/>
        <v>52105.443</v>
      </c>
      <c r="H87" s="8">
        <f t="shared" si="17"/>
        <v>57319.5</v>
      </c>
      <c r="I87" s="60" t="s">
        <v>279</v>
      </c>
      <c r="J87" s="61" t="s">
        <v>280</v>
      </c>
      <c r="K87" s="60">
        <v>57319.5</v>
      </c>
      <c r="L87" s="60" t="s">
        <v>281</v>
      </c>
      <c r="M87" s="61" t="s">
        <v>112</v>
      </c>
      <c r="N87" s="61"/>
      <c r="O87" s="62" t="s">
        <v>282</v>
      </c>
      <c r="P87" s="63" t="s">
        <v>261</v>
      </c>
    </row>
    <row r="88" spans="1:16" ht="12.75" customHeight="1" thickBot="1" x14ac:dyDescent="0.25">
      <c r="A88" s="8" t="str">
        <f t="shared" si="12"/>
        <v>OEJV 0074 </v>
      </c>
      <c r="B88" s="26" t="str">
        <f t="shared" si="13"/>
        <v>II</v>
      </c>
      <c r="C88" s="8">
        <f t="shared" si="14"/>
        <v>52105.444000000003</v>
      </c>
      <c r="D88" s="9" t="str">
        <f t="shared" si="15"/>
        <v>vis</v>
      </c>
      <c r="E88" s="59" t="e">
        <f>VLOOKUP(C88,Active!C$21:E$967,3,FALSE)</f>
        <v>#N/A</v>
      </c>
      <c r="F88" s="26" t="s">
        <v>87</v>
      </c>
      <c r="G88" s="9" t="str">
        <f t="shared" si="16"/>
        <v>52105.444</v>
      </c>
      <c r="H88" s="8">
        <f t="shared" si="17"/>
        <v>57319.5</v>
      </c>
      <c r="I88" s="60" t="s">
        <v>283</v>
      </c>
      <c r="J88" s="61" t="s">
        <v>284</v>
      </c>
      <c r="K88" s="60">
        <v>57319.5</v>
      </c>
      <c r="L88" s="60" t="s">
        <v>130</v>
      </c>
      <c r="M88" s="61" t="s">
        <v>112</v>
      </c>
      <c r="N88" s="61"/>
      <c r="O88" s="62" t="s">
        <v>285</v>
      </c>
      <c r="P88" s="63" t="s">
        <v>261</v>
      </c>
    </row>
    <row r="89" spans="1:16" ht="12.75" customHeight="1" thickBot="1" x14ac:dyDescent="0.25">
      <c r="A89" s="8" t="str">
        <f t="shared" si="12"/>
        <v>IBVS 5602 </v>
      </c>
      <c r="B89" s="26" t="str">
        <f t="shared" si="13"/>
        <v>I</v>
      </c>
      <c r="C89" s="8">
        <f t="shared" si="14"/>
        <v>53082.0075</v>
      </c>
      <c r="D89" s="9" t="str">
        <f t="shared" si="15"/>
        <v>vis</v>
      </c>
      <c r="E89" s="59" t="e">
        <f>VLOOKUP(C89,Active!C$21:E$967,3,FALSE)</f>
        <v>#N/A</v>
      </c>
      <c r="F89" s="26" t="s">
        <v>87</v>
      </c>
      <c r="G89" s="9" t="str">
        <f t="shared" si="16"/>
        <v>53082.0075</v>
      </c>
      <c r="H89" s="8">
        <f t="shared" si="17"/>
        <v>59964</v>
      </c>
      <c r="I89" s="60" t="s">
        <v>313</v>
      </c>
      <c r="J89" s="61" t="s">
        <v>314</v>
      </c>
      <c r="K89" s="60" t="s">
        <v>315</v>
      </c>
      <c r="L89" s="60" t="s">
        <v>316</v>
      </c>
      <c r="M89" s="61" t="s">
        <v>178</v>
      </c>
      <c r="N89" s="61" t="s">
        <v>179</v>
      </c>
      <c r="O89" s="62" t="s">
        <v>317</v>
      </c>
      <c r="P89" s="63" t="s">
        <v>318</v>
      </c>
    </row>
    <row r="90" spans="1:16" ht="12.75" customHeight="1" thickBot="1" x14ac:dyDescent="0.25">
      <c r="A90" s="8" t="str">
        <f t="shared" si="12"/>
        <v>IBVS 5602 </v>
      </c>
      <c r="B90" s="26" t="str">
        <f t="shared" si="13"/>
        <v>I</v>
      </c>
      <c r="C90" s="8">
        <f t="shared" si="14"/>
        <v>53121.889300000003</v>
      </c>
      <c r="D90" s="9" t="str">
        <f t="shared" si="15"/>
        <v>vis</v>
      </c>
      <c r="E90" s="59" t="e">
        <f>VLOOKUP(C90,Active!C$21:E$967,3,FALSE)</f>
        <v>#N/A</v>
      </c>
      <c r="F90" s="26" t="s">
        <v>87</v>
      </c>
      <c r="G90" s="9" t="str">
        <f t="shared" si="16"/>
        <v>53121.8893</v>
      </c>
      <c r="H90" s="8">
        <f t="shared" si="17"/>
        <v>60072</v>
      </c>
      <c r="I90" s="60" t="s">
        <v>319</v>
      </c>
      <c r="J90" s="61" t="s">
        <v>320</v>
      </c>
      <c r="K90" s="60" t="s">
        <v>321</v>
      </c>
      <c r="L90" s="60" t="s">
        <v>322</v>
      </c>
      <c r="M90" s="61" t="s">
        <v>178</v>
      </c>
      <c r="N90" s="61" t="s">
        <v>179</v>
      </c>
      <c r="O90" s="62" t="s">
        <v>317</v>
      </c>
      <c r="P90" s="63" t="s">
        <v>318</v>
      </c>
    </row>
    <row r="91" spans="1:16" ht="12.75" customHeight="1" thickBot="1" x14ac:dyDescent="0.25">
      <c r="A91" s="8" t="str">
        <f t="shared" si="12"/>
        <v>VSB 43 </v>
      </c>
      <c r="B91" s="26" t="str">
        <f t="shared" si="13"/>
        <v>II</v>
      </c>
      <c r="C91" s="8">
        <f t="shared" si="14"/>
        <v>53140.164599999996</v>
      </c>
      <c r="D91" s="9" t="str">
        <f t="shared" si="15"/>
        <v>vis</v>
      </c>
      <c r="E91" s="59">
        <f>VLOOKUP(C91,Active!C$21:E$967,3,FALSE)</f>
        <v>60122.032036672754</v>
      </c>
      <c r="F91" s="26" t="s">
        <v>87</v>
      </c>
      <c r="G91" s="9" t="str">
        <f t="shared" si="16"/>
        <v>53140.1646</v>
      </c>
      <c r="H91" s="8">
        <f t="shared" si="17"/>
        <v>60121.5</v>
      </c>
      <c r="I91" s="60" t="s">
        <v>323</v>
      </c>
      <c r="J91" s="61" t="s">
        <v>324</v>
      </c>
      <c r="K91" s="60" t="s">
        <v>325</v>
      </c>
      <c r="L91" s="60" t="s">
        <v>326</v>
      </c>
      <c r="M91" s="61" t="s">
        <v>178</v>
      </c>
      <c r="N91" s="61" t="s">
        <v>179</v>
      </c>
      <c r="O91" s="62" t="s">
        <v>327</v>
      </c>
      <c r="P91" s="63" t="s">
        <v>328</v>
      </c>
    </row>
    <row r="92" spans="1:16" x14ac:dyDescent="0.2">
      <c r="B92" s="26"/>
      <c r="E92" s="59"/>
      <c r="F92" s="26"/>
    </row>
    <row r="93" spans="1:16" x14ac:dyDescent="0.2">
      <c r="B93" s="26"/>
      <c r="E93" s="59"/>
      <c r="F93" s="26"/>
    </row>
    <row r="94" spans="1:16" x14ac:dyDescent="0.2">
      <c r="B94" s="26"/>
      <c r="E94" s="59"/>
      <c r="F94" s="26"/>
    </row>
    <row r="95" spans="1:16" x14ac:dyDescent="0.2">
      <c r="B95" s="26"/>
      <c r="E95" s="59"/>
      <c r="F95" s="26"/>
    </row>
    <row r="96" spans="1:16" x14ac:dyDescent="0.2">
      <c r="B96" s="26"/>
      <c r="E96" s="59"/>
      <c r="F96" s="26"/>
    </row>
    <row r="97" spans="2:6" x14ac:dyDescent="0.2">
      <c r="B97" s="26"/>
      <c r="E97" s="59"/>
      <c r="F97" s="26"/>
    </row>
    <row r="98" spans="2:6" x14ac:dyDescent="0.2">
      <c r="B98" s="26"/>
      <c r="E98" s="59"/>
      <c r="F98" s="26"/>
    </row>
    <row r="99" spans="2:6" x14ac:dyDescent="0.2">
      <c r="B99" s="26"/>
      <c r="E99" s="59"/>
      <c r="F99" s="26"/>
    </row>
    <row r="100" spans="2:6" x14ac:dyDescent="0.2">
      <c r="B100" s="26"/>
      <c r="E100" s="59"/>
      <c r="F100" s="26"/>
    </row>
    <row r="101" spans="2:6" x14ac:dyDescent="0.2">
      <c r="B101" s="26"/>
      <c r="E101" s="59"/>
      <c r="F101" s="26"/>
    </row>
    <row r="102" spans="2:6" x14ac:dyDescent="0.2">
      <c r="B102" s="26"/>
      <c r="E102" s="59"/>
      <c r="F102" s="26"/>
    </row>
    <row r="103" spans="2:6" x14ac:dyDescent="0.2">
      <c r="B103" s="26"/>
      <c r="E103" s="59"/>
      <c r="F103" s="26"/>
    </row>
    <row r="104" spans="2:6" x14ac:dyDescent="0.2">
      <c r="B104" s="26"/>
      <c r="E104" s="59"/>
      <c r="F104" s="26"/>
    </row>
    <row r="105" spans="2:6" x14ac:dyDescent="0.2">
      <c r="B105" s="26"/>
      <c r="E105" s="59"/>
      <c r="F105" s="26"/>
    </row>
    <row r="106" spans="2:6" x14ac:dyDescent="0.2">
      <c r="B106" s="26"/>
      <c r="E106" s="59"/>
      <c r="F106" s="26"/>
    </row>
    <row r="107" spans="2:6" x14ac:dyDescent="0.2">
      <c r="B107" s="26"/>
      <c r="E107" s="59"/>
      <c r="F107" s="26"/>
    </row>
    <row r="108" spans="2:6" x14ac:dyDescent="0.2">
      <c r="B108" s="26"/>
      <c r="E108" s="59"/>
      <c r="F108" s="26"/>
    </row>
    <row r="109" spans="2:6" x14ac:dyDescent="0.2">
      <c r="B109" s="26"/>
      <c r="E109" s="59"/>
      <c r="F109" s="26"/>
    </row>
    <row r="110" spans="2:6" x14ac:dyDescent="0.2">
      <c r="B110" s="26"/>
      <c r="E110" s="59"/>
      <c r="F110" s="26"/>
    </row>
    <row r="111" spans="2:6" x14ac:dyDescent="0.2">
      <c r="B111" s="26"/>
      <c r="E111" s="59"/>
      <c r="F111" s="26"/>
    </row>
    <row r="112" spans="2:6" x14ac:dyDescent="0.2">
      <c r="B112" s="26"/>
      <c r="E112" s="59"/>
      <c r="F112" s="26"/>
    </row>
    <row r="113" spans="2:6" x14ac:dyDescent="0.2">
      <c r="B113" s="26"/>
      <c r="E113" s="59"/>
      <c r="F113" s="26"/>
    </row>
    <row r="114" spans="2:6" x14ac:dyDescent="0.2">
      <c r="B114" s="26"/>
      <c r="E114" s="59"/>
      <c r="F114" s="26"/>
    </row>
    <row r="115" spans="2:6" x14ac:dyDescent="0.2">
      <c r="B115" s="26"/>
      <c r="E115" s="59"/>
      <c r="F115" s="26"/>
    </row>
    <row r="116" spans="2:6" x14ac:dyDescent="0.2">
      <c r="B116" s="26"/>
      <c r="E116" s="59"/>
      <c r="F116" s="26"/>
    </row>
    <row r="117" spans="2:6" x14ac:dyDescent="0.2">
      <c r="B117" s="26"/>
      <c r="E117" s="59"/>
      <c r="F117" s="26"/>
    </row>
    <row r="118" spans="2:6" x14ac:dyDescent="0.2">
      <c r="B118" s="26"/>
      <c r="E118" s="59"/>
      <c r="F118" s="26"/>
    </row>
    <row r="119" spans="2:6" x14ac:dyDescent="0.2">
      <c r="B119" s="26"/>
      <c r="E119" s="59"/>
      <c r="F119" s="26"/>
    </row>
    <row r="120" spans="2:6" x14ac:dyDescent="0.2">
      <c r="B120" s="26"/>
      <c r="E120" s="59"/>
      <c r="F120" s="26"/>
    </row>
    <row r="121" spans="2:6" x14ac:dyDescent="0.2">
      <c r="B121" s="26"/>
      <c r="E121" s="59"/>
      <c r="F121" s="26"/>
    </row>
    <row r="122" spans="2:6" x14ac:dyDescent="0.2">
      <c r="B122" s="26"/>
      <c r="E122" s="59"/>
      <c r="F122" s="26"/>
    </row>
    <row r="123" spans="2:6" x14ac:dyDescent="0.2">
      <c r="B123" s="26"/>
      <c r="E123" s="59"/>
      <c r="F123" s="26"/>
    </row>
    <row r="124" spans="2:6" x14ac:dyDescent="0.2">
      <c r="B124" s="26"/>
      <c r="E124" s="59"/>
      <c r="F124" s="26"/>
    </row>
    <row r="125" spans="2:6" x14ac:dyDescent="0.2">
      <c r="B125" s="26"/>
      <c r="E125" s="59"/>
      <c r="F125" s="26"/>
    </row>
    <row r="126" spans="2:6" x14ac:dyDescent="0.2">
      <c r="B126" s="26"/>
      <c r="E126" s="59"/>
      <c r="F126" s="26"/>
    </row>
    <row r="127" spans="2:6" x14ac:dyDescent="0.2">
      <c r="B127" s="26"/>
      <c r="E127" s="59"/>
      <c r="F127" s="26"/>
    </row>
    <row r="128" spans="2:6" x14ac:dyDescent="0.2">
      <c r="B128" s="26"/>
      <c r="E128" s="59"/>
      <c r="F128" s="26"/>
    </row>
    <row r="129" spans="2:6" x14ac:dyDescent="0.2">
      <c r="B129" s="26"/>
      <c r="E129" s="59"/>
      <c r="F129" s="26"/>
    </row>
    <row r="130" spans="2:6" x14ac:dyDescent="0.2">
      <c r="B130" s="26"/>
      <c r="E130" s="59"/>
      <c r="F130" s="26"/>
    </row>
    <row r="131" spans="2:6" x14ac:dyDescent="0.2">
      <c r="B131" s="26"/>
      <c r="E131" s="59"/>
      <c r="F131" s="26"/>
    </row>
    <row r="132" spans="2:6" x14ac:dyDescent="0.2">
      <c r="B132" s="26"/>
      <c r="E132" s="59"/>
      <c r="F132" s="26"/>
    </row>
    <row r="133" spans="2:6" x14ac:dyDescent="0.2">
      <c r="B133" s="26"/>
      <c r="E133" s="59"/>
      <c r="F133" s="26"/>
    </row>
    <row r="134" spans="2:6" x14ac:dyDescent="0.2">
      <c r="B134" s="26"/>
      <c r="E134" s="59"/>
      <c r="F134" s="26"/>
    </row>
    <row r="135" spans="2:6" x14ac:dyDescent="0.2">
      <c r="B135" s="26"/>
      <c r="E135" s="59"/>
      <c r="F135" s="26"/>
    </row>
    <row r="136" spans="2:6" x14ac:dyDescent="0.2">
      <c r="B136" s="26"/>
      <c r="E136" s="59"/>
      <c r="F136" s="26"/>
    </row>
    <row r="137" spans="2:6" x14ac:dyDescent="0.2">
      <c r="B137" s="26"/>
      <c r="E137" s="59"/>
      <c r="F137" s="26"/>
    </row>
    <row r="138" spans="2:6" x14ac:dyDescent="0.2">
      <c r="B138" s="26"/>
      <c r="F138" s="26"/>
    </row>
    <row r="139" spans="2:6" x14ac:dyDescent="0.2">
      <c r="B139" s="26"/>
      <c r="F139" s="26"/>
    </row>
    <row r="140" spans="2:6" x14ac:dyDescent="0.2">
      <c r="B140" s="26"/>
      <c r="F140" s="26"/>
    </row>
    <row r="141" spans="2:6" x14ac:dyDescent="0.2">
      <c r="B141" s="26"/>
      <c r="F141" s="26"/>
    </row>
    <row r="142" spans="2:6" x14ac:dyDescent="0.2">
      <c r="B142" s="26"/>
      <c r="F142" s="26"/>
    </row>
    <row r="143" spans="2:6" x14ac:dyDescent="0.2">
      <c r="B143" s="26"/>
      <c r="F143" s="26"/>
    </row>
    <row r="144" spans="2:6" x14ac:dyDescent="0.2">
      <c r="B144" s="26"/>
      <c r="F144" s="26"/>
    </row>
    <row r="145" spans="2:6" x14ac:dyDescent="0.2">
      <c r="B145" s="26"/>
      <c r="F145" s="26"/>
    </row>
    <row r="146" spans="2:6" x14ac:dyDescent="0.2">
      <c r="B146" s="26"/>
      <c r="F146" s="26"/>
    </row>
    <row r="147" spans="2:6" x14ac:dyDescent="0.2">
      <c r="B147" s="26"/>
      <c r="F147" s="26"/>
    </row>
    <row r="148" spans="2:6" x14ac:dyDescent="0.2">
      <c r="B148" s="26"/>
      <c r="F148" s="26"/>
    </row>
    <row r="149" spans="2:6" x14ac:dyDescent="0.2">
      <c r="B149" s="26"/>
      <c r="F149" s="26"/>
    </row>
    <row r="150" spans="2:6" x14ac:dyDescent="0.2">
      <c r="B150" s="26"/>
      <c r="F150" s="26"/>
    </row>
    <row r="151" spans="2:6" x14ac:dyDescent="0.2">
      <c r="B151" s="26"/>
      <c r="F151" s="26"/>
    </row>
    <row r="152" spans="2:6" x14ac:dyDescent="0.2">
      <c r="B152" s="26"/>
      <c r="F152" s="26"/>
    </row>
    <row r="153" spans="2:6" x14ac:dyDescent="0.2">
      <c r="B153" s="26"/>
      <c r="F153" s="26"/>
    </row>
    <row r="154" spans="2:6" x14ac:dyDescent="0.2">
      <c r="B154" s="26"/>
      <c r="F154" s="26"/>
    </row>
    <row r="155" spans="2:6" x14ac:dyDescent="0.2">
      <c r="B155" s="26"/>
      <c r="F155" s="26"/>
    </row>
    <row r="156" spans="2:6" x14ac:dyDescent="0.2">
      <c r="B156" s="26"/>
      <c r="F156" s="26"/>
    </row>
    <row r="157" spans="2:6" x14ac:dyDescent="0.2">
      <c r="B157" s="26"/>
      <c r="F157" s="26"/>
    </row>
    <row r="158" spans="2:6" x14ac:dyDescent="0.2">
      <c r="B158" s="26"/>
      <c r="F158" s="26"/>
    </row>
    <row r="159" spans="2:6" x14ac:dyDescent="0.2">
      <c r="B159" s="26"/>
      <c r="F159" s="26"/>
    </row>
    <row r="160" spans="2:6" x14ac:dyDescent="0.2">
      <c r="B160" s="26"/>
      <c r="F160" s="26"/>
    </row>
    <row r="161" spans="2:6" x14ac:dyDescent="0.2">
      <c r="B161" s="26"/>
      <c r="F161" s="26"/>
    </row>
    <row r="162" spans="2:6" x14ac:dyDescent="0.2">
      <c r="B162" s="26"/>
      <c r="F162" s="26"/>
    </row>
    <row r="163" spans="2:6" x14ac:dyDescent="0.2">
      <c r="B163" s="26"/>
      <c r="F163" s="26"/>
    </row>
    <row r="164" spans="2:6" x14ac:dyDescent="0.2">
      <c r="B164" s="26"/>
      <c r="F164" s="26"/>
    </row>
    <row r="165" spans="2:6" x14ac:dyDescent="0.2">
      <c r="B165" s="26"/>
      <c r="F165" s="26"/>
    </row>
    <row r="166" spans="2:6" x14ac:dyDescent="0.2">
      <c r="B166" s="26"/>
      <c r="F166" s="26"/>
    </row>
    <row r="167" spans="2:6" x14ac:dyDescent="0.2">
      <c r="B167" s="26"/>
      <c r="F167" s="26"/>
    </row>
    <row r="168" spans="2:6" x14ac:dyDescent="0.2">
      <c r="B168" s="26"/>
      <c r="F168" s="26"/>
    </row>
    <row r="169" spans="2:6" x14ac:dyDescent="0.2">
      <c r="B169" s="26"/>
      <c r="F169" s="26"/>
    </row>
    <row r="170" spans="2:6" x14ac:dyDescent="0.2">
      <c r="B170" s="26"/>
      <c r="F170" s="26"/>
    </row>
    <row r="171" spans="2:6" x14ac:dyDescent="0.2">
      <c r="B171" s="26"/>
      <c r="F171" s="26"/>
    </row>
    <row r="172" spans="2:6" x14ac:dyDescent="0.2">
      <c r="B172" s="26"/>
      <c r="F172" s="26"/>
    </row>
    <row r="173" spans="2:6" x14ac:dyDescent="0.2">
      <c r="B173" s="26"/>
      <c r="F173" s="26"/>
    </row>
    <row r="174" spans="2:6" x14ac:dyDescent="0.2">
      <c r="B174" s="26"/>
      <c r="F174" s="26"/>
    </row>
    <row r="175" spans="2:6" x14ac:dyDescent="0.2">
      <c r="B175" s="26"/>
      <c r="F175" s="26"/>
    </row>
    <row r="176" spans="2:6" x14ac:dyDescent="0.2">
      <c r="B176" s="26"/>
      <c r="F176" s="26"/>
    </row>
    <row r="177" spans="2:6" x14ac:dyDescent="0.2">
      <c r="B177" s="26"/>
      <c r="F177" s="26"/>
    </row>
    <row r="178" spans="2:6" x14ac:dyDescent="0.2">
      <c r="B178" s="26"/>
      <c r="F178" s="26"/>
    </row>
    <row r="179" spans="2:6" x14ac:dyDescent="0.2">
      <c r="B179" s="26"/>
      <c r="F179" s="26"/>
    </row>
    <row r="180" spans="2:6" x14ac:dyDescent="0.2">
      <c r="B180" s="26"/>
      <c r="F180" s="26"/>
    </row>
    <row r="181" spans="2:6" x14ac:dyDescent="0.2">
      <c r="B181" s="26"/>
      <c r="F181" s="26"/>
    </row>
    <row r="182" spans="2:6" x14ac:dyDescent="0.2">
      <c r="B182" s="26"/>
      <c r="F182" s="26"/>
    </row>
    <row r="183" spans="2:6" x14ac:dyDescent="0.2">
      <c r="B183" s="26"/>
      <c r="F183" s="26"/>
    </row>
    <row r="184" spans="2:6" x14ac:dyDescent="0.2">
      <c r="B184" s="26"/>
      <c r="F184" s="26"/>
    </row>
    <row r="185" spans="2:6" x14ac:dyDescent="0.2">
      <c r="B185" s="26"/>
      <c r="F185" s="26"/>
    </row>
    <row r="186" spans="2:6" x14ac:dyDescent="0.2">
      <c r="B186" s="26"/>
      <c r="F186" s="26"/>
    </row>
    <row r="187" spans="2:6" x14ac:dyDescent="0.2">
      <c r="B187" s="26"/>
      <c r="F187" s="26"/>
    </row>
    <row r="188" spans="2:6" x14ac:dyDescent="0.2">
      <c r="B188" s="26"/>
      <c r="F188" s="26"/>
    </row>
    <row r="189" spans="2:6" x14ac:dyDescent="0.2">
      <c r="B189" s="26"/>
      <c r="F189" s="26"/>
    </row>
    <row r="190" spans="2:6" x14ac:dyDescent="0.2">
      <c r="B190" s="26"/>
      <c r="F190" s="26"/>
    </row>
    <row r="191" spans="2:6" x14ac:dyDescent="0.2">
      <c r="B191" s="26"/>
      <c r="F191" s="26"/>
    </row>
    <row r="192" spans="2:6" x14ac:dyDescent="0.2">
      <c r="B192" s="26"/>
      <c r="F192" s="26"/>
    </row>
    <row r="193" spans="2:6" x14ac:dyDescent="0.2">
      <c r="B193" s="26"/>
      <c r="F193" s="26"/>
    </row>
    <row r="194" spans="2:6" x14ac:dyDescent="0.2">
      <c r="B194" s="26"/>
      <c r="F194" s="26"/>
    </row>
    <row r="195" spans="2:6" x14ac:dyDescent="0.2">
      <c r="B195" s="26"/>
      <c r="F195" s="26"/>
    </row>
    <row r="196" spans="2:6" x14ac:dyDescent="0.2">
      <c r="B196" s="26"/>
      <c r="F196" s="26"/>
    </row>
    <row r="197" spans="2:6" x14ac:dyDescent="0.2">
      <c r="B197" s="26"/>
      <c r="F197" s="26"/>
    </row>
    <row r="198" spans="2:6" x14ac:dyDescent="0.2">
      <c r="B198" s="26"/>
      <c r="F198" s="26"/>
    </row>
    <row r="199" spans="2:6" x14ac:dyDescent="0.2">
      <c r="B199" s="26"/>
      <c r="F199" s="26"/>
    </row>
    <row r="200" spans="2:6" x14ac:dyDescent="0.2">
      <c r="B200" s="26"/>
      <c r="F200" s="26"/>
    </row>
    <row r="201" spans="2:6" x14ac:dyDescent="0.2">
      <c r="B201" s="26"/>
      <c r="F201" s="26"/>
    </row>
    <row r="202" spans="2:6" x14ac:dyDescent="0.2">
      <c r="B202" s="26"/>
      <c r="F202" s="26"/>
    </row>
    <row r="203" spans="2:6" x14ac:dyDescent="0.2">
      <c r="B203" s="26"/>
      <c r="F203" s="26"/>
    </row>
    <row r="204" spans="2:6" x14ac:dyDescent="0.2">
      <c r="B204" s="26"/>
      <c r="F204" s="26"/>
    </row>
    <row r="205" spans="2:6" x14ac:dyDescent="0.2">
      <c r="B205" s="26"/>
      <c r="F205" s="26"/>
    </row>
    <row r="206" spans="2:6" x14ac:dyDescent="0.2">
      <c r="B206" s="26"/>
      <c r="F206" s="26"/>
    </row>
    <row r="207" spans="2:6" x14ac:dyDescent="0.2">
      <c r="B207" s="26"/>
      <c r="F207" s="26"/>
    </row>
    <row r="208" spans="2:6" x14ac:dyDescent="0.2">
      <c r="B208" s="26"/>
      <c r="F208" s="26"/>
    </row>
    <row r="209" spans="2:6" x14ac:dyDescent="0.2">
      <c r="B209" s="26"/>
      <c r="F209" s="26"/>
    </row>
    <row r="210" spans="2:6" x14ac:dyDescent="0.2">
      <c r="B210" s="26"/>
      <c r="F210" s="26"/>
    </row>
    <row r="211" spans="2:6" x14ac:dyDescent="0.2">
      <c r="B211" s="26"/>
      <c r="F211" s="26"/>
    </row>
    <row r="212" spans="2:6" x14ac:dyDescent="0.2">
      <c r="B212" s="26"/>
      <c r="F212" s="26"/>
    </row>
    <row r="213" spans="2:6" x14ac:dyDescent="0.2">
      <c r="B213" s="26"/>
      <c r="F213" s="26"/>
    </row>
    <row r="214" spans="2:6" x14ac:dyDescent="0.2">
      <c r="B214" s="26"/>
      <c r="F214" s="26"/>
    </row>
    <row r="215" spans="2:6" x14ac:dyDescent="0.2">
      <c r="B215" s="26"/>
      <c r="F215" s="26"/>
    </row>
    <row r="216" spans="2:6" x14ac:dyDescent="0.2">
      <c r="B216" s="26"/>
      <c r="F216" s="26"/>
    </row>
    <row r="217" spans="2:6" x14ac:dyDescent="0.2">
      <c r="B217" s="26"/>
      <c r="F217" s="26"/>
    </row>
    <row r="218" spans="2:6" x14ac:dyDescent="0.2">
      <c r="B218" s="26"/>
      <c r="F218" s="26"/>
    </row>
    <row r="219" spans="2:6" x14ac:dyDescent="0.2">
      <c r="B219" s="26"/>
      <c r="F219" s="26"/>
    </row>
    <row r="220" spans="2:6" x14ac:dyDescent="0.2">
      <c r="B220" s="26"/>
      <c r="F220" s="26"/>
    </row>
    <row r="221" spans="2:6" x14ac:dyDescent="0.2">
      <c r="B221" s="26"/>
      <c r="F221" s="26"/>
    </row>
    <row r="222" spans="2:6" x14ac:dyDescent="0.2">
      <c r="B222" s="26"/>
      <c r="F222" s="26"/>
    </row>
    <row r="223" spans="2:6" x14ac:dyDescent="0.2">
      <c r="B223" s="26"/>
      <c r="F223" s="26"/>
    </row>
    <row r="224" spans="2:6" x14ac:dyDescent="0.2">
      <c r="B224" s="26"/>
      <c r="F224" s="26"/>
    </row>
    <row r="225" spans="2:6" x14ac:dyDescent="0.2">
      <c r="B225" s="26"/>
      <c r="F225" s="26"/>
    </row>
    <row r="226" spans="2:6" x14ac:dyDescent="0.2">
      <c r="B226" s="26"/>
      <c r="F226" s="26"/>
    </row>
    <row r="227" spans="2:6" x14ac:dyDescent="0.2">
      <c r="B227" s="26"/>
      <c r="F227" s="26"/>
    </row>
    <row r="228" spans="2:6" x14ac:dyDescent="0.2">
      <c r="B228" s="26"/>
      <c r="F228" s="26"/>
    </row>
    <row r="229" spans="2:6" x14ac:dyDescent="0.2">
      <c r="B229" s="26"/>
      <c r="F229" s="26"/>
    </row>
    <row r="230" spans="2:6" x14ac:dyDescent="0.2">
      <c r="B230" s="26"/>
      <c r="F230" s="26"/>
    </row>
    <row r="231" spans="2:6" x14ac:dyDescent="0.2">
      <c r="B231" s="26"/>
      <c r="F231" s="26"/>
    </row>
    <row r="232" spans="2:6" x14ac:dyDescent="0.2">
      <c r="B232" s="26"/>
      <c r="F232" s="26"/>
    </row>
    <row r="233" spans="2:6" x14ac:dyDescent="0.2">
      <c r="B233" s="26"/>
      <c r="F233" s="26"/>
    </row>
    <row r="234" spans="2:6" x14ac:dyDescent="0.2">
      <c r="B234" s="26"/>
      <c r="F234" s="26"/>
    </row>
    <row r="235" spans="2:6" x14ac:dyDescent="0.2">
      <c r="B235" s="26"/>
      <c r="F235" s="26"/>
    </row>
    <row r="236" spans="2:6" x14ac:dyDescent="0.2">
      <c r="B236" s="26"/>
      <c r="F236" s="26"/>
    </row>
    <row r="237" spans="2:6" x14ac:dyDescent="0.2">
      <c r="B237" s="26"/>
      <c r="F237" s="26"/>
    </row>
    <row r="238" spans="2:6" x14ac:dyDescent="0.2">
      <c r="B238" s="26"/>
      <c r="F238" s="26"/>
    </row>
    <row r="239" spans="2:6" x14ac:dyDescent="0.2">
      <c r="B239" s="26"/>
      <c r="F239" s="26"/>
    </row>
    <row r="240" spans="2:6" x14ac:dyDescent="0.2">
      <c r="B240" s="26"/>
      <c r="F240" s="26"/>
    </row>
    <row r="241" spans="2:6" x14ac:dyDescent="0.2">
      <c r="B241" s="26"/>
      <c r="F241" s="26"/>
    </row>
    <row r="242" spans="2:6" x14ac:dyDescent="0.2">
      <c r="B242" s="26"/>
      <c r="F242" s="26"/>
    </row>
    <row r="243" spans="2:6" x14ac:dyDescent="0.2">
      <c r="B243" s="26"/>
      <c r="F243" s="26"/>
    </row>
    <row r="244" spans="2:6" x14ac:dyDescent="0.2">
      <c r="B244" s="26"/>
      <c r="F244" s="26"/>
    </row>
    <row r="245" spans="2:6" x14ac:dyDescent="0.2">
      <c r="B245" s="26"/>
      <c r="F245" s="26"/>
    </row>
    <row r="246" spans="2:6" x14ac:dyDescent="0.2">
      <c r="B246" s="26"/>
      <c r="F246" s="26"/>
    </row>
    <row r="247" spans="2:6" x14ac:dyDescent="0.2">
      <c r="B247" s="26"/>
      <c r="F247" s="26"/>
    </row>
    <row r="248" spans="2:6" x14ac:dyDescent="0.2">
      <c r="B248" s="26"/>
      <c r="F248" s="26"/>
    </row>
    <row r="249" spans="2:6" x14ac:dyDescent="0.2">
      <c r="B249" s="26"/>
      <c r="F249" s="26"/>
    </row>
    <row r="250" spans="2:6" x14ac:dyDescent="0.2">
      <c r="B250" s="26"/>
      <c r="F250" s="26"/>
    </row>
    <row r="251" spans="2:6" x14ac:dyDescent="0.2">
      <c r="B251" s="26"/>
      <c r="F251" s="26"/>
    </row>
    <row r="252" spans="2:6" x14ac:dyDescent="0.2">
      <c r="B252" s="26"/>
      <c r="F252" s="26"/>
    </row>
    <row r="253" spans="2:6" x14ac:dyDescent="0.2">
      <c r="B253" s="26"/>
      <c r="F253" s="26"/>
    </row>
    <row r="254" spans="2:6" x14ac:dyDescent="0.2">
      <c r="B254" s="26"/>
      <c r="F254" s="26"/>
    </row>
    <row r="255" spans="2:6" x14ac:dyDescent="0.2">
      <c r="B255" s="26"/>
      <c r="F255" s="26"/>
    </row>
    <row r="256" spans="2:6" x14ac:dyDescent="0.2">
      <c r="B256" s="26"/>
      <c r="F256" s="26"/>
    </row>
    <row r="257" spans="2:6" x14ac:dyDescent="0.2">
      <c r="B257" s="26"/>
      <c r="F257" s="26"/>
    </row>
    <row r="258" spans="2:6" x14ac:dyDescent="0.2">
      <c r="B258" s="26"/>
      <c r="F258" s="26"/>
    </row>
    <row r="259" spans="2:6" x14ac:dyDescent="0.2">
      <c r="B259" s="26"/>
      <c r="F259" s="26"/>
    </row>
    <row r="260" spans="2:6" x14ac:dyDescent="0.2">
      <c r="B260" s="26"/>
      <c r="F260" s="26"/>
    </row>
    <row r="261" spans="2:6" x14ac:dyDescent="0.2">
      <c r="B261" s="26"/>
      <c r="F261" s="26"/>
    </row>
    <row r="262" spans="2:6" x14ac:dyDescent="0.2">
      <c r="B262" s="26"/>
      <c r="F262" s="26"/>
    </row>
    <row r="263" spans="2:6" x14ac:dyDescent="0.2">
      <c r="B263" s="26"/>
      <c r="F263" s="26"/>
    </row>
    <row r="264" spans="2:6" x14ac:dyDescent="0.2">
      <c r="B264" s="26"/>
      <c r="F264" s="26"/>
    </row>
    <row r="265" spans="2:6" x14ac:dyDescent="0.2">
      <c r="B265" s="26"/>
      <c r="F265" s="26"/>
    </row>
    <row r="266" spans="2:6" x14ac:dyDescent="0.2">
      <c r="B266" s="26"/>
      <c r="F266" s="26"/>
    </row>
    <row r="267" spans="2:6" x14ac:dyDescent="0.2">
      <c r="B267" s="26"/>
      <c r="F267" s="26"/>
    </row>
    <row r="268" spans="2:6" x14ac:dyDescent="0.2">
      <c r="B268" s="26"/>
      <c r="F268" s="26"/>
    </row>
    <row r="269" spans="2:6" x14ac:dyDescent="0.2">
      <c r="B269" s="26"/>
      <c r="F269" s="26"/>
    </row>
    <row r="270" spans="2:6" x14ac:dyDescent="0.2">
      <c r="B270" s="26"/>
      <c r="F270" s="26"/>
    </row>
    <row r="271" spans="2:6" x14ac:dyDescent="0.2">
      <c r="B271" s="26"/>
      <c r="F271" s="26"/>
    </row>
    <row r="272" spans="2:6" x14ac:dyDescent="0.2">
      <c r="B272" s="26"/>
      <c r="F272" s="26"/>
    </row>
    <row r="273" spans="2:6" x14ac:dyDescent="0.2">
      <c r="B273" s="26"/>
      <c r="F273" s="26"/>
    </row>
    <row r="274" spans="2:6" x14ac:dyDescent="0.2">
      <c r="B274" s="26"/>
      <c r="F274" s="26"/>
    </row>
    <row r="275" spans="2:6" x14ac:dyDescent="0.2">
      <c r="B275" s="26"/>
      <c r="F275" s="26"/>
    </row>
    <row r="276" spans="2:6" x14ac:dyDescent="0.2">
      <c r="B276" s="26"/>
      <c r="F276" s="26"/>
    </row>
    <row r="277" spans="2:6" x14ac:dyDescent="0.2">
      <c r="B277" s="26"/>
      <c r="F277" s="26"/>
    </row>
    <row r="278" spans="2:6" x14ac:dyDescent="0.2">
      <c r="B278" s="26"/>
      <c r="F278" s="26"/>
    </row>
    <row r="279" spans="2:6" x14ac:dyDescent="0.2">
      <c r="B279" s="26"/>
      <c r="F279" s="26"/>
    </row>
    <row r="280" spans="2:6" x14ac:dyDescent="0.2">
      <c r="B280" s="26"/>
      <c r="F280" s="26"/>
    </row>
    <row r="281" spans="2:6" x14ac:dyDescent="0.2">
      <c r="B281" s="26"/>
      <c r="F281" s="26"/>
    </row>
    <row r="282" spans="2:6" x14ac:dyDescent="0.2">
      <c r="B282" s="26"/>
      <c r="F282" s="26"/>
    </row>
    <row r="283" spans="2:6" x14ac:dyDescent="0.2">
      <c r="B283" s="26"/>
      <c r="F283" s="26"/>
    </row>
    <row r="284" spans="2:6" x14ac:dyDescent="0.2">
      <c r="B284" s="26"/>
      <c r="F284" s="26"/>
    </row>
    <row r="285" spans="2:6" x14ac:dyDescent="0.2">
      <c r="B285" s="26"/>
      <c r="F285" s="26"/>
    </row>
    <row r="286" spans="2:6" x14ac:dyDescent="0.2">
      <c r="B286" s="26"/>
      <c r="F286" s="26"/>
    </row>
    <row r="287" spans="2:6" x14ac:dyDescent="0.2">
      <c r="B287" s="26"/>
      <c r="F287" s="26"/>
    </row>
    <row r="288" spans="2:6" x14ac:dyDescent="0.2">
      <c r="B288" s="26"/>
      <c r="F288" s="26"/>
    </row>
    <row r="289" spans="2:6" x14ac:dyDescent="0.2">
      <c r="B289" s="26"/>
      <c r="F289" s="26"/>
    </row>
    <row r="290" spans="2:6" x14ac:dyDescent="0.2">
      <c r="B290" s="26"/>
      <c r="F290" s="26"/>
    </row>
    <row r="291" spans="2:6" x14ac:dyDescent="0.2">
      <c r="B291" s="26"/>
      <c r="F291" s="26"/>
    </row>
    <row r="292" spans="2:6" x14ac:dyDescent="0.2">
      <c r="B292" s="26"/>
      <c r="F292" s="26"/>
    </row>
    <row r="293" spans="2:6" x14ac:dyDescent="0.2">
      <c r="B293" s="26"/>
      <c r="F293" s="26"/>
    </row>
    <row r="294" spans="2:6" x14ac:dyDescent="0.2">
      <c r="B294" s="26"/>
      <c r="F294" s="26"/>
    </row>
    <row r="295" spans="2:6" x14ac:dyDescent="0.2">
      <c r="B295" s="26"/>
      <c r="F295" s="26"/>
    </row>
    <row r="296" spans="2:6" x14ac:dyDescent="0.2">
      <c r="B296" s="26"/>
      <c r="F296" s="26"/>
    </row>
    <row r="297" spans="2:6" x14ac:dyDescent="0.2">
      <c r="B297" s="26"/>
      <c r="F297" s="26"/>
    </row>
    <row r="298" spans="2:6" x14ac:dyDescent="0.2">
      <c r="B298" s="26"/>
      <c r="F298" s="26"/>
    </row>
    <row r="299" spans="2:6" x14ac:dyDescent="0.2">
      <c r="B299" s="26"/>
      <c r="F299" s="26"/>
    </row>
    <row r="300" spans="2:6" x14ac:dyDescent="0.2">
      <c r="B300" s="26"/>
      <c r="F300" s="26"/>
    </row>
    <row r="301" spans="2:6" x14ac:dyDescent="0.2">
      <c r="B301" s="26"/>
      <c r="F301" s="26"/>
    </row>
    <row r="302" spans="2:6" x14ac:dyDescent="0.2">
      <c r="B302" s="26"/>
      <c r="F302" s="26"/>
    </row>
    <row r="303" spans="2:6" x14ac:dyDescent="0.2">
      <c r="B303" s="26"/>
      <c r="F303" s="26"/>
    </row>
    <row r="304" spans="2:6" x14ac:dyDescent="0.2">
      <c r="B304" s="26"/>
      <c r="F304" s="26"/>
    </row>
    <row r="305" spans="2:6" x14ac:dyDescent="0.2">
      <c r="B305" s="26"/>
      <c r="F305" s="26"/>
    </row>
    <row r="306" spans="2:6" x14ac:dyDescent="0.2">
      <c r="B306" s="26"/>
      <c r="F306" s="26"/>
    </row>
    <row r="307" spans="2:6" x14ac:dyDescent="0.2">
      <c r="B307" s="26"/>
      <c r="F307" s="26"/>
    </row>
    <row r="308" spans="2:6" x14ac:dyDescent="0.2">
      <c r="B308" s="26"/>
      <c r="F308" s="26"/>
    </row>
    <row r="309" spans="2:6" x14ac:dyDescent="0.2">
      <c r="B309" s="26"/>
      <c r="F309" s="26"/>
    </row>
    <row r="310" spans="2:6" x14ac:dyDescent="0.2">
      <c r="B310" s="26"/>
      <c r="F310" s="26"/>
    </row>
    <row r="311" spans="2:6" x14ac:dyDescent="0.2">
      <c r="B311" s="26"/>
      <c r="F311" s="26"/>
    </row>
    <row r="312" spans="2:6" x14ac:dyDescent="0.2">
      <c r="B312" s="26"/>
      <c r="F312" s="26"/>
    </row>
    <row r="313" spans="2:6" x14ac:dyDescent="0.2">
      <c r="B313" s="26"/>
      <c r="F313" s="26"/>
    </row>
    <row r="314" spans="2:6" x14ac:dyDescent="0.2">
      <c r="B314" s="26"/>
      <c r="F314" s="26"/>
    </row>
    <row r="315" spans="2:6" x14ac:dyDescent="0.2">
      <c r="B315" s="26"/>
      <c r="F315" s="26"/>
    </row>
    <row r="316" spans="2:6" x14ac:dyDescent="0.2">
      <c r="B316" s="26"/>
      <c r="F316" s="26"/>
    </row>
    <row r="317" spans="2:6" x14ac:dyDescent="0.2">
      <c r="B317" s="26"/>
      <c r="F317" s="26"/>
    </row>
    <row r="318" spans="2:6" x14ac:dyDescent="0.2">
      <c r="B318" s="26"/>
      <c r="F318" s="26"/>
    </row>
    <row r="319" spans="2:6" x14ac:dyDescent="0.2">
      <c r="B319" s="26"/>
      <c r="F319" s="26"/>
    </row>
    <row r="320" spans="2:6" x14ac:dyDescent="0.2">
      <c r="B320" s="26"/>
      <c r="F320" s="26"/>
    </row>
    <row r="321" spans="2:6" x14ac:dyDescent="0.2">
      <c r="B321" s="26"/>
      <c r="F321" s="26"/>
    </row>
    <row r="322" spans="2:6" x14ac:dyDescent="0.2">
      <c r="B322" s="26"/>
      <c r="F322" s="26"/>
    </row>
    <row r="323" spans="2:6" x14ac:dyDescent="0.2">
      <c r="B323" s="26"/>
      <c r="F323" s="26"/>
    </row>
    <row r="324" spans="2:6" x14ac:dyDescent="0.2">
      <c r="B324" s="26"/>
      <c r="F324" s="26"/>
    </row>
    <row r="325" spans="2:6" x14ac:dyDescent="0.2">
      <c r="B325" s="26"/>
      <c r="F325" s="26"/>
    </row>
    <row r="326" spans="2:6" x14ac:dyDescent="0.2">
      <c r="B326" s="26"/>
      <c r="F326" s="26"/>
    </row>
    <row r="327" spans="2:6" x14ac:dyDescent="0.2">
      <c r="B327" s="26"/>
      <c r="F327" s="26"/>
    </row>
    <row r="328" spans="2:6" x14ac:dyDescent="0.2">
      <c r="B328" s="26"/>
      <c r="F328" s="26"/>
    </row>
    <row r="329" spans="2:6" x14ac:dyDescent="0.2">
      <c r="B329" s="26"/>
      <c r="F329" s="26"/>
    </row>
    <row r="330" spans="2:6" x14ac:dyDescent="0.2">
      <c r="B330" s="26"/>
      <c r="F330" s="26"/>
    </row>
    <row r="331" spans="2:6" x14ac:dyDescent="0.2">
      <c r="B331" s="26"/>
      <c r="F331" s="26"/>
    </row>
    <row r="332" spans="2:6" x14ac:dyDescent="0.2">
      <c r="B332" s="26"/>
      <c r="F332" s="26"/>
    </row>
    <row r="333" spans="2:6" x14ac:dyDescent="0.2">
      <c r="B333" s="26"/>
      <c r="F333" s="26"/>
    </row>
    <row r="334" spans="2:6" x14ac:dyDescent="0.2">
      <c r="B334" s="26"/>
      <c r="F334" s="26"/>
    </row>
    <row r="335" spans="2:6" x14ac:dyDescent="0.2">
      <c r="B335" s="26"/>
      <c r="F335" s="26"/>
    </row>
    <row r="336" spans="2:6" x14ac:dyDescent="0.2">
      <c r="B336" s="26"/>
      <c r="F336" s="26"/>
    </row>
    <row r="337" spans="2:6" x14ac:dyDescent="0.2">
      <c r="B337" s="26"/>
      <c r="F337" s="26"/>
    </row>
    <row r="338" spans="2:6" x14ac:dyDescent="0.2">
      <c r="B338" s="26"/>
      <c r="F338" s="26"/>
    </row>
    <row r="339" spans="2:6" x14ac:dyDescent="0.2">
      <c r="B339" s="26"/>
      <c r="F339" s="26"/>
    </row>
    <row r="340" spans="2:6" x14ac:dyDescent="0.2">
      <c r="B340" s="26"/>
      <c r="F340" s="26"/>
    </row>
    <row r="341" spans="2:6" x14ac:dyDescent="0.2">
      <c r="B341" s="26"/>
      <c r="F341" s="26"/>
    </row>
    <row r="342" spans="2:6" x14ac:dyDescent="0.2">
      <c r="B342" s="26"/>
      <c r="F342" s="26"/>
    </row>
    <row r="343" spans="2:6" x14ac:dyDescent="0.2">
      <c r="B343" s="26"/>
      <c r="F343" s="26"/>
    </row>
    <row r="344" spans="2:6" x14ac:dyDescent="0.2">
      <c r="B344" s="26"/>
      <c r="F344" s="26"/>
    </row>
    <row r="345" spans="2:6" x14ac:dyDescent="0.2">
      <c r="B345" s="26"/>
      <c r="F345" s="26"/>
    </row>
    <row r="346" spans="2:6" x14ac:dyDescent="0.2">
      <c r="B346" s="26"/>
      <c r="F346" s="26"/>
    </row>
    <row r="347" spans="2:6" x14ac:dyDescent="0.2">
      <c r="B347" s="26"/>
      <c r="F347" s="26"/>
    </row>
    <row r="348" spans="2:6" x14ac:dyDescent="0.2">
      <c r="B348" s="26"/>
      <c r="F348" s="26"/>
    </row>
    <row r="349" spans="2:6" x14ac:dyDescent="0.2">
      <c r="B349" s="26"/>
      <c r="F349" s="26"/>
    </row>
    <row r="350" spans="2:6" x14ac:dyDescent="0.2">
      <c r="B350" s="26"/>
      <c r="F350" s="26"/>
    </row>
    <row r="351" spans="2:6" x14ac:dyDescent="0.2">
      <c r="B351" s="26"/>
      <c r="F351" s="26"/>
    </row>
    <row r="352" spans="2:6" x14ac:dyDescent="0.2">
      <c r="B352" s="26"/>
      <c r="F352" s="26"/>
    </row>
    <row r="353" spans="2:6" x14ac:dyDescent="0.2">
      <c r="B353" s="26"/>
      <c r="F353" s="26"/>
    </row>
    <row r="354" spans="2:6" x14ac:dyDescent="0.2">
      <c r="B354" s="26"/>
      <c r="F354" s="26"/>
    </row>
    <row r="355" spans="2:6" x14ac:dyDescent="0.2">
      <c r="B355" s="26"/>
      <c r="F355" s="26"/>
    </row>
    <row r="356" spans="2:6" x14ac:dyDescent="0.2">
      <c r="B356" s="26"/>
      <c r="F356" s="26"/>
    </row>
    <row r="357" spans="2:6" x14ac:dyDescent="0.2">
      <c r="B357" s="26"/>
      <c r="F357" s="26"/>
    </row>
    <row r="358" spans="2:6" x14ac:dyDescent="0.2">
      <c r="B358" s="26"/>
      <c r="F358" s="26"/>
    </row>
    <row r="359" spans="2:6" x14ac:dyDescent="0.2">
      <c r="B359" s="26"/>
      <c r="F359" s="26"/>
    </row>
    <row r="360" spans="2:6" x14ac:dyDescent="0.2">
      <c r="B360" s="26"/>
      <c r="F360" s="26"/>
    </row>
    <row r="361" spans="2:6" x14ac:dyDescent="0.2">
      <c r="B361" s="26"/>
      <c r="F361" s="26"/>
    </row>
    <row r="362" spans="2:6" x14ac:dyDescent="0.2">
      <c r="B362" s="26"/>
      <c r="F362" s="26"/>
    </row>
    <row r="363" spans="2:6" x14ac:dyDescent="0.2">
      <c r="B363" s="26"/>
      <c r="F363" s="26"/>
    </row>
    <row r="364" spans="2:6" x14ac:dyDescent="0.2">
      <c r="B364" s="26"/>
      <c r="F364" s="26"/>
    </row>
    <row r="365" spans="2:6" x14ac:dyDescent="0.2">
      <c r="B365" s="26"/>
      <c r="F365" s="26"/>
    </row>
    <row r="366" spans="2:6" x14ac:dyDescent="0.2">
      <c r="B366" s="26"/>
      <c r="F366" s="26"/>
    </row>
    <row r="367" spans="2:6" x14ac:dyDescent="0.2">
      <c r="B367" s="26"/>
      <c r="F367" s="26"/>
    </row>
    <row r="368" spans="2:6" x14ac:dyDescent="0.2">
      <c r="B368" s="26"/>
      <c r="F368" s="26"/>
    </row>
    <row r="369" spans="2:6" x14ac:dyDescent="0.2">
      <c r="B369" s="26"/>
      <c r="F369" s="26"/>
    </row>
    <row r="370" spans="2:6" x14ac:dyDescent="0.2">
      <c r="B370" s="26"/>
      <c r="F370" s="26"/>
    </row>
    <row r="371" spans="2:6" x14ac:dyDescent="0.2">
      <c r="B371" s="26"/>
      <c r="F371" s="26"/>
    </row>
    <row r="372" spans="2:6" x14ac:dyDescent="0.2">
      <c r="B372" s="26"/>
      <c r="F372" s="26"/>
    </row>
    <row r="373" spans="2:6" x14ac:dyDescent="0.2">
      <c r="B373" s="26"/>
      <c r="F373" s="26"/>
    </row>
    <row r="374" spans="2:6" x14ac:dyDescent="0.2">
      <c r="B374" s="26"/>
      <c r="F374" s="26"/>
    </row>
    <row r="375" spans="2:6" x14ac:dyDescent="0.2">
      <c r="B375" s="26"/>
      <c r="F375" s="26"/>
    </row>
    <row r="376" spans="2:6" x14ac:dyDescent="0.2">
      <c r="B376" s="26"/>
      <c r="F376" s="26"/>
    </row>
    <row r="377" spans="2:6" x14ac:dyDescent="0.2">
      <c r="B377" s="26"/>
      <c r="F377" s="26"/>
    </row>
    <row r="378" spans="2:6" x14ac:dyDescent="0.2">
      <c r="B378" s="26"/>
      <c r="F378" s="26"/>
    </row>
    <row r="379" spans="2:6" x14ac:dyDescent="0.2">
      <c r="B379" s="26"/>
      <c r="F379" s="26"/>
    </row>
    <row r="380" spans="2:6" x14ac:dyDescent="0.2">
      <c r="B380" s="26"/>
      <c r="F380" s="26"/>
    </row>
    <row r="381" spans="2:6" x14ac:dyDescent="0.2">
      <c r="B381" s="26"/>
      <c r="F381" s="26"/>
    </row>
    <row r="382" spans="2:6" x14ac:dyDescent="0.2">
      <c r="B382" s="26"/>
      <c r="F382" s="26"/>
    </row>
    <row r="383" spans="2:6" x14ac:dyDescent="0.2">
      <c r="B383" s="26"/>
      <c r="F383" s="26"/>
    </row>
    <row r="384" spans="2:6" x14ac:dyDescent="0.2">
      <c r="B384" s="26"/>
      <c r="F384" s="26"/>
    </row>
    <row r="385" spans="2:6" x14ac:dyDescent="0.2">
      <c r="B385" s="26"/>
      <c r="F385" s="26"/>
    </row>
    <row r="386" spans="2:6" x14ac:dyDescent="0.2">
      <c r="B386" s="26"/>
      <c r="F386" s="26"/>
    </row>
    <row r="387" spans="2:6" x14ac:dyDescent="0.2">
      <c r="B387" s="26"/>
      <c r="F387" s="26"/>
    </row>
    <row r="388" spans="2:6" x14ac:dyDescent="0.2">
      <c r="B388" s="26"/>
      <c r="F388" s="26"/>
    </row>
    <row r="389" spans="2:6" x14ac:dyDescent="0.2">
      <c r="B389" s="26"/>
      <c r="F389" s="26"/>
    </row>
    <row r="390" spans="2:6" x14ac:dyDescent="0.2">
      <c r="B390" s="26"/>
      <c r="F390" s="26"/>
    </row>
    <row r="391" spans="2:6" x14ac:dyDescent="0.2">
      <c r="B391" s="26"/>
      <c r="F391" s="26"/>
    </row>
    <row r="392" spans="2:6" x14ac:dyDescent="0.2">
      <c r="B392" s="26"/>
      <c r="F392" s="26"/>
    </row>
    <row r="393" spans="2:6" x14ac:dyDescent="0.2">
      <c r="B393" s="26"/>
      <c r="F393" s="26"/>
    </row>
    <row r="394" spans="2:6" x14ac:dyDescent="0.2">
      <c r="B394" s="26"/>
      <c r="F394" s="26"/>
    </row>
    <row r="395" spans="2:6" x14ac:dyDescent="0.2">
      <c r="B395" s="26"/>
      <c r="F395" s="26"/>
    </row>
    <row r="396" spans="2:6" x14ac:dyDescent="0.2">
      <c r="B396" s="26"/>
      <c r="F396" s="26"/>
    </row>
    <row r="397" spans="2:6" x14ac:dyDescent="0.2">
      <c r="B397" s="26"/>
      <c r="F397" s="26"/>
    </row>
    <row r="398" spans="2:6" x14ac:dyDescent="0.2">
      <c r="B398" s="26"/>
      <c r="F398" s="26"/>
    </row>
    <row r="399" spans="2:6" x14ac:dyDescent="0.2">
      <c r="B399" s="26"/>
      <c r="F399" s="26"/>
    </row>
    <row r="400" spans="2:6" x14ac:dyDescent="0.2">
      <c r="B400" s="26"/>
      <c r="F400" s="26"/>
    </row>
    <row r="401" spans="2:6" x14ac:dyDescent="0.2">
      <c r="B401" s="26"/>
      <c r="F401" s="26"/>
    </row>
    <row r="402" spans="2:6" x14ac:dyDescent="0.2">
      <c r="B402" s="26"/>
      <c r="F402" s="26"/>
    </row>
    <row r="403" spans="2:6" x14ac:dyDescent="0.2">
      <c r="B403" s="26"/>
      <c r="F403" s="26"/>
    </row>
    <row r="404" spans="2:6" x14ac:dyDescent="0.2">
      <c r="B404" s="26"/>
      <c r="F404" s="26"/>
    </row>
    <row r="405" spans="2:6" x14ac:dyDescent="0.2">
      <c r="B405" s="26"/>
      <c r="F405" s="26"/>
    </row>
    <row r="406" spans="2:6" x14ac:dyDescent="0.2">
      <c r="B406" s="26"/>
      <c r="F406" s="26"/>
    </row>
    <row r="407" spans="2:6" x14ac:dyDescent="0.2">
      <c r="B407" s="26"/>
      <c r="F407" s="26"/>
    </row>
    <row r="408" spans="2:6" x14ac:dyDescent="0.2">
      <c r="B408" s="26"/>
      <c r="F408" s="26"/>
    </row>
    <row r="409" spans="2:6" x14ac:dyDescent="0.2">
      <c r="B409" s="26"/>
      <c r="F409" s="26"/>
    </row>
    <row r="410" spans="2:6" x14ac:dyDescent="0.2">
      <c r="B410" s="26"/>
      <c r="F410" s="26"/>
    </row>
    <row r="411" spans="2:6" x14ac:dyDescent="0.2">
      <c r="B411" s="26"/>
      <c r="F411" s="26"/>
    </row>
    <row r="412" spans="2:6" x14ac:dyDescent="0.2">
      <c r="B412" s="26"/>
      <c r="F412" s="26"/>
    </row>
    <row r="413" spans="2:6" x14ac:dyDescent="0.2">
      <c r="B413" s="26"/>
      <c r="F413" s="26"/>
    </row>
    <row r="414" spans="2:6" x14ac:dyDescent="0.2">
      <c r="B414" s="26"/>
      <c r="F414" s="26"/>
    </row>
    <row r="415" spans="2:6" x14ac:dyDescent="0.2">
      <c r="B415" s="26"/>
      <c r="F415" s="26"/>
    </row>
    <row r="416" spans="2:6" x14ac:dyDescent="0.2">
      <c r="B416" s="26"/>
      <c r="F416" s="26"/>
    </row>
    <row r="417" spans="2:6" x14ac:dyDescent="0.2">
      <c r="B417" s="26"/>
      <c r="F417" s="26"/>
    </row>
    <row r="418" spans="2:6" x14ac:dyDescent="0.2">
      <c r="B418" s="26"/>
      <c r="F418" s="26"/>
    </row>
    <row r="419" spans="2:6" x14ac:dyDescent="0.2">
      <c r="B419" s="26"/>
      <c r="F419" s="26"/>
    </row>
    <row r="420" spans="2:6" x14ac:dyDescent="0.2">
      <c r="B420" s="26"/>
      <c r="F420" s="26"/>
    </row>
    <row r="421" spans="2:6" x14ac:dyDescent="0.2">
      <c r="B421" s="26"/>
      <c r="F421" s="26"/>
    </row>
    <row r="422" spans="2:6" x14ac:dyDescent="0.2">
      <c r="B422" s="26"/>
      <c r="F422" s="26"/>
    </row>
    <row r="423" spans="2:6" x14ac:dyDescent="0.2">
      <c r="B423" s="26"/>
      <c r="F423" s="26"/>
    </row>
    <row r="424" spans="2:6" x14ac:dyDescent="0.2">
      <c r="B424" s="26"/>
      <c r="F424" s="26"/>
    </row>
    <row r="425" spans="2:6" x14ac:dyDescent="0.2">
      <c r="B425" s="26"/>
      <c r="F425" s="26"/>
    </row>
    <row r="426" spans="2:6" x14ac:dyDescent="0.2">
      <c r="B426" s="26"/>
      <c r="F426" s="26"/>
    </row>
    <row r="427" spans="2:6" x14ac:dyDescent="0.2">
      <c r="B427" s="26"/>
      <c r="F427" s="26"/>
    </row>
    <row r="428" spans="2:6" x14ac:dyDescent="0.2">
      <c r="B428" s="26"/>
      <c r="F428" s="26"/>
    </row>
    <row r="429" spans="2:6" x14ac:dyDescent="0.2">
      <c r="B429" s="26"/>
      <c r="F429" s="26"/>
    </row>
    <row r="430" spans="2:6" x14ac:dyDescent="0.2">
      <c r="B430" s="26"/>
      <c r="F430" s="26"/>
    </row>
    <row r="431" spans="2:6" x14ac:dyDescent="0.2">
      <c r="B431" s="26"/>
      <c r="F431" s="26"/>
    </row>
    <row r="432" spans="2:6" x14ac:dyDescent="0.2">
      <c r="B432" s="26"/>
      <c r="F432" s="26"/>
    </row>
    <row r="433" spans="2:6" x14ac:dyDescent="0.2">
      <c r="B433" s="26"/>
      <c r="F433" s="26"/>
    </row>
    <row r="434" spans="2:6" x14ac:dyDescent="0.2">
      <c r="B434" s="26"/>
      <c r="F434" s="26"/>
    </row>
    <row r="435" spans="2:6" x14ac:dyDescent="0.2">
      <c r="B435" s="26"/>
      <c r="F435" s="26"/>
    </row>
    <row r="436" spans="2:6" x14ac:dyDescent="0.2">
      <c r="B436" s="26"/>
      <c r="F436" s="26"/>
    </row>
    <row r="437" spans="2:6" x14ac:dyDescent="0.2">
      <c r="B437" s="26"/>
      <c r="F437" s="26"/>
    </row>
    <row r="438" spans="2:6" x14ac:dyDescent="0.2">
      <c r="B438" s="26"/>
      <c r="F438" s="26"/>
    </row>
    <row r="439" spans="2:6" x14ac:dyDescent="0.2">
      <c r="B439" s="26"/>
      <c r="F439" s="26"/>
    </row>
    <row r="440" spans="2:6" x14ac:dyDescent="0.2">
      <c r="B440" s="26"/>
      <c r="F440" s="26"/>
    </row>
    <row r="441" spans="2:6" x14ac:dyDescent="0.2">
      <c r="B441" s="26"/>
      <c r="F441" s="26"/>
    </row>
    <row r="442" spans="2:6" x14ac:dyDescent="0.2">
      <c r="B442" s="26"/>
      <c r="F442" s="26"/>
    </row>
    <row r="443" spans="2:6" x14ac:dyDescent="0.2">
      <c r="B443" s="26"/>
      <c r="F443" s="26"/>
    </row>
    <row r="444" spans="2:6" x14ac:dyDescent="0.2">
      <c r="B444" s="26"/>
      <c r="F444" s="26"/>
    </row>
    <row r="445" spans="2:6" x14ac:dyDescent="0.2">
      <c r="B445" s="26"/>
      <c r="F445" s="26"/>
    </row>
    <row r="446" spans="2:6" x14ac:dyDescent="0.2">
      <c r="B446" s="26"/>
      <c r="F446" s="26"/>
    </row>
    <row r="447" spans="2:6" x14ac:dyDescent="0.2">
      <c r="B447" s="26"/>
      <c r="F447" s="26"/>
    </row>
    <row r="448" spans="2:6" x14ac:dyDescent="0.2">
      <c r="B448" s="26"/>
      <c r="F448" s="26"/>
    </row>
    <row r="449" spans="2:6" x14ac:dyDescent="0.2">
      <c r="B449" s="26"/>
      <c r="F449" s="26"/>
    </row>
    <row r="450" spans="2:6" x14ac:dyDescent="0.2">
      <c r="B450" s="26"/>
      <c r="F450" s="26"/>
    </row>
    <row r="451" spans="2:6" x14ac:dyDescent="0.2">
      <c r="B451" s="26"/>
      <c r="F451" s="26"/>
    </row>
    <row r="452" spans="2:6" x14ac:dyDescent="0.2">
      <c r="B452" s="26"/>
      <c r="F452" s="26"/>
    </row>
    <row r="453" spans="2:6" x14ac:dyDescent="0.2">
      <c r="B453" s="26"/>
      <c r="F453" s="26"/>
    </row>
    <row r="454" spans="2:6" x14ac:dyDescent="0.2">
      <c r="B454" s="26"/>
      <c r="F454" s="26"/>
    </row>
    <row r="455" spans="2:6" x14ac:dyDescent="0.2">
      <c r="B455" s="26"/>
      <c r="F455" s="26"/>
    </row>
    <row r="456" spans="2:6" x14ac:dyDescent="0.2">
      <c r="B456" s="26"/>
      <c r="F456" s="26"/>
    </row>
    <row r="457" spans="2:6" x14ac:dyDescent="0.2">
      <c r="B457" s="26"/>
      <c r="F457" s="26"/>
    </row>
    <row r="458" spans="2:6" x14ac:dyDescent="0.2">
      <c r="B458" s="26"/>
      <c r="F458" s="26"/>
    </row>
    <row r="459" spans="2:6" x14ac:dyDescent="0.2">
      <c r="B459" s="26"/>
      <c r="F459" s="26"/>
    </row>
    <row r="460" spans="2:6" x14ac:dyDescent="0.2">
      <c r="B460" s="26"/>
      <c r="F460" s="26"/>
    </row>
    <row r="461" spans="2:6" x14ac:dyDescent="0.2">
      <c r="B461" s="26"/>
      <c r="F461" s="26"/>
    </row>
    <row r="462" spans="2:6" x14ac:dyDescent="0.2">
      <c r="B462" s="26"/>
      <c r="F462" s="26"/>
    </row>
    <row r="463" spans="2:6" x14ac:dyDescent="0.2">
      <c r="B463" s="26"/>
      <c r="F463" s="26"/>
    </row>
    <row r="464" spans="2:6" x14ac:dyDescent="0.2">
      <c r="B464" s="26"/>
      <c r="F464" s="26"/>
    </row>
    <row r="465" spans="2:6" x14ac:dyDescent="0.2">
      <c r="B465" s="26"/>
      <c r="F465" s="26"/>
    </row>
    <row r="466" spans="2:6" x14ac:dyDescent="0.2">
      <c r="B466" s="26"/>
      <c r="F466" s="26"/>
    </row>
    <row r="467" spans="2:6" x14ac:dyDescent="0.2">
      <c r="B467" s="26"/>
      <c r="F467" s="26"/>
    </row>
    <row r="468" spans="2:6" x14ac:dyDescent="0.2">
      <c r="B468" s="26"/>
      <c r="F468" s="26"/>
    </row>
    <row r="469" spans="2:6" x14ac:dyDescent="0.2">
      <c r="B469" s="26"/>
      <c r="F469" s="26"/>
    </row>
    <row r="470" spans="2:6" x14ac:dyDescent="0.2">
      <c r="B470" s="26"/>
      <c r="F470" s="26"/>
    </row>
    <row r="471" spans="2:6" x14ac:dyDescent="0.2">
      <c r="B471" s="26"/>
      <c r="F471" s="26"/>
    </row>
    <row r="472" spans="2:6" x14ac:dyDescent="0.2">
      <c r="B472" s="26"/>
      <c r="F472" s="26"/>
    </row>
    <row r="473" spans="2:6" x14ac:dyDescent="0.2">
      <c r="B473" s="26"/>
      <c r="F473" s="26"/>
    </row>
    <row r="474" spans="2:6" x14ac:dyDescent="0.2">
      <c r="B474" s="26"/>
      <c r="F474" s="26"/>
    </row>
    <row r="475" spans="2:6" x14ac:dyDescent="0.2">
      <c r="B475" s="26"/>
      <c r="F475" s="26"/>
    </row>
    <row r="476" spans="2:6" x14ac:dyDescent="0.2">
      <c r="B476" s="26"/>
      <c r="F476" s="26"/>
    </row>
    <row r="477" spans="2:6" x14ac:dyDescent="0.2">
      <c r="B477" s="26"/>
      <c r="F477" s="26"/>
    </row>
    <row r="478" spans="2:6" x14ac:dyDescent="0.2">
      <c r="B478" s="26"/>
      <c r="F478" s="26"/>
    </row>
    <row r="479" spans="2:6" x14ac:dyDescent="0.2">
      <c r="B479" s="26"/>
      <c r="F479" s="26"/>
    </row>
    <row r="480" spans="2:6" x14ac:dyDescent="0.2">
      <c r="B480" s="26"/>
      <c r="F480" s="26"/>
    </row>
    <row r="481" spans="2:6" x14ac:dyDescent="0.2">
      <c r="B481" s="26"/>
      <c r="F481" s="26"/>
    </row>
    <row r="482" spans="2:6" x14ac:dyDescent="0.2">
      <c r="B482" s="26"/>
      <c r="F482" s="26"/>
    </row>
    <row r="483" spans="2:6" x14ac:dyDescent="0.2">
      <c r="B483" s="26"/>
      <c r="F483" s="26"/>
    </row>
    <row r="484" spans="2:6" x14ac:dyDescent="0.2">
      <c r="B484" s="26"/>
      <c r="F484" s="26"/>
    </row>
    <row r="485" spans="2:6" x14ac:dyDescent="0.2">
      <c r="B485" s="26"/>
      <c r="F485" s="26"/>
    </row>
    <row r="486" spans="2:6" x14ac:dyDescent="0.2">
      <c r="B486" s="26"/>
      <c r="F486" s="26"/>
    </row>
    <row r="487" spans="2:6" x14ac:dyDescent="0.2">
      <c r="B487" s="26"/>
      <c r="F487" s="26"/>
    </row>
    <row r="488" spans="2:6" x14ac:dyDescent="0.2">
      <c r="B488" s="26"/>
      <c r="F488" s="26"/>
    </row>
    <row r="489" spans="2:6" x14ac:dyDescent="0.2">
      <c r="B489" s="26"/>
      <c r="F489" s="26"/>
    </row>
    <row r="490" spans="2:6" x14ac:dyDescent="0.2">
      <c r="B490" s="26"/>
      <c r="F490" s="26"/>
    </row>
    <row r="491" spans="2:6" x14ac:dyDescent="0.2">
      <c r="B491" s="26"/>
      <c r="F491" s="26"/>
    </row>
    <row r="492" spans="2:6" x14ac:dyDescent="0.2">
      <c r="B492" s="26"/>
      <c r="F492" s="26"/>
    </row>
    <row r="493" spans="2:6" x14ac:dyDescent="0.2">
      <c r="B493" s="26"/>
      <c r="F493" s="26"/>
    </row>
    <row r="494" spans="2:6" x14ac:dyDescent="0.2">
      <c r="B494" s="26"/>
      <c r="F494" s="26"/>
    </row>
    <row r="495" spans="2:6" x14ac:dyDescent="0.2">
      <c r="B495" s="26"/>
      <c r="F495" s="26"/>
    </row>
    <row r="496" spans="2:6" x14ac:dyDescent="0.2">
      <c r="B496" s="26"/>
      <c r="F496" s="26"/>
    </row>
    <row r="497" spans="2:6" x14ac:dyDescent="0.2">
      <c r="B497" s="26"/>
      <c r="F497" s="26"/>
    </row>
    <row r="498" spans="2:6" x14ac:dyDescent="0.2">
      <c r="B498" s="26"/>
      <c r="F498" s="26"/>
    </row>
    <row r="499" spans="2:6" x14ac:dyDescent="0.2">
      <c r="B499" s="26"/>
      <c r="F499" s="26"/>
    </row>
    <row r="500" spans="2:6" x14ac:dyDescent="0.2">
      <c r="B500" s="26"/>
      <c r="F500" s="26"/>
    </row>
    <row r="501" spans="2:6" x14ac:dyDescent="0.2">
      <c r="B501" s="26"/>
      <c r="F501" s="26"/>
    </row>
    <row r="502" spans="2:6" x14ac:dyDescent="0.2">
      <c r="B502" s="26"/>
      <c r="F502" s="26"/>
    </row>
    <row r="503" spans="2:6" x14ac:dyDescent="0.2">
      <c r="B503" s="26"/>
      <c r="F503" s="26"/>
    </row>
    <row r="504" spans="2:6" x14ac:dyDescent="0.2">
      <c r="B504" s="26"/>
      <c r="F504" s="26"/>
    </row>
    <row r="505" spans="2:6" x14ac:dyDescent="0.2">
      <c r="B505" s="26"/>
      <c r="F505" s="26"/>
    </row>
    <row r="506" spans="2:6" x14ac:dyDescent="0.2">
      <c r="B506" s="26"/>
      <c r="F506" s="26"/>
    </row>
    <row r="507" spans="2:6" x14ac:dyDescent="0.2">
      <c r="B507" s="26"/>
      <c r="F507" s="26"/>
    </row>
    <row r="508" spans="2:6" x14ac:dyDescent="0.2">
      <c r="B508" s="26"/>
      <c r="F508" s="26"/>
    </row>
    <row r="509" spans="2:6" x14ac:dyDescent="0.2">
      <c r="B509" s="26"/>
      <c r="F509" s="26"/>
    </row>
    <row r="510" spans="2:6" x14ac:dyDescent="0.2">
      <c r="B510" s="26"/>
      <c r="F510" s="26"/>
    </row>
    <row r="511" spans="2:6" x14ac:dyDescent="0.2">
      <c r="B511" s="26"/>
      <c r="F511" s="26"/>
    </row>
    <row r="512" spans="2:6" x14ac:dyDescent="0.2">
      <c r="B512" s="26"/>
      <c r="F512" s="26"/>
    </row>
    <row r="513" spans="2:6" x14ac:dyDescent="0.2">
      <c r="B513" s="26"/>
      <c r="F513" s="26"/>
    </row>
    <row r="514" spans="2:6" x14ac:dyDescent="0.2">
      <c r="B514" s="26"/>
      <c r="F514" s="26"/>
    </row>
    <row r="515" spans="2:6" x14ac:dyDescent="0.2">
      <c r="B515" s="26"/>
      <c r="F515" s="26"/>
    </row>
    <row r="516" spans="2:6" x14ac:dyDescent="0.2">
      <c r="B516" s="26"/>
      <c r="F516" s="26"/>
    </row>
    <row r="517" spans="2:6" x14ac:dyDescent="0.2">
      <c r="B517" s="26"/>
      <c r="F517" s="26"/>
    </row>
    <row r="518" spans="2:6" x14ac:dyDescent="0.2">
      <c r="B518" s="26"/>
      <c r="F518" s="26"/>
    </row>
    <row r="519" spans="2:6" x14ac:dyDescent="0.2">
      <c r="B519" s="26"/>
      <c r="F519" s="26"/>
    </row>
    <row r="520" spans="2:6" x14ac:dyDescent="0.2">
      <c r="B520" s="26"/>
      <c r="F520" s="26"/>
    </row>
    <row r="521" spans="2:6" x14ac:dyDescent="0.2">
      <c r="B521" s="26"/>
      <c r="F521" s="26"/>
    </row>
    <row r="522" spans="2:6" x14ac:dyDescent="0.2">
      <c r="B522" s="26"/>
      <c r="F522" s="26"/>
    </row>
    <row r="523" spans="2:6" x14ac:dyDescent="0.2">
      <c r="B523" s="26"/>
      <c r="F523" s="26"/>
    </row>
    <row r="524" spans="2:6" x14ac:dyDescent="0.2">
      <c r="B524" s="26"/>
      <c r="F524" s="26"/>
    </row>
    <row r="525" spans="2:6" x14ac:dyDescent="0.2">
      <c r="B525" s="26"/>
      <c r="F525" s="26"/>
    </row>
    <row r="526" spans="2:6" x14ac:dyDescent="0.2">
      <c r="B526" s="26"/>
      <c r="F526" s="26"/>
    </row>
    <row r="527" spans="2:6" x14ac:dyDescent="0.2">
      <c r="B527" s="26"/>
      <c r="F527" s="26"/>
    </row>
    <row r="528" spans="2:6" x14ac:dyDescent="0.2">
      <c r="B528" s="26"/>
      <c r="F528" s="26"/>
    </row>
    <row r="529" spans="2:6" x14ac:dyDescent="0.2">
      <c r="B529" s="26"/>
      <c r="F529" s="26"/>
    </row>
    <row r="530" spans="2:6" x14ac:dyDescent="0.2">
      <c r="B530" s="26"/>
      <c r="F530" s="26"/>
    </row>
    <row r="531" spans="2:6" x14ac:dyDescent="0.2">
      <c r="B531" s="26"/>
      <c r="F531" s="26"/>
    </row>
    <row r="532" spans="2:6" x14ac:dyDescent="0.2">
      <c r="B532" s="26"/>
      <c r="F532" s="26"/>
    </row>
    <row r="533" spans="2:6" x14ac:dyDescent="0.2">
      <c r="B533" s="26"/>
      <c r="F533" s="26"/>
    </row>
    <row r="534" spans="2:6" x14ac:dyDescent="0.2">
      <c r="B534" s="26"/>
      <c r="F534" s="26"/>
    </row>
    <row r="535" spans="2:6" x14ac:dyDescent="0.2">
      <c r="B535" s="26"/>
      <c r="F535" s="26"/>
    </row>
    <row r="536" spans="2:6" x14ac:dyDescent="0.2">
      <c r="B536" s="26"/>
      <c r="F536" s="26"/>
    </row>
    <row r="537" spans="2:6" x14ac:dyDescent="0.2">
      <c r="B537" s="26"/>
      <c r="F537" s="26"/>
    </row>
    <row r="538" spans="2:6" x14ac:dyDescent="0.2">
      <c r="B538" s="26"/>
      <c r="F538" s="26"/>
    </row>
    <row r="539" spans="2:6" x14ac:dyDescent="0.2">
      <c r="B539" s="26"/>
      <c r="F539" s="26"/>
    </row>
    <row r="540" spans="2:6" x14ac:dyDescent="0.2">
      <c r="B540" s="26"/>
      <c r="F540" s="26"/>
    </row>
    <row r="541" spans="2:6" x14ac:dyDescent="0.2">
      <c r="B541" s="26"/>
      <c r="F541" s="26"/>
    </row>
    <row r="542" spans="2:6" x14ac:dyDescent="0.2">
      <c r="B542" s="26"/>
      <c r="F542" s="26"/>
    </row>
    <row r="543" spans="2:6" x14ac:dyDescent="0.2">
      <c r="B543" s="26"/>
      <c r="F543" s="26"/>
    </row>
    <row r="544" spans="2:6" x14ac:dyDescent="0.2">
      <c r="B544" s="26"/>
      <c r="F544" s="26"/>
    </row>
    <row r="545" spans="2:6" x14ac:dyDescent="0.2">
      <c r="B545" s="26"/>
      <c r="F545" s="26"/>
    </row>
    <row r="546" spans="2:6" x14ac:dyDescent="0.2">
      <c r="B546" s="26"/>
      <c r="F546" s="26"/>
    </row>
    <row r="547" spans="2:6" x14ac:dyDescent="0.2">
      <c r="B547" s="26"/>
      <c r="F547" s="26"/>
    </row>
    <row r="548" spans="2:6" x14ac:dyDescent="0.2">
      <c r="B548" s="26"/>
      <c r="F548" s="26"/>
    </row>
    <row r="549" spans="2:6" x14ac:dyDescent="0.2">
      <c r="B549" s="26"/>
      <c r="F549" s="26"/>
    </row>
    <row r="550" spans="2:6" x14ac:dyDescent="0.2">
      <c r="B550" s="26"/>
      <c r="F550" s="26"/>
    </row>
    <row r="551" spans="2:6" x14ac:dyDescent="0.2">
      <c r="B551" s="26"/>
      <c r="F551" s="26"/>
    </row>
    <row r="552" spans="2:6" x14ac:dyDescent="0.2">
      <c r="B552" s="26"/>
      <c r="F552" s="26"/>
    </row>
    <row r="553" spans="2:6" x14ac:dyDescent="0.2">
      <c r="B553" s="26"/>
      <c r="F553" s="26"/>
    </row>
    <row r="554" spans="2:6" x14ac:dyDescent="0.2">
      <c r="B554" s="26"/>
      <c r="F554" s="26"/>
    </row>
    <row r="555" spans="2:6" x14ac:dyDescent="0.2">
      <c r="B555" s="26"/>
      <c r="F555" s="26"/>
    </row>
    <row r="556" spans="2:6" x14ac:dyDescent="0.2">
      <c r="B556" s="26"/>
      <c r="F556" s="26"/>
    </row>
    <row r="557" spans="2:6" x14ac:dyDescent="0.2">
      <c r="B557" s="26"/>
      <c r="F557" s="26"/>
    </row>
    <row r="558" spans="2:6" x14ac:dyDescent="0.2">
      <c r="B558" s="26"/>
      <c r="F558" s="26"/>
    </row>
    <row r="559" spans="2:6" x14ac:dyDescent="0.2">
      <c r="B559" s="26"/>
      <c r="F559" s="26"/>
    </row>
    <row r="560" spans="2:6" x14ac:dyDescent="0.2">
      <c r="B560" s="26"/>
      <c r="F560" s="26"/>
    </row>
    <row r="561" spans="2:6" x14ac:dyDescent="0.2">
      <c r="B561" s="26"/>
      <c r="F561" s="26"/>
    </row>
    <row r="562" spans="2:6" x14ac:dyDescent="0.2">
      <c r="B562" s="26"/>
      <c r="F562" s="26"/>
    </row>
    <row r="563" spans="2:6" x14ac:dyDescent="0.2">
      <c r="B563" s="26"/>
      <c r="F563" s="26"/>
    </row>
    <row r="564" spans="2:6" x14ac:dyDescent="0.2">
      <c r="B564" s="26"/>
      <c r="F564" s="26"/>
    </row>
    <row r="565" spans="2:6" x14ac:dyDescent="0.2">
      <c r="B565" s="26"/>
      <c r="F565" s="26"/>
    </row>
    <row r="566" spans="2:6" x14ac:dyDescent="0.2">
      <c r="B566" s="26"/>
      <c r="F566" s="26"/>
    </row>
    <row r="567" spans="2:6" x14ac:dyDescent="0.2">
      <c r="B567" s="26"/>
      <c r="F567" s="26"/>
    </row>
    <row r="568" spans="2:6" x14ac:dyDescent="0.2">
      <c r="B568" s="26"/>
      <c r="F568" s="26"/>
    </row>
    <row r="569" spans="2:6" x14ac:dyDescent="0.2">
      <c r="B569" s="26"/>
      <c r="F569" s="26"/>
    </row>
    <row r="570" spans="2:6" x14ac:dyDescent="0.2">
      <c r="B570" s="26"/>
      <c r="F570" s="26"/>
    </row>
    <row r="571" spans="2:6" x14ac:dyDescent="0.2">
      <c r="B571" s="26"/>
      <c r="F571" s="26"/>
    </row>
    <row r="572" spans="2:6" x14ac:dyDescent="0.2">
      <c r="B572" s="26"/>
      <c r="F572" s="26"/>
    </row>
    <row r="573" spans="2:6" x14ac:dyDescent="0.2">
      <c r="B573" s="26"/>
      <c r="F573" s="26"/>
    </row>
    <row r="574" spans="2:6" x14ac:dyDescent="0.2">
      <c r="B574" s="26"/>
      <c r="F574" s="26"/>
    </row>
    <row r="575" spans="2:6" x14ac:dyDescent="0.2">
      <c r="B575" s="26"/>
      <c r="F575" s="26"/>
    </row>
    <row r="576" spans="2:6" x14ac:dyDescent="0.2">
      <c r="B576" s="26"/>
      <c r="F576" s="26"/>
    </row>
    <row r="577" spans="2:6" x14ac:dyDescent="0.2">
      <c r="B577" s="26"/>
      <c r="F577" s="26"/>
    </row>
    <row r="578" spans="2:6" x14ac:dyDescent="0.2">
      <c r="B578" s="26"/>
      <c r="F578" s="26"/>
    </row>
    <row r="579" spans="2:6" x14ac:dyDescent="0.2">
      <c r="B579" s="26"/>
      <c r="F579" s="26"/>
    </row>
    <row r="580" spans="2:6" x14ac:dyDescent="0.2">
      <c r="B580" s="26"/>
      <c r="F580" s="26"/>
    </row>
    <row r="581" spans="2:6" x14ac:dyDescent="0.2">
      <c r="B581" s="26"/>
      <c r="F581" s="26"/>
    </row>
    <row r="582" spans="2:6" x14ac:dyDescent="0.2">
      <c r="B582" s="26"/>
      <c r="F582" s="26"/>
    </row>
    <row r="583" spans="2:6" x14ac:dyDescent="0.2">
      <c r="B583" s="26"/>
      <c r="F583" s="26"/>
    </row>
    <row r="584" spans="2:6" x14ac:dyDescent="0.2">
      <c r="B584" s="26"/>
      <c r="F584" s="26"/>
    </row>
    <row r="585" spans="2:6" x14ac:dyDescent="0.2">
      <c r="B585" s="26"/>
      <c r="F585" s="26"/>
    </row>
    <row r="586" spans="2:6" x14ac:dyDescent="0.2">
      <c r="B586" s="26"/>
      <c r="F586" s="26"/>
    </row>
    <row r="587" spans="2:6" x14ac:dyDescent="0.2">
      <c r="B587" s="26"/>
      <c r="F587" s="26"/>
    </row>
    <row r="588" spans="2:6" x14ac:dyDescent="0.2">
      <c r="B588" s="26"/>
      <c r="F588" s="26"/>
    </row>
    <row r="589" spans="2:6" x14ac:dyDescent="0.2">
      <c r="B589" s="26"/>
      <c r="F589" s="26"/>
    </row>
    <row r="590" spans="2:6" x14ac:dyDescent="0.2">
      <c r="B590" s="26"/>
      <c r="F590" s="26"/>
    </row>
    <row r="591" spans="2:6" x14ac:dyDescent="0.2">
      <c r="B591" s="26"/>
      <c r="F591" s="26"/>
    </row>
    <row r="592" spans="2:6" x14ac:dyDescent="0.2">
      <c r="B592" s="26"/>
      <c r="F592" s="26"/>
    </row>
    <row r="593" spans="2:6" x14ac:dyDescent="0.2">
      <c r="B593" s="26"/>
      <c r="F593" s="26"/>
    </row>
    <row r="594" spans="2:6" x14ac:dyDescent="0.2">
      <c r="B594" s="26"/>
      <c r="F594" s="26"/>
    </row>
    <row r="595" spans="2:6" x14ac:dyDescent="0.2">
      <c r="B595" s="26"/>
      <c r="F595" s="26"/>
    </row>
    <row r="596" spans="2:6" x14ac:dyDescent="0.2">
      <c r="B596" s="26"/>
      <c r="F596" s="26"/>
    </row>
    <row r="597" spans="2:6" x14ac:dyDescent="0.2">
      <c r="B597" s="26"/>
      <c r="F597" s="26"/>
    </row>
    <row r="598" spans="2:6" x14ac:dyDescent="0.2">
      <c r="B598" s="26"/>
      <c r="F598" s="26"/>
    </row>
    <row r="599" spans="2:6" x14ac:dyDescent="0.2">
      <c r="B599" s="26"/>
      <c r="F599" s="26"/>
    </row>
    <row r="600" spans="2:6" x14ac:dyDescent="0.2">
      <c r="B600" s="26"/>
      <c r="F600" s="26"/>
    </row>
    <row r="601" spans="2:6" x14ac:dyDescent="0.2">
      <c r="B601" s="26"/>
      <c r="F601" s="26"/>
    </row>
    <row r="602" spans="2:6" x14ac:dyDescent="0.2">
      <c r="B602" s="26"/>
      <c r="F602" s="26"/>
    </row>
    <row r="603" spans="2:6" x14ac:dyDescent="0.2">
      <c r="B603" s="26"/>
      <c r="F603" s="26"/>
    </row>
    <row r="604" spans="2:6" x14ac:dyDescent="0.2">
      <c r="B604" s="26"/>
      <c r="F604" s="26"/>
    </row>
    <row r="605" spans="2:6" x14ac:dyDescent="0.2">
      <c r="B605" s="26"/>
      <c r="F605" s="26"/>
    </row>
    <row r="606" spans="2:6" x14ac:dyDescent="0.2">
      <c r="B606" s="26"/>
      <c r="F606" s="26"/>
    </row>
    <row r="607" spans="2:6" x14ac:dyDescent="0.2">
      <c r="B607" s="26"/>
      <c r="F607" s="26"/>
    </row>
    <row r="608" spans="2:6" x14ac:dyDescent="0.2">
      <c r="B608" s="26"/>
      <c r="F608" s="26"/>
    </row>
    <row r="609" spans="2:6" x14ac:dyDescent="0.2">
      <c r="B609" s="26"/>
      <c r="F609" s="26"/>
    </row>
    <row r="610" spans="2:6" x14ac:dyDescent="0.2">
      <c r="B610" s="26"/>
      <c r="F610" s="26"/>
    </row>
    <row r="611" spans="2:6" x14ac:dyDescent="0.2">
      <c r="B611" s="26"/>
      <c r="F611" s="26"/>
    </row>
    <row r="612" spans="2:6" x14ac:dyDescent="0.2">
      <c r="B612" s="26"/>
      <c r="F612" s="26"/>
    </row>
    <row r="613" spans="2:6" x14ac:dyDescent="0.2">
      <c r="B613" s="26"/>
      <c r="F613" s="26"/>
    </row>
    <row r="614" spans="2:6" x14ac:dyDescent="0.2">
      <c r="B614" s="26"/>
      <c r="F614" s="26"/>
    </row>
    <row r="615" spans="2:6" x14ac:dyDescent="0.2">
      <c r="B615" s="26"/>
      <c r="F615" s="26"/>
    </row>
    <row r="616" spans="2:6" x14ac:dyDescent="0.2">
      <c r="B616" s="26"/>
      <c r="F616" s="26"/>
    </row>
    <row r="617" spans="2:6" x14ac:dyDescent="0.2">
      <c r="B617" s="26"/>
      <c r="F617" s="26"/>
    </row>
    <row r="618" spans="2:6" x14ac:dyDescent="0.2">
      <c r="B618" s="26"/>
      <c r="F618" s="26"/>
    </row>
    <row r="619" spans="2:6" x14ac:dyDescent="0.2">
      <c r="B619" s="26"/>
      <c r="F619" s="26"/>
    </row>
    <row r="620" spans="2:6" x14ac:dyDescent="0.2">
      <c r="B620" s="26"/>
      <c r="F620" s="26"/>
    </row>
    <row r="621" spans="2:6" x14ac:dyDescent="0.2">
      <c r="B621" s="26"/>
      <c r="F621" s="26"/>
    </row>
    <row r="622" spans="2:6" x14ac:dyDescent="0.2">
      <c r="B622" s="26"/>
      <c r="F622" s="26"/>
    </row>
    <row r="623" spans="2:6" x14ac:dyDescent="0.2">
      <c r="B623" s="26"/>
      <c r="F623" s="26"/>
    </row>
    <row r="624" spans="2:6" x14ac:dyDescent="0.2">
      <c r="B624" s="26"/>
      <c r="F624" s="26"/>
    </row>
    <row r="625" spans="2:6" x14ac:dyDescent="0.2">
      <c r="B625" s="26"/>
      <c r="F625" s="26"/>
    </row>
    <row r="626" spans="2:6" x14ac:dyDescent="0.2">
      <c r="B626" s="26"/>
      <c r="F626" s="26"/>
    </row>
    <row r="627" spans="2:6" x14ac:dyDescent="0.2">
      <c r="B627" s="26"/>
      <c r="F627" s="26"/>
    </row>
    <row r="628" spans="2:6" x14ac:dyDescent="0.2">
      <c r="B628" s="26"/>
      <c r="F628" s="26"/>
    </row>
    <row r="629" spans="2:6" x14ac:dyDescent="0.2">
      <c r="B629" s="26"/>
      <c r="F629" s="26"/>
    </row>
    <row r="630" spans="2:6" x14ac:dyDescent="0.2">
      <c r="B630" s="26"/>
      <c r="F630" s="26"/>
    </row>
    <row r="631" spans="2:6" x14ac:dyDescent="0.2">
      <c r="B631" s="26"/>
      <c r="F631" s="26"/>
    </row>
    <row r="632" spans="2:6" x14ac:dyDescent="0.2">
      <c r="B632" s="26"/>
      <c r="F632" s="26"/>
    </row>
    <row r="633" spans="2:6" x14ac:dyDescent="0.2">
      <c r="B633" s="26"/>
      <c r="F633" s="26"/>
    </row>
    <row r="634" spans="2:6" x14ac:dyDescent="0.2">
      <c r="B634" s="26"/>
      <c r="F634" s="26"/>
    </row>
    <row r="635" spans="2:6" x14ac:dyDescent="0.2">
      <c r="B635" s="26"/>
      <c r="F635" s="26"/>
    </row>
    <row r="636" spans="2:6" x14ac:dyDescent="0.2">
      <c r="B636" s="26"/>
      <c r="F636" s="26"/>
    </row>
    <row r="637" spans="2:6" x14ac:dyDescent="0.2">
      <c r="B637" s="26"/>
      <c r="F637" s="26"/>
    </row>
    <row r="638" spans="2:6" x14ac:dyDescent="0.2">
      <c r="B638" s="26"/>
      <c r="F638" s="26"/>
    </row>
    <row r="639" spans="2:6" x14ac:dyDescent="0.2">
      <c r="B639" s="26"/>
      <c r="F639" s="26"/>
    </row>
    <row r="640" spans="2:6" x14ac:dyDescent="0.2">
      <c r="B640" s="26"/>
      <c r="F640" s="26"/>
    </row>
    <row r="641" spans="2:6" x14ac:dyDescent="0.2">
      <c r="B641" s="26"/>
      <c r="F641" s="26"/>
    </row>
    <row r="642" spans="2:6" x14ac:dyDescent="0.2">
      <c r="B642" s="26"/>
      <c r="F642" s="26"/>
    </row>
    <row r="643" spans="2:6" x14ac:dyDescent="0.2">
      <c r="B643" s="26"/>
      <c r="F643" s="26"/>
    </row>
    <row r="644" spans="2:6" x14ac:dyDescent="0.2">
      <c r="B644" s="26"/>
      <c r="F644" s="26"/>
    </row>
    <row r="645" spans="2:6" x14ac:dyDescent="0.2">
      <c r="B645" s="26"/>
      <c r="F645" s="26"/>
    </row>
    <row r="646" spans="2:6" x14ac:dyDescent="0.2">
      <c r="B646" s="26"/>
      <c r="F646" s="26"/>
    </row>
    <row r="647" spans="2:6" x14ac:dyDescent="0.2">
      <c r="B647" s="26"/>
      <c r="F647" s="26"/>
    </row>
    <row r="648" spans="2:6" x14ac:dyDescent="0.2">
      <c r="B648" s="26"/>
      <c r="F648" s="26"/>
    </row>
    <row r="649" spans="2:6" x14ac:dyDescent="0.2">
      <c r="B649" s="26"/>
      <c r="F649" s="26"/>
    </row>
    <row r="650" spans="2:6" x14ac:dyDescent="0.2">
      <c r="B650" s="26"/>
      <c r="F650" s="26"/>
    </row>
    <row r="651" spans="2:6" x14ac:dyDescent="0.2">
      <c r="B651" s="26"/>
      <c r="F651" s="26"/>
    </row>
    <row r="652" spans="2:6" x14ac:dyDescent="0.2">
      <c r="B652" s="26"/>
      <c r="F652" s="26"/>
    </row>
    <row r="653" spans="2:6" x14ac:dyDescent="0.2">
      <c r="B653" s="26"/>
      <c r="F653" s="26"/>
    </row>
    <row r="654" spans="2:6" x14ac:dyDescent="0.2">
      <c r="B654" s="26"/>
      <c r="F654" s="26"/>
    </row>
    <row r="655" spans="2:6" x14ac:dyDescent="0.2">
      <c r="B655" s="26"/>
      <c r="F655" s="26"/>
    </row>
    <row r="656" spans="2:6" x14ac:dyDescent="0.2">
      <c r="B656" s="26"/>
      <c r="F656" s="26"/>
    </row>
    <row r="657" spans="2:6" x14ac:dyDescent="0.2">
      <c r="B657" s="26"/>
      <c r="F657" s="26"/>
    </row>
    <row r="658" spans="2:6" x14ac:dyDescent="0.2">
      <c r="B658" s="26"/>
      <c r="F658" s="26"/>
    </row>
    <row r="659" spans="2:6" x14ac:dyDescent="0.2">
      <c r="B659" s="26"/>
      <c r="F659" s="26"/>
    </row>
    <row r="660" spans="2:6" x14ac:dyDescent="0.2">
      <c r="B660" s="26"/>
      <c r="F660" s="26"/>
    </row>
    <row r="661" spans="2:6" x14ac:dyDescent="0.2">
      <c r="B661" s="26"/>
      <c r="F661" s="26"/>
    </row>
    <row r="662" spans="2:6" x14ac:dyDescent="0.2">
      <c r="B662" s="26"/>
      <c r="F662" s="26"/>
    </row>
    <row r="663" spans="2:6" x14ac:dyDescent="0.2">
      <c r="B663" s="26"/>
      <c r="F663" s="26"/>
    </row>
    <row r="664" spans="2:6" x14ac:dyDescent="0.2">
      <c r="B664" s="26"/>
      <c r="F664" s="26"/>
    </row>
    <row r="665" spans="2:6" x14ac:dyDescent="0.2">
      <c r="B665" s="26"/>
      <c r="F665" s="26"/>
    </row>
    <row r="666" spans="2:6" x14ac:dyDescent="0.2">
      <c r="B666" s="26"/>
      <c r="F666" s="26"/>
    </row>
    <row r="667" spans="2:6" x14ac:dyDescent="0.2">
      <c r="B667" s="26"/>
      <c r="F667" s="26"/>
    </row>
    <row r="668" spans="2:6" x14ac:dyDescent="0.2">
      <c r="B668" s="26"/>
      <c r="F668" s="26"/>
    </row>
    <row r="669" spans="2:6" x14ac:dyDescent="0.2">
      <c r="B669" s="26"/>
      <c r="F669" s="26"/>
    </row>
    <row r="670" spans="2:6" x14ac:dyDescent="0.2">
      <c r="B670" s="26"/>
      <c r="F670" s="26"/>
    </row>
    <row r="671" spans="2:6" x14ac:dyDescent="0.2">
      <c r="B671" s="26"/>
      <c r="F671" s="26"/>
    </row>
    <row r="672" spans="2:6" x14ac:dyDescent="0.2">
      <c r="B672" s="26"/>
      <c r="F672" s="26"/>
    </row>
    <row r="673" spans="2:6" x14ac:dyDescent="0.2">
      <c r="B673" s="26"/>
      <c r="F673" s="26"/>
    </row>
    <row r="674" spans="2:6" x14ac:dyDescent="0.2">
      <c r="B674" s="26"/>
      <c r="F674" s="26"/>
    </row>
    <row r="675" spans="2:6" x14ac:dyDescent="0.2">
      <c r="B675" s="26"/>
      <c r="F675" s="26"/>
    </row>
    <row r="676" spans="2:6" x14ac:dyDescent="0.2">
      <c r="B676" s="26"/>
      <c r="F676" s="26"/>
    </row>
    <row r="677" spans="2:6" x14ac:dyDescent="0.2">
      <c r="B677" s="26"/>
      <c r="F677" s="26"/>
    </row>
    <row r="678" spans="2:6" x14ac:dyDescent="0.2">
      <c r="B678" s="26"/>
      <c r="F678" s="26"/>
    </row>
    <row r="679" spans="2:6" x14ac:dyDescent="0.2">
      <c r="B679" s="26"/>
      <c r="F679" s="26"/>
    </row>
    <row r="680" spans="2:6" x14ac:dyDescent="0.2">
      <c r="B680" s="26"/>
      <c r="F680" s="26"/>
    </row>
    <row r="681" spans="2:6" x14ac:dyDescent="0.2">
      <c r="B681" s="26"/>
      <c r="F681" s="26"/>
    </row>
    <row r="682" spans="2:6" x14ac:dyDescent="0.2">
      <c r="B682" s="26"/>
      <c r="F682" s="26"/>
    </row>
    <row r="683" spans="2:6" x14ac:dyDescent="0.2">
      <c r="B683" s="26"/>
      <c r="F683" s="26"/>
    </row>
    <row r="684" spans="2:6" x14ac:dyDescent="0.2">
      <c r="B684" s="26"/>
      <c r="F684" s="26"/>
    </row>
    <row r="685" spans="2:6" x14ac:dyDescent="0.2">
      <c r="B685" s="26"/>
      <c r="F685" s="26"/>
    </row>
    <row r="686" spans="2:6" x14ac:dyDescent="0.2">
      <c r="B686" s="26"/>
      <c r="F686" s="26"/>
    </row>
    <row r="687" spans="2:6" x14ac:dyDescent="0.2">
      <c r="B687" s="26"/>
      <c r="F687" s="26"/>
    </row>
    <row r="688" spans="2:6" x14ac:dyDescent="0.2">
      <c r="B688" s="26"/>
      <c r="F688" s="26"/>
    </row>
    <row r="689" spans="2:6" x14ac:dyDescent="0.2">
      <c r="B689" s="26"/>
      <c r="F689" s="26"/>
    </row>
    <row r="690" spans="2:6" x14ac:dyDescent="0.2">
      <c r="B690" s="26"/>
      <c r="F690" s="26"/>
    </row>
    <row r="691" spans="2:6" x14ac:dyDescent="0.2">
      <c r="B691" s="26"/>
      <c r="F691" s="26"/>
    </row>
    <row r="692" spans="2:6" x14ac:dyDescent="0.2">
      <c r="B692" s="26"/>
      <c r="F692" s="26"/>
    </row>
    <row r="693" spans="2:6" x14ac:dyDescent="0.2">
      <c r="B693" s="26"/>
      <c r="F693" s="26"/>
    </row>
    <row r="694" spans="2:6" x14ac:dyDescent="0.2">
      <c r="B694" s="26"/>
      <c r="F694" s="26"/>
    </row>
    <row r="695" spans="2:6" x14ac:dyDescent="0.2">
      <c r="B695" s="26"/>
      <c r="F695" s="26"/>
    </row>
    <row r="696" spans="2:6" x14ac:dyDescent="0.2">
      <c r="B696" s="26"/>
      <c r="F696" s="26"/>
    </row>
    <row r="697" spans="2:6" x14ac:dyDescent="0.2">
      <c r="B697" s="26"/>
      <c r="F697" s="26"/>
    </row>
    <row r="698" spans="2:6" x14ac:dyDescent="0.2">
      <c r="B698" s="26"/>
      <c r="F698" s="26"/>
    </row>
    <row r="699" spans="2:6" x14ac:dyDescent="0.2">
      <c r="B699" s="26"/>
      <c r="F699" s="26"/>
    </row>
    <row r="700" spans="2:6" x14ac:dyDescent="0.2">
      <c r="B700" s="26"/>
      <c r="F700" s="26"/>
    </row>
    <row r="701" spans="2:6" x14ac:dyDescent="0.2">
      <c r="B701" s="26"/>
      <c r="F701" s="26"/>
    </row>
    <row r="702" spans="2:6" x14ac:dyDescent="0.2">
      <c r="B702" s="26"/>
      <c r="F702" s="26"/>
    </row>
    <row r="703" spans="2:6" x14ac:dyDescent="0.2">
      <c r="B703" s="26"/>
      <c r="F703" s="26"/>
    </row>
    <row r="704" spans="2:6" x14ac:dyDescent="0.2">
      <c r="B704" s="26"/>
      <c r="F704" s="26"/>
    </row>
    <row r="705" spans="2:6" x14ac:dyDescent="0.2">
      <c r="B705" s="26"/>
      <c r="F705" s="26"/>
    </row>
    <row r="706" spans="2:6" x14ac:dyDescent="0.2">
      <c r="B706" s="26"/>
      <c r="F706" s="26"/>
    </row>
    <row r="707" spans="2:6" x14ac:dyDescent="0.2">
      <c r="B707" s="26"/>
      <c r="F707" s="26"/>
    </row>
    <row r="708" spans="2:6" x14ac:dyDescent="0.2">
      <c r="B708" s="26"/>
      <c r="F708" s="26"/>
    </row>
    <row r="709" spans="2:6" x14ac:dyDescent="0.2">
      <c r="B709" s="26"/>
      <c r="F709" s="26"/>
    </row>
    <row r="710" spans="2:6" x14ac:dyDescent="0.2">
      <c r="B710" s="26"/>
      <c r="F710" s="26"/>
    </row>
    <row r="711" spans="2:6" x14ac:dyDescent="0.2">
      <c r="B711" s="26"/>
      <c r="F711" s="26"/>
    </row>
    <row r="712" spans="2:6" x14ac:dyDescent="0.2">
      <c r="B712" s="26"/>
      <c r="F712" s="26"/>
    </row>
    <row r="713" spans="2:6" x14ac:dyDescent="0.2">
      <c r="B713" s="26"/>
      <c r="F713" s="26"/>
    </row>
    <row r="714" spans="2:6" x14ac:dyDescent="0.2">
      <c r="B714" s="26"/>
      <c r="F714" s="26"/>
    </row>
    <row r="715" spans="2:6" x14ac:dyDescent="0.2">
      <c r="B715" s="26"/>
      <c r="F715" s="26"/>
    </row>
    <row r="716" spans="2:6" x14ac:dyDescent="0.2">
      <c r="B716" s="26"/>
      <c r="F716" s="26"/>
    </row>
    <row r="717" spans="2:6" x14ac:dyDescent="0.2">
      <c r="B717" s="26"/>
      <c r="F717" s="26"/>
    </row>
    <row r="718" spans="2:6" x14ac:dyDescent="0.2">
      <c r="B718" s="26"/>
      <c r="F718" s="26"/>
    </row>
    <row r="719" spans="2:6" x14ac:dyDescent="0.2">
      <c r="B719" s="26"/>
      <c r="F719" s="26"/>
    </row>
    <row r="720" spans="2:6" x14ac:dyDescent="0.2">
      <c r="B720" s="26"/>
      <c r="F720" s="26"/>
    </row>
    <row r="721" spans="2:6" x14ac:dyDescent="0.2">
      <c r="B721" s="26"/>
      <c r="F721" s="26"/>
    </row>
    <row r="722" spans="2:6" x14ac:dyDescent="0.2">
      <c r="B722" s="26"/>
      <c r="F722" s="26"/>
    </row>
    <row r="723" spans="2:6" x14ac:dyDescent="0.2">
      <c r="B723" s="26"/>
      <c r="F723" s="26"/>
    </row>
    <row r="724" spans="2:6" x14ac:dyDescent="0.2">
      <c r="B724" s="26"/>
      <c r="F724" s="26"/>
    </row>
    <row r="725" spans="2:6" x14ac:dyDescent="0.2">
      <c r="B725" s="26"/>
      <c r="F725" s="26"/>
    </row>
    <row r="726" spans="2:6" x14ac:dyDescent="0.2">
      <c r="B726" s="26"/>
      <c r="F726" s="26"/>
    </row>
    <row r="727" spans="2:6" x14ac:dyDescent="0.2">
      <c r="B727" s="26"/>
      <c r="F727" s="26"/>
    </row>
    <row r="728" spans="2:6" x14ac:dyDescent="0.2">
      <c r="B728" s="26"/>
      <c r="F728" s="26"/>
    </row>
    <row r="729" spans="2:6" x14ac:dyDescent="0.2">
      <c r="B729" s="26"/>
      <c r="F729" s="26"/>
    </row>
    <row r="730" spans="2:6" x14ac:dyDescent="0.2">
      <c r="B730" s="26"/>
      <c r="F730" s="26"/>
    </row>
    <row r="731" spans="2:6" x14ac:dyDescent="0.2">
      <c r="B731" s="26"/>
      <c r="F731" s="26"/>
    </row>
    <row r="732" spans="2:6" x14ac:dyDescent="0.2">
      <c r="B732" s="26"/>
      <c r="F732" s="26"/>
    </row>
    <row r="733" spans="2:6" x14ac:dyDescent="0.2">
      <c r="B733" s="26"/>
      <c r="F733" s="26"/>
    </row>
    <row r="734" spans="2:6" x14ac:dyDescent="0.2">
      <c r="B734" s="26"/>
      <c r="F734" s="26"/>
    </row>
    <row r="735" spans="2:6" x14ac:dyDescent="0.2">
      <c r="B735" s="26"/>
      <c r="F735" s="26"/>
    </row>
    <row r="736" spans="2:6" x14ac:dyDescent="0.2">
      <c r="B736" s="26"/>
      <c r="F736" s="26"/>
    </row>
    <row r="737" spans="2:6" x14ac:dyDescent="0.2">
      <c r="B737" s="26"/>
      <c r="F737" s="26"/>
    </row>
    <row r="738" spans="2:6" x14ac:dyDescent="0.2">
      <c r="B738" s="26"/>
      <c r="F738" s="26"/>
    </row>
    <row r="739" spans="2:6" x14ac:dyDescent="0.2">
      <c r="B739" s="26"/>
      <c r="F739" s="26"/>
    </row>
    <row r="740" spans="2:6" x14ac:dyDescent="0.2">
      <c r="B740" s="26"/>
      <c r="F740" s="26"/>
    </row>
    <row r="741" spans="2:6" x14ac:dyDescent="0.2">
      <c r="B741" s="26"/>
      <c r="F741" s="26"/>
    </row>
    <row r="742" spans="2:6" x14ac:dyDescent="0.2">
      <c r="B742" s="26"/>
      <c r="F742" s="26"/>
    </row>
    <row r="743" spans="2:6" x14ac:dyDescent="0.2">
      <c r="B743" s="26"/>
      <c r="F743" s="26"/>
    </row>
    <row r="744" spans="2:6" x14ac:dyDescent="0.2">
      <c r="B744" s="26"/>
      <c r="F744" s="26"/>
    </row>
    <row r="745" spans="2:6" x14ac:dyDescent="0.2">
      <c r="B745" s="26"/>
      <c r="F745" s="26"/>
    </row>
    <row r="746" spans="2:6" x14ac:dyDescent="0.2">
      <c r="B746" s="26"/>
      <c r="F746" s="26"/>
    </row>
    <row r="747" spans="2:6" x14ac:dyDescent="0.2">
      <c r="B747" s="26"/>
      <c r="F747" s="26"/>
    </row>
    <row r="748" spans="2:6" x14ac:dyDescent="0.2">
      <c r="B748" s="26"/>
      <c r="F748" s="26"/>
    </row>
    <row r="749" spans="2:6" x14ac:dyDescent="0.2">
      <c r="B749" s="26"/>
      <c r="F749" s="26"/>
    </row>
    <row r="750" spans="2:6" x14ac:dyDescent="0.2">
      <c r="B750" s="26"/>
      <c r="F750" s="26"/>
    </row>
    <row r="751" spans="2:6" x14ac:dyDescent="0.2">
      <c r="B751" s="26"/>
      <c r="F751" s="26"/>
    </row>
    <row r="752" spans="2:6" x14ac:dyDescent="0.2">
      <c r="B752" s="26"/>
      <c r="F752" s="26"/>
    </row>
    <row r="753" spans="2:6" x14ac:dyDescent="0.2">
      <c r="B753" s="26"/>
      <c r="F753" s="26"/>
    </row>
    <row r="754" spans="2:6" x14ac:dyDescent="0.2">
      <c r="B754" s="26"/>
      <c r="F754" s="26"/>
    </row>
    <row r="755" spans="2:6" x14ac:dyDescent="0.2">
      <c r="B755" s="26"/>
      <c r="F755" s="26"/>
    </row>
    <row r="756" spans="2:6" x14ac:dyDescent="0.2">
      <c r="B756" s="26"/>
      <c r="F756" s="26"/>
    </row>
    <row r="757" spans="2:6" x14ac:dyDescent="0.2">
      <c r="B757" s="26"/>
      <c r="F757" s="26"/>
    </row>
    <row r="758" spans="2:6" x14ac:dyDescent="0.2">
      <c r="B758" s="26"/>
      <c r="F758" s="26"/>
    </row>
    <row r="759" spans="2:6" x14ac:dyDescent="0.2">
      <c r="B759" s="26"/>
      <c r="F759" s="26"/>
    </row>
    <row r="760" spans="2:6" x14ac:dyDescent="0.2">
      <c r="B760" s="26"/>
      <c r="F760" s="26"/>
    </row>
    <row r="761" spans="2:6" x14ac:dyDescent="0.2">
      <c r="B761" s="26"/>
      <c r="F761" s="26"/>
    </row>
    <row r="762" spans="2:6" x14ac:dyDescent="0.2">
      <c r="B762" s="26"/>
      <c r="F762" s="26"/>
    </row>
    <row r="763" spans="2:6" x14ac:dyDescent="0.2">
      <c r="B763" s="26"/>
      <c r="F763" s="26"/>
    </row>
    <row r="764" spans="2:6" x14ac:dyDescent="0.2">
      <c r="B764" s="26"/>
      <c r="F764" s="26"/>
    </row>
    <row r="765" spans="2:6" x14ac:dyDescent="0.2">
      <c r="B765" s="26"/>
      <c r="F765" s="26"/>
    </row>
    <row r="766" spans="2:6" x14ac:dyDescent="0.2">
      <c r="B766" s="26"/>
      <c r="F766" s="26"/>
    </row>
    <row r="767" spans="2:6" x14ac:dyDescent="0.2">
      <c r="B767" s="26"/>
      <c r="F767" s="26"/>
    </row>
    <row r="768" spans="2:6" x14ac:dyDescent="0.2">
      <c r="B768" s="26"/>
      <c r="F768" s="26"/>
    </row>
    <row r="769" spans="2:6" x14ac:dyDescent="0.2">
      <c r="B769" s="26"/>
      <c r="F769" s="26"/>
    </row>
    <row r="770" spans="2:6" x14ac:dyDescent="0.2">
      <c r="B770" s="26"/>
      <c r="F770" s="26"/>
    </row>
    <row r="771" spans="2:6" x14ac:dyDescent="0.2">
      <c r="B771" s="26"/>
      <c r="F771" s="26"/>
    </row>
    <row r="772" spans="2:6" x14ac:dyDescent="0.2">
      <c r="B772" s="26"/>
      <c r="F772" s="26"/>
    </row>
    <row r="773" spans="2:6" x14ac:dyDescent="0.2">
      <c r="B773" s="26"/>
      <c r="F773" s="26"/>
    </row>
    <row r="774" spans="2:6" x14ac:dyDescent="0.2">
      <c r="B774" s="26"/>
      <c r="F774" s="26"/>
    </row>
    <row r="775" spans="2:6" x14ac:dyDescent="0.2">
      <c r="B775" s="26"/>
      <c r="F775" s="26"/>
    </row>
    <row r="776" spans="2:6" x14ac:dyDescent="0.2">
      <c r="B776" s="26"/>
      <c r="F776" s="26"/>
    </row>
    <row r="777" spans="2:6" x14ac:dyDescent="0.2">
      <c r="B777" s="26"/>
      <c r="F777" s="26"/>
    </row>
    <row r="778" spans="2:6" x14ac:dyDescent="0.2">
      <c r="B778" s="26"/>
      <c r="F778" s="26"/>
    </row>
    <row r="779" spans="2:6" x14ac:dyDescent="0.2">
      <c r="B779" s="26"/>
      <c r="F779" s="26"/>
    </row>
    <row r="780" spans="2:6" x14ac:dyDescent="0.2">
      <c r="B780" s="26"/>
      <c r="F780" s="26"/>
    </row>
    <row r="781" spans="2:6" x14ac:dyDescent="0.2">
      <c r="B781" s="26"/>
      <c r="F781" s="26"/>
    </row>
    <row r="782" spans="2:6" x14ac:dyDescent="0.2">
      <c r="B782" s="26"/>
      <c r="F782" s="26"/>
    </row>
    <row r="783" spans="2:6" x14ac:dyDescent="0.2">
      <c r="B783" s="26"/>
      <c r="F783" s="26"/>
    </row>
    <row r="784" spans="2:6" x14ac:dyDescent="0.2">
      <c r="B784" s="26"/>
      <c r="F784" s="26"/>
    </row>
    <row r="785" spans="2:6" x14ac:dyDescent="0.2">
      <c r="B785" s="26"/>
      <c r="F785" s="26"/>
    </row>
    <row r="786" spans="2:6" x14ac:dyDescent="0.2">
      <c r="B786" s="26"/>
      <c r="F786" s="26"/>
    </row>
    <row r="787" spans="2:6" x14ac:dyDescent="0.2">
      <c r="B787" s="26"/>
      <c r="F787" s="26"/>
    </row>
    <row r="788" spans="2:6" x14ac:dyDescent="0.2">
      <c r="B788" s="26"/>
      <c r="F788" s="26"/>
    </row>
    <row r="789" spans="2:6" x14ac:dyDescent="0.2">
      <c r="B789" s="26"/>
      <c r="F789" s="26"/>
    </row>
    <row r="790" spans="2:6" x14ac:dyDescent="0.2">
      <c r="B790" s="26"/>
      <c r="F790" s="26"/>
    </row>
    <row r="791" spans="2:6" x14ac:dyDescent="0.2">
      <c r="B791" s="26"/>
      <c r="F791" s="26"/>
    </row>
    <row r="792" spans="2:6" x14ac:dyDescent="0.2">
      <c r="B792" s="26"/>
      <c r="F792" s="26"/>
    </row>
    <row r="793" spans="2:6" x14ac:dyDescent="0.2">
      <c r="B793" s="26"/>
      <c r="F793" s="26"/>
    </row>
    <row r="794" spans="2:6" x14ac:dyDescent="0.2">
      <c r="B794" s="26"/>
      <c r="F794" s="26"/>
    </row>
    <row r="795" spans="2:6" x14ac:dyDescent="0.2">
      <c r="B795" s="26"/>
      <c r="F795" s="26"/>
    </row>
    <row r="796" spans="2:6" x14ac:dyDescent="0.2">
      <c r="B796" s="26"/>
      <c r="F796" s="26"/>
    </row>
    <row r="797" spans="2:6" x14ac:dyDescent="0.2">
      <c r="B797" s="26"/>
      <c r="F797" s="26"/>
    </row>
    <row r="798" spans="2:6" x14ac:dyDescent="0.2">
      <c r="B798" s="26"/>
      <c r="F798" s="26"/>
    </row>
    <row r="799" spans="2:6" x14ac:dyDescent="0.2">
      <c r="B799" s="26"/>
      <c r="F799" s="26"/>
    </row>
    <row r="800" spans="2:6" x14ac:dyDescent="0.2">
      <c r="B800" s="26"/>
      <c r="F800" s="26"/>
    </row>
    <row r="801" spans="2:6" x14ac:dyDescent="0.2">
      <c r="B801" s="26"/>
      <c r="F801" s="26"/>
    </row>
    <row r="802" spans="2:6" x14ac:dyDescent="0.2">
      <c r="B802" s="26"/>
      <c r="F802" s="26"/>
    </row>
    <row r="803" spans="2:6" x14ac:dyDescent="0.2">
      <c r="B803" s="26"/>
      <c r="F803" s="26"/>
    </row>
    <row r="804" spans="2:6" x14ac:dyDescent="0.2">
      <c r="B804" s="26"/>
      <c r="F804" s="26"/>
    </row>
    <row r="805" spans="2:6" x14ac:dyDescent="0.2">
      <c r="B805" s="26"/>
      <c r="F805" s="26"/>
    </row>
    <row r="806" spans="2:6" x14ac:dyDescent="0.2">
      <c r="B806" s="26"/>
      <c r="F806" s="26"/>
    </row>
    <row r="807" spans="2:6" x14ac:dyDescent="0.2">
      <c r="B807" s="26"/>
      <c r="F807" s="26"/>
    </row>
    <row r="808" spans="2:6" x14ac:dyDescent="0.2">
      <c r="B808" s="26"/>
      <c r="F808" s="26"/>
    </row>
    <row r="809" spans="2:6" x14ac:dyDescent="0.2">
      <c r="B809" s="26"/>
      <c r="F809" s="26"/>
    </row>
    <row r="810" spans="2:6" x14ac:dyDescent="0.2">
      <c r="B810" s="26"/>
      <c r="F810" s="26"/>
    </row>
    <row r="811" spans="2:6" x14ac:dyDescent="0.2">
      <c r="B811" s="26"/>
      <c r="F811" s="26"/>
    </row>
    <row r="812" spans="2:6" x14ac:dyDescent="0.2">
      <c r="B812" s="26"/>
      <c r="F812" s="26"/>
    </row>
    <row r="813" spans="2:6" x14ac:dyDescent="0.2">
      <c r="B813" s="26"/>
      <c r="F813" s="26"/>
    </row>
    <row r="814" spans="2:6" x14ac:dyDescent="0.2">
      <c r="B814" s="26"/>
      <c r="F814" s="26"/>
    </row>
    <row r="815" spans="2:6" x14ac:dyDescent="0.2">
      <c r="B815" s="26"/>
      <c r="F815" s="26"/>
    </row>
    <row r="816" spans="2:6" x14ac:dyDescent="0.2">
      <c r="B816" s="26"/>
      <c r="F816" s="26"/>
    </row>
    <row r="817" spans="2:6" x14ac:dyDescent="0.2">
      <c r="B817" s="26"/>
      <c r="F817" s="26"/>
    </row>
    <row r="818" spans="2:6" x14ac:dyDescent="0.2">
      <c r="B818" s="26"/>
      <c r="F818" s="26"/>
    </row>
    <row r="819" spans="2:6" x14ac:dyDescent="0.2">
      <c r="B819" s="26"/>
      <c r="F819" s="26"/>
    </row>
    <row r="820" spans="2:6" x14ac:dyDescent="0.2">
      <c r="B820" s="26"/>
      <c r="F820" s="26"/>
    </row>
    <row r="821" spans="2:6" x14ac:dyDescent="0.2">
      <c r="B821" s="26"/>
      <c r="F821" s="26"/>
    </row>
    <row r="822" spans="2:6" x14ac:dyDescent="0.2">
      <c r="B822" s="26"/>
      <c r="F822" s="26"/>
    </row>
    <row r="823" spans="2:6" x14ac:dyDescent="0.2">
      <c r="B823" s="26"/>
      <c r="F823" s="26"/>
    </row>
    <row r="824" spans="2:6" x14ac:dyDescent="0.2">
      <c r="B824" s="26"/>
      <c r="F824" s="26"/>
    </row>
    <row r="825" spans="2:6" x14ac:dyDescent="0.2">
      <c r="B825" s="26"/>
      <c r="F825" s="26"/>
    </row>
    <row r="826" spans="2:6" x14ac:dyDescent="0.2">
      <c r="B826" s="26"/>
      <c r="F826" s="26"/>
    </row>
    <row r="827" spans="2:6" x14ac:dyDescent="0.2">
      <c r="B827" s="26"/>
      <c r="F827" s="26"/>
    </row>
    <row r="828" spans="2:6" x14ac:dyDescent="0.2">
      <c r="B828" s="26"/>
      <c r="F828" s="26"/>
    </row>
    <row r="829" spans="2:6" x14ac:dyDescent="0.2">
      <c r="B829" s="26"/>
      <c r="F829" s="26"/>
    </row>
    <row r="830" spans="2:6" x14ac:dyDescent="0.2">
      <c r="B830" s="26"/>
      <c r="F830" s="26"/>
    </row>
    <row r="831" spans="2:6" x14ac:dyDescent="0.2">
      <c r="B831" s="26"/>
      <c r="F831" s="26"/>
    </row>
    <row r="832" spans="2:6" x14ac:dyDescent="0.2">
      <c r="B832" s="26"/>
      <c r="F832" s="26"/>
    </row>
    <row r="833" spans="2:6" x14ac:dyDescent="0.2">
      <c r="B833" s="26"/>
      <c r="F833" s="26"/>
    </row>
    <row r="834" spans="2:6" x14ac:dyDescent="0.2">
      <c r="B834" s="26"/>
      <c r="F834" s="26"/>
    </row>
    <row r="835" spans="2:6" x14ac:dyDescent="0.2">
      <c r="B835" s="26"/>
      <c r="F835" s="26"/>
    </row>
    <row r="836" spans="2:6" x14ac:dyDescent="0.2">
      <c r="B836" s="26"/>
      <c r="F836" s="26"/>
    </row>
    <row r="837" spans="2:6" x14ac:dyDescent="0.2">
      <c r="B837" s="26"/>
      <c r="F837" s="26"/>
    </row>
    <row r="838" spans="2:6" x14ac:dyDescent="0.2">
      <c r="B838" s="26"/>
      <c r="F838" s="26"/>
    </row>
    <row r="839" spans="2:6" x14ac:dyDescent="0.2">
      <c r="B839" s="26"/>
      <c r="F839" s="26"/>
    </row>
    <row r="840" spans="2:6" x14ac:dyDescent="0.2">
      <c r="B840" s="26"/>
      <c r="F840" s="26"/>
    </row>
    <row r="841" spans="2:6" x14ac:dyDescent="0.2">
      <c r="B841" s="26"/>
      <c r="F841" s="26"/>
    </row>
    <row r="842" spans="2:6" x14ac:dyDescent="0.2">
      <c r="B842" s="26"/>
      <c r="F842" s="26"/>
    </row>
    <row r="843" spans="2:6" x14ac:dyDescent="0.2">
      <c r="B843" s="26"/>
      <c r="F843" s="26"/>
    </row>
    <row r="844" spans="2:6" x14ac:dyDescent="0.2">
      <c r="B844" s="26"/>
      <c r="F844" s="26"/>
    </row>
    <row r="845" spans="2:6" x14ac:dyDescent="0.2">
      <c r="B845" s="26"/>
      <c r="F845" s="26"/>
    </row>
    <row r="846" spans="2:6" x14ac:dyDescent="0.2">
      <c r="B846" s="26"/>
      <c r="F846" s="26"/>
    </row>
    <row r="847" spans="2:6" x14ac:dyDescent="0.2">
      <c r="B847" s="26"/>
      <c r="F847" s="26"/>
    </row>
    <row r="848" spans="2:6" x14ac:dyDescent="0.2">
      <c r="B848" s="26"/>
      <c r="F848" s="26"/>
    </row>
    <row r="849" spans="2:6" x14ac:dyDescent="0.2">
      <c r="B849" s="26"/>
      <c r="F849" s="26"/>
    </row>
    <row r="850" spans="2:6" x14ac:dyDescent="0.2">
      <c r="B850" s="26"/>
      <c r="F850" s="26"/>
    </row>
    <row r="851" spans="2:6" x14ac:dyDescent="0.2">
      <c r="B851" s="26"/>
      <c r="F851" s="26"/>
    </row>
    <row r="852" spans="2:6" x14ac:dyDescent="0.2">
      <c r="B852" s="26"/>
      <c r="F852" s="26"/>
    </row>
    <row r="853" spans="2:6" x14ac:dyDescent="0.2">
      <c r="B853" s="26"/>
      <c r="F853" s="26"/>
    </row>
    <row r="854" spans="2:6" x14ac:dyDescent="0.2">
      <c r="B854" s="26"/>
      <c r="F854" s="26"/>
    </row>
    <row r="855" spans="2:6" x14ac:dyDescent="0.2">
      <c r="B855" s="26"/>
      <c r="F855" s="26"/>
    </row>
    <row r="856" spans="2:6" x14ac:dyDescent="0.2">
      <c r="B856" s="26"/>
      <c r="F856" s="26"/>
    </row>
    <row r="857" spans="2:6" x14ac:dyDescent="0.2">
      <c r="B857" s="26"/>
      <c r="F857" s="26"/>
    </row>
    <row r="858" spans="2:6" x14ac:dyDescent="0.2">
      <c r="B858" s="26"/>
      <c r="F858" s="26"/>
    </row>
    <row r="859" spans="2:6" x14ac:dyDescent="0.2">
      <c r="B859" s="26"/>
      <c r="F859" s="26"/>
    </row>
    <row r="860" spans="2:6" x14ac:dyDescent="0.2">
      <c r="B860" s="26"/>
      <c r="F860" s="26"/>
    </row>
    <row r="861" spans="2:6" x14ac:dyDescent="0.2">
      <c r="B861" s="26"/>
      <c r="F861" s="26"/>
    </row>
    <row r="862" spans="2:6" x14ac:dyDescent="0.2">
      <c r="B862" s="26"/>
      <c r="F862" s="26"/>
    </row>
    <row r="863" spans="2:6" x14ac:dyDescent="0.2">
      <c r="B863" s="26"/>
      <c r="F863" s="26"/>
    </row>
    <row r="864" spans="2:6" x14ac:dyDescent="0.2">
      <c r="B864" s="26"/>
      <c r="F864" s="26"/>
    </row>
    <row r="865" spans="2:6" x14ac:dyDescent="0.2">
      <c r="B865" s="26"/>
      <c r="F865" s="26"/>
    </row>
    <row r="866" spans="2:6" x14ac:dyDescent="0.2">
      <c r="B866" s="26"/>
      <c r="F866" s="26"/>
    </row>
    <row r="867" spans="2:6" x14ac:dyDescent="0.2">
      <c r="B867" s="26"/>
      <c r="F867" s="26"/>
    </row>
    <row r="868" spans="2:6" x14ac:dyDescent="0.2">
      <c r="B868" s="26"/>
      <c r="F868" s="26"/>
    </row>
    <row r="869" spans="2:6" x14ac:dyDescent="0.2">
      <c r="B869" s="26"/>
      <c r="F869" s="26"/>
    </row>
    <row r="870" spans="2:6" x14ac:dyDescent="0.2">
      <c r="B870" s="26"/>
      <c r="F870" s="26"/>
    </row>
    <row r="871" spans="2:6" x14ac:dyDescent="0.2">
      <c r="B871" s="26"/>
      <c r="F871" s="26"/>
    </row>
    <row r="872" spans="2:6" x14ac:dyDescent="0.2">
      <c r="B872" s="26"/>
      <c r="F872" s="26"/>
    </row>
    <row r="873" spans="2:6" x14ac:dyDescent="0.2">
      <c r="B873" s="26"/>
      <c r="F873" s="26"/>
    </row>
    <row r="874" spans="2:6" x14ac:dyDescent="0.2">
      <c r="B874" s="26"/>
      <c r="F874" s="26"/>
    </row>
    <row r="875" spans="2:6" x14ac:dyDescent="0.2">
      <c r="B875" s="26"/>
      <c r="F875" s="26"/>
    </row>
    <row r="876" spans="2:6" x14ac:dyDescent="0.2">
      <c r="B876" s="26"/>
      <c r="F876" s="26"/>
    </row>
    <row r="877" spans="2:6" x14ac:dyDescent="0.2">
      <c r="B877" s="26"/>
      <c r="F877" s="26"/>
    </row>
    <row r="878" spans="2:6" x14ac:dyDescent="0.2">
      <c r="B878" s="26"/>
      <c r="F878" s="26"/>
    </row>
    <row r="879" spans="2:6" x14ac:dyDescent="0.2">
      <c r="B879" s="26"/>
      <c r="F879" s="26"/>
    </row>
    <row r="880" spans="2:6" x14ac:dyDescent="0.2">
      <c r="B880" s="26"/>
      <c r="F880" s="26"/>
    </row>
    <row r="881" spans="2:6" x14ac:dyDescent="0.2">
      <c r="B881" s="26"/>
      <c r="F881" s="26"/>
    </row>
    <row r="882" spans="2:6" x14ac:dyDescent="0.2">
      <c r="B882" s="26"/>
      <c r="F882" s="26"/>
    </row>
    <row r="883" spans="2:6" x14ac:dyDescent="0.2">
      <c r="B883" s="26"/>
      <c r="F883" s="26"/>
    </row>
    <row r="884" spans="2:6" x14ac:dyDescent="0.2">
      <c r="B884" s="26"/>
      <c r="F884" s="26"/>
    </row>
    <row r="885" spans="2:6" x14ac:dyDescent="0.2">
      <c r="B885" s="26"/>
      <c r="F885" s="26"/>
    </row>
    <row r="886" spans="2:6" x14ac:dyDescent="0.2">
      <c r="B886" s="26"/>
      <c r="F886" s="26"/>
    </row>
    <row r="887" spans="2:6" x14ac:dyDescent="0.2">
      <c r="B887" s="26"/>
      <c r="F887" s="26"/>
    </row>
    <row r="888" spans="2:6" x14ac:dyDescent="0.2">
      <c r="B888" s="26"/>
      <c r="F888" s="26"/>
    </row>
    <row r="889" spans="2:6" x14ac:dyDescent="0.2">
      <c r="B889" s="26"/>
      <c r="F889" s="26"/>
    </row>
    <row r="890" spans="2:6" x14ac:dyDescent="0.2">
      <c r="B890" s="26"/>
      <c r="F890" s="26"/>
    </row>
    <row r="891" spans="2:6" x14ac:dyDescent="0.2">
      <c r="B891" s="26"/>
      <c r="F891" s="26"/>
    </row>
    <row r="892" spans="2:6" x14ac:dyDescent="0.2">
      <c r="B892" s="26"/>
      <c r="F892" s="26"/>
    </row>
    <row r="893" spans="2:6" x14ac:dyDescent="0.2">
      <c r="B893" s="26"/>
      <c r="F893" s="26"/>
    </row>
    <row r="894" spans="2:6" x14ac:dyDescent="0.2">
      <c r="B894" s="26"/>
      <c r="F894" s="26"/>
    </row>
    <row r="895" spans="2:6" x14ac:dyDescent="0.2">
      <c r="B895" s="26"/>
      <c r="F895" s="26"/>
    </row>
    <row r="896" spans="2:6" x14ac:dyDescent="0.2">
      <c r="B896" s="26"/>
      <c r="F896" s="26"/>
    </row>
    <row r="897" spans="2:6" x14ac:dyDescent="0.2">
      <c r="B897" s="26"/>
      <c r="F897" s="26"/>
    </row>
    <row r="898" spans="2:6" x14ac:dyDescent="0.2">
      <c r="B898" s="26"/>
      <c r="F898" s="26"/>
    </row>
    <row r="899" spans="2:6" x14ac:dyDescent="0.2">
      <c r="B899" s="26"/>
      <c r="F899" s="26"/>
    </row>
    <row r="900" spans="2:6" x14ac:dyDescent="0.2">
      <c r="B900" s="26"/>
      <c r="F900" s="26"/>
    </row>
    <row r="901" spans="2:6" x14ac:dyDescent="0.2">
      <c r="B901" s="26"/>
      <c r="F901" s="26"/>
    </row>
    <row r="902" spans="2:6" x14ac:dyDescent="0.2">
      <c r="B902" s="26"/>
      <c r="F902" s="26"/>
    </row>
    <row r="903" spans="2:6" x14ac:dyDescent="0.2">
      <c r="B903" s="26"/>
      <c r="F903" s="26"/>
    </row>
    <row r="904" spans="2:6" x14ac:dyDescent="0.2">
      <c r="B904" s="26"/>
      <c r="F904" s="26"/>
    </row>
    <row r="905" spans="2:6" x14ac:dyDescent="0.2">
      <c r="B905" s="26"/>
      <c r="F905" s="26"/>
    </row>
    <row r="906" spans="2:6" x14ac:dyDescent="0.2">
      <c r="B906" s="26"/>
      <c r="F906" s="26"/>
    </row>
    <row r="907" spans="2:6" x14ac:dyDescent="0.2">
      <c r="B907" s="26"/>
      <c r="F907" s="26"/>
    </row>
    <row r="908" spans="2:6" x14ac:dyDescent="0.2">
      <c r="B908" s="26"/>
      <c r="F908" s="26"/>
    </row>
    <row r="909" spans="2:6" x14ac:dyDescent="0.2">
      <c r="B909" s="26"/>
      <c r="F909" s="26"/>
    </row>
    <row r="910" spans="2:6" x14ac:dyDescent="0.2">
      <c r="B910" s="26"/>
      <c r="F910" s="26"/>
    </row>
    <row r="911" spans="2:6" x14ac:dyDescent="0.2">
      <c r="B911" s="26"/>
      <c r="F911" s="26"/>
    </row>
    <row r="912" spans="2:6" x14ac:dyDescent="0.2">
      <c r="B912" s="26"/>
      <c r="F912" s="26"/>
    </row>
    <row r="913" spans="2:6" x14ac:dyDescent="0.2">
      <c r="B913" s="26"/>
      <c r="F913" s="26"/>
    </row>
    <row r="914" spans="2:6" x14ac:dyDescent="0.2">
      <c r="B914" s="26"/>
      <c r="F914" s="26"/>
    </row>
    <row r="915" spans="2:6" x14ac:dyDescent="0.2">
      <c r="B915" s="26"/>
      <c r="F915" s="26"/>
    </row>
    <row r="916" spans="2:6" x14ac:dyDescent="0.2">
      <c r="B916" s="26"/>
      <c r="F916" s="26"/>
    </row>
    <row r="917" spans="2:6" x14ac:dyDescent="0.2">
      <c r="B917" s="26"/>
      <c r="F917" s="26"/>
    </row>
    <row r="918" spans="2:6" x14ac:dyDescent="0.2">
      <c r="B918" s="26"/>
      <c r="F918" s="26"/>
    </row>
    <row r="919" spans="2:6" x14ac:dyDescent="0.2">
      <c r="B919" s="26"/>
      <c r="F919" s="26"/>
    </row>
    <row r="920" spans="2:6" x14ac:dyDescent="0.2">
      <c r="B920" s="26"/>
      <c r="F920" s="26"/>
    </row>
    <row r="921" spans="2:6" x14ac:dyDescent="0.2">
      <c r="B921" s="26"/>
      <c r="F921" s="26"/>
    </row>
    <row r="922" spans="2:6" x14ac:dyDescent="0.2">
      <c r="B922" s="26"/>
      <c r="F922" s="26"/>
    </row>
    <row r="923" spans="2:6" x14ac:dyDescent="0.2">
      <c r="B923" s="26"/>
      <c r="F923" s="26"/>
    </row>
    <row r="924" spans="2:6" x14ac:dyDescent="0.2">
      <c r="B924" s="26"/>
      <c r="F924" s="26"/>
    </row>
    <row r="925" spans="2:6" x14ac:dyDescent="0.2">
      <c r="B925" s="26"/>
      <c r="F925" s="26"/>
    </row>
  </sheetData>
  <phoneticPr fontId="8" type="noConversion"/>
  <hyperlinks>
    <hyperlink ref="P29" r:id="rId1" display="http://www.konkoly.hu/cgi-bin/IBVS?2344"/>
    <hyperlink ref="P32" r:id="rId2" display="http://www.konkoly.hu/cgi-bin/IBVS?4887"/>
    <hyperlink ref="P33" r:id="rId3" display="http://www.konkoly.hu/cgi-bin/IBVS?4888"/>
    <hyperlink ref="P34" r:id="rId4" display="http://www.konkoly.hu/cgi-bin/IBVS?5263"/>
    <hyperlink ref="P35" r:id="rId5" display="http://www.konkoly.hu/cgi-bin/IBVS?5263"/>
    <hyperlink ref="P36" r:id="rId6" display="http://www.konkoly.hu/cgi-bin/IBVS?5027"/>
    <hyperlink ref="P37" r:id="rId7" display="http://www.konkoly.hu/cgi-bin/IBVS?5263"/>
    <hyperlink ref="P38" r:id="rId8" display="http://www.konkoly.hu/cgi-bin/IBVS?5027"/>
    <hyperlink ref="P39" r:id="rId9" display="http://www.bav-astro.de/sfs/BAVM_link.php?BAVMnr=152"/>
    <hyperlink ref="P40" r:id="rId10" display="http://var.astro.cz/oejv/issues/oejv0074.pdf"/>
    <hyperlink ref="P41" r:id="rId11" display="http://var.astro.cz/oejv/issues/oejv0074.pdf"/>
    <hyperlink ref="P42" r:id="rId12" display="http://var.astro.cz/oejv/issues/oejv0074.pdf"/>
    <hyperlink ref="P43" r:id="rId13" display="http://www.bav-astro.de/sfs/BAVM_link.php?BAVMnr=152"/>
    <hyperlink ref="P85" r:id="rId14" display="http://var.astro.cz/oejv/issues/oejv0074.pdf"/>
    <hyperlink ref="P86" r:id="rId15" display="http://var.astro.cz/oejv/issues/oejv0074.pdf"/>
    <hyperlink ref="P87" r:id="rId16" display="http://var.astro.cz/oejv/issues/oejv0074.pdf"/>
    <hyperlink ref="P88" r:id="rId17" display="http://var.astro.cz/oejv/issues/oejv0074.pdf"/>
    <hyperlink ref="P44" r:id="rId18" display="http://www.bav-astro.de/sfs/BAVM_link.php?BAVMnr=152"/>
    <hyperlink ref="P45" r:id="rId19" display="http://www.bav-astro.de/sfs/BAVM_link.php?BAVMnr=158"/>
    <hyperlink ref="P46" r:id="rId20" display="http://www.bav-astro.de/sfs/BAVM_link.php?BAVMnr=158"/>
    <hyperlink ref="P47" r:id="rId21" display="http://var.astro.cz/oejv/issues/oejv0074.pdf"/>
    <hyperlink ref="P48" r:id="rId22" display="http://var.astro.cz/oejv/issues/oejv0074.pdf"/>
    <hyperlink ref="P49" r:id="rId23" display="http://www.konkoly.hu/cgi-bin/IBVS?5603"/>
    <hyperlink ref="P89" r:id="rId24" display="http://www.konkoly.hu/cgi-bin/IBVS?5602"/>
    <hyperlink ref="P90" r:id="rId25" display="http://www.konkoly.hu/cgi-bin/IBVS?5602"/>
    <hyperlink ref="P91" r:id="rId26" display="http://vsolj.cetus-net.org/no43.pdf"/>
    <hyperlink ref="P50" r:id="rId27" display="http://var.astro.cz/oejv/issues/oejv0003.pdf"/>
    <hyperlink ref="P51" r:id="rId28" display="http://www.bav-astro.de/sfs/BAVM_link.php?BAVMnr=178"/>
    <hyperlink ref="P52" r:id="rId29" display="http://www.konkoly.hu/cgi-bin/IBVS?5760"/>
    <hyperlink ref="P53" r:id="rId30" display="http://www.bav-astro.de/sfs/BAVM_link.php?BAVMnr=178"/>
    <hyperlink ref="P54" r:id="rId31" display="http://www.bav-astro.de/sfs/BAVM_link.php?BAVMnr=178"/>
    <hyperlink ref="P55" r:id="rId32" display="http://www.bav-astro.de/sfs/BAVM_link.php?BAVMnr=178"/>
    <hyperlink ref="P56" r:id="rId33" display="http://www.bav-astro.de/sfs/BAVM_link.php?BAVMnr=183"/>
    <hyperlink ref="P57" r:id="rId34" display="http://www.bav-astro.de/sfs/BAVM_link.php?BAVMnr=209"/>
    <hyperlink ref="P58" r:id="rId35" display="http://www.bav-astro.de/sfs/BAVM_link.php?BAVMnr=209"/>
    <hyperlink ref="P59" r:id="rId36" display="http://www.bav-astro.de/sfs/BAVM_link.php?BAVMnr=220"/>
    <hyperlink ref="P60" r:id="rId37" display="http://var.astro.cz/oejv/issues/oejv0160.pdf"/>
    <hyperlink ref="P61" r:id="rId38" display="http://var.astro.cz/oejv/issues/oejv0160.pdf"/>
    <hyperlink ref="P62" r:id="rId39" display="http://var.astro.cz/oejv/issues/oejv0160.pdf"/>
    <hyperlink ref="P63" r:id="rId40" display="http://www.bav-astro.de/sfs/BAVM_link.php?BAVMnr=220"/>
    <hyperlink ref="P64" r:id="rId41" display="http://www.bav-astro.de/sfs/BAVM_link.php?BAVMnr=220"/>
    <hyperlink ref="P65" r:id="rId42" display="http://www.konkoly.hu/cgi-bin/IBVS?6029"/>
    <hyperlink ref="P66" r:id="rId43" display="http://www.bav-astro.de/sfs/BAVM_link.php?BAVMnr=231"/>
    <hyperlink ref="P67" r:id="rId44" display="http://www.bav-astro.de/sfs/BAVM_link.php?BAVMnr=2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2024-02-14T02:16:20Z</dcterms:modified>
</cp:coreProperties>
</file>