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E76A3B2-1742-44FC-9996-8A9988F0ADC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C21" i="1"/>
  <c r="G11" i="1"/>
  <c r="F11" i="1"/>
  <c r="E21" i="1"/>
  <c r="F21" i="1"/>
  <c r="E14" i="1"/>
  <c r="G21" i="1"/>
  <c r="Q21" i="1"/>
  <c r="C17" i="1"/>
  <c r="H21" i="1"/>
  <c r="C11" i="1"/>
  <c r="E15" i="1" l="1"/>
  <c r="C12" i="1"/>
  <c r="C16" i="1" l="1"/>
  <c r="D18" i="1" s="1"/>
  <c r="C15" i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<sst xmlns="http://schemas.openxmlformats.org/spreadsheetml/2006/main" count="52" uniqueCount="47">
  <si>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</si>
  <si>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</si>
  <si>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</si>
  <si>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</si>
  <si>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</si>
  <si>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</si>
  <si>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</si>
  <si>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</si>
  <si>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</si>
  <si>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</si>
  <si>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</si>
  <si>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</si>
  <si>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</si>
  <si>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</si>
  <si>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</si>
  <si>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</si>
  <si>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</si>
  <si>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</si>
  <si>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</si>
  <si>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</si>
  <si>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</si>
  <si>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</si>
  <si>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</si>
  <si>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</si>
  <si>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</si>
  <si>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</si>
  <si>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</si>
  <si>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</si>
  <si>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</si>
  <si>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</si>
  <si>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</si>
  <si>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</si>
  <si>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</si>
  <si>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</si>
  <si>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</si>
  <si>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</si>
  <si>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</si>
  <si>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</si>
  <si>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</si>
  <si>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</si>
  <si>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</si>
  <si>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</si>
  <si>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V0519 Her / GSC 0230-0629</t>
  </si>
  <si>
    <t>EW</t>
  </si>
  <si>
    <t>IBVS 6029</t>
  </si>
  <si>
    <t>II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</si>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</sst>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V0519 Her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5546.5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2B-417B-A6E0-69705D05421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5546.5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2.5786999991396442E-2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2B-417B-A6E0-69705D05421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5546.5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2B-417B-A6E0-69705D05421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5546.5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A2B-417B-A6E0-69705D05421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5546.5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A2B-417B-A6E0-69705D05421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5546.5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A2B-417B-A6E0-69705D05421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5546.5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A2B-417B-A6E0-69705D05421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5546.5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-1.7347234759768071E-18</c:v>
                </c:pt>
                <c:pt idx="1">
                  <c:v>2.5786999991396442E-2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A2B-417B-A6E0-69705D05421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5546.5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A2B-417B-A6E0-69705D054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005864"/>
        <c:axId val="1"/>
      </c:scatterChart>
      <c:valAx>
        <c:axId val="513005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0058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94B8571-ADF5-465B-4BE4-FA901799CC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23</v>
      </c>
      <c r="B2" t="s">
        <v>43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3">
        <v>53783.728000000003</v>
      </c>
      <c r="D7" s="30" t="s">
        <v>41</v>
      </c>
    </row>
    <row r="8" spans="1:7" x14ac:dyDescent="0.2">
      <c r="A8" t="s">
        <v>3</v>
      </c>
      <c r="C8" s="33">
        <v>0.40168199999999998</v>
      </c>
      <c r="D8" s="30" t="s">
        <v>41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-1.7347234759768071E-18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4.6492382568099602E-6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60354.638026388886</v>
      </c>
    </row>
    <row r="15" spans="1:7" x14ac:dyDescent="0.2">
      <c r="A15" s="12" t="s">
        <v>17</v>
      </c>
      <c r="B15" s="10"/>
      <c r="C15" s="13">
        <f ca="1">(C7+C11)+(C8+C12)*INT(MAX(F21:F3533))</f>
        <v>56011.482156675374</v>
      </c>
      <c r="D15" s="14" t="s">
        <v>38</v>
      </c>
      <c r="E15" s="15">
        <f ca="1">ROUND(2*(E14-$C$7)/$C$8,0)/2+E13</f>
        <v>16359.5</v>
      </c>
    </row>
    <row r="16" spans="1:7" x14ac:dyDescent="0.2">
      <c r="A16" s="16" t="s">
        <v>4</v>
      </c>
      <c r="B16" s="10"/>
      <c r="C16" s="17">
        <f ca="1">+C8+C12</f>
        <v>0.40168664923825681</v>
      </c>
      <c r="D16" s="14" t="s">
        <v>39</v>
      </c>
      <c r="E16" s="24">
        <f ca="1">ROUND(2*(E14-$C$15)/$C$16,0)/2+E13</f>
        <v>10813.5</v>
      </c>
    </row>
    <row r="17" spans="1:18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45337.016571546599</v>
      </c>
    </row>
    <row r="18" spans="1:18" ht="14.25" thickTop="1" thickBot="1" x14ac:dyDescent="0.25">
      <c r="A18" s="16" t="s">
        <v>5</v>
      </c>
      <c r="B18" s="10"/>
      <c r="C18" s="19">
        <f ca="1">+C15</f>
        <v>56011.482156675374</v>
      </c>
      <c r="D18" s="20">
        <f ca="1">+C16</f>
        <v>0.40168664923825681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28</v>
      </c>
      <c r="J20" s="7" t="s">
        <v>46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x14ac:dyDescent="0.2">
      <c r="A21" t="s">
        <v>41</v>
      </c>
      <c r="C21" s="8">
        <f>C7</f>
        <v>53783.728000000003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-1.7347234759768071E-18</v>
      </c>
      <c r="Q21" s="2">
        <f>+C21-15018.5</f>
        <v>38765.228000000003</v>
      </c>
    </row>
    <row r="22" spans="1:18" x14ac:dyDescent="0.2">
      <c r="A22" s="31" t="s">
        <v>44</v>
      </c>
      <c r="B22" s="32" t="s">
        <v>45</v>
      </c>
      <c r="C22" s="31">
        <v>56011.682999999997</v>
      </c>
      <c r="D22" s="31">
        <v>4.0000000000000002E-4</v>
      </c>
      <c r="E22">
        <f>+(C22-C$7)/C$8</f>
        <v>5546.5641975492917</v>
      </c>
      <c r="F22">
        <f>ROUND(2*E22,0)/2</f>
        <v>5546.5</v>
      </c>
      <c r="G22">
        <f>+C22-(C$7+F22*C$8)</f>
        <v>2.5786999991396442E-2</v>
      </c>
      <c r="I22">
        <f>+G22</f>
        <v>2.5786999991396442E-2</v>
      </c>
      <c r="O22">
        <f ca="1">+C$11+C$12*$F22</f>
        <v>2.5786999991396442E-2</v>
      </c>
      <c r="Q22" s="2">
        <f>+C22-15018.5</f>
        <v>40993.182999999997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2024-02-14T02:18:45Z</dcterms:modified>
</cp:coreProperties>
</file>