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FC955C68-B96B-4316-BACE-BA6BC3DEEEF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I21" i="1" s="1"/>
  <c r="E22" i="1"/>
  <c r="F22" i="1" s="1"/>
  <c r="G22" i="1" s="1"/>
  <c r="I22" i="1" s="1"/>
  <c r="E23" i="1"/>
  <c r="F23" i="1"/>
  <c r="G23" i="1" s="1"/>
  <c r="I23" i="1" s="1"/>
  <c r="E24" i="1"/>
  <c r="F24" i="1" s="1"/>
  <c r="G24" i="1" s="1"/>
  <c r="I24" i="1" s="1"/>
  <c r="E25" i="1"/>
  <c r="E15" i="2" s="1"/>
  <c r="F25" i="1"/>
  <c r="G25" i="1" s="1"/>
  <c r="I25" i="1" s="1"/>
  <c r="E26" i="1"/>
  <c r="F26" i="1" s="1"/>
  <c r="G26" i="1" s="1"/>
  <c r="I26" i="1" s="1"/>
  <c r="E27" i="1"/>
  <c r="F27" i="1"/>
  <c r="G27" i="1" s="1"/>
  <c r="I27" i="1" s="1"/>
  <c r="E28" i="1"/>
  <c r="F28" i="1" s="1"/>
  <c r="G28" i="1" s="1"/>
  <c r="I28" i="1" s="1"/>
  <c r="E29" i="1"/>
  <c r="F29" i="1"/>
  <c r="G29" i="1" s="1"/>
  <c r="I29" i="1" s="1"/>
  <c r="Q21" i="1"/>
  <c r="Q22" i="1"/>
  <c r="Q23" i="1"/>
  <c r="Q24" i="1"/>
  <c r="Q25" i="1"/>
  <c r="Q26" i="1"/>
  <c r="Q27" i="1"/>
  <c r="Q28" i="1"/>
  <c r="Q29" i="1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G14" i="2"/>
  <c r="C14" i="2"/>
  <c r="E14" i="2"/>
  <c r="G13" i="2"/>
  <c r="C13" i="2"/>
  <c r="E13" i="2"/>
  <c r="G12" i="2"/>
  <c r="C12" i="2"/>
  <c r="E12" i="2"/>
  <c r="G11" i="2"/>
  <c r="C11" i="2"/>
  <c r="E11" i="2"/>
  <c r="H19" i="2"/>
  <c r="D19" i="2"/>
  <c r="B19" i="2"/>
  <c r="A19" i="2"/>
  <c r="H18" i="2"/>
  <c r="B18" i="2"/>
  <c r="D18" i="2"/>
  <c r="A18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D9" i="1"/>
  <c r="E30" i="1"/>
  <c r="F30" i="1" s="1"/>
  <c r="G30" i="1" s="1"/>
  <c r="H30" i="1" s="1"/>
  <c r="E9" i="1"/>
  <c r="F16" i="1"/>
  <c r="F17" i="1" s="1"/>
  <c r="C17" i="1"/>
  <c r="Q30" i="1"/>
  <c r="C11" i="1"/>
  <c r="C12" i="1"/>
  <c r="C16" i="1" l="1"/>
  <c r="D18" i="1" s="1"/>
  <c r="O27" i="1"/>
  <c r="C15" i="1"/>
  <c r="O25" i="1"/>
  <c r="O24" i="1"/>
  <c r="O30" i="1"/>
  <c r="O22" i="1"/>
  <c r="O26" i="1"/>
  <c r="O21" i="1"/>
  <c r="O28" i="1"/>
  <c r="O23" i="1"/>
  <c r="O29" i="1"/>
  <c r="F18" i="1" l="1"/>
  <c r="F19" i="1" s="1"/>
  <c r="C18" i="1"/>
</calcChain>
</file>

<file path=xl/sharedStrings.xml><?xml version="1.0" encoding="utf-8"?>
<sst xmlns="http://schemas.openxmlformats.org/spreadsheetml/2006/main" count="153" uniqueCount="84">
  <si>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</si>
  <si>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</si>
  <si>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</si>
  <si>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</si>
  <si>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</si>
  <si>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</si>
  <si>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</si>
  <si>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</si>
  <si>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</si>
  <si>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</si>
  <si>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</si>
  <si>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</si>
  <si>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</si>
  <si>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</si>
  <si>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</si>
  <si>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</si>
  <si>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</si>
  <si>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</si>
  <si>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</si>
  <si>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</si>
  <si>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</si>
  <si>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</si>
  <si>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</si>
  <si>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</si>
  <si>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</si>
  <si>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</si>
  <si>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</si>
  <si>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</si>
  <si>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</si>
  <si>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</si>
  <si>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</si>
  <si>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</si>
  <si>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</si>
  <si>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</si>
  <si>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</si>
  <si>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</si>
  <si>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</si>
  <si>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</si>
  <si>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</si>
  <si>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</si>
  <si>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</si>
  <si>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</si>
  <si>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</si>
  <si>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</si>
  <si>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</si>
  <si>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</si>
  <si>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</si>
  <si>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</si>
  <si>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</si>
  <si>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V0676 Her</t>
  </si>
  <si>
    <t>V0676 Her / GSC 43016.524</t>
  </si>
  <si>
    <t>2430280.363 </t>
  </si>
  <si>
    <t> 12.10.1941 20:42 </t>
  </si>
  <si>
    <t> 0.000 </t>
  </si>
  <si>
    <t>P </t>
  </si>
  <si>
    <t> C.Thänert </t>
  </si>
  <si>
    <t> VSS 8.227 </t>
  </si>
  <si>
    <t>2430496.441 </t>
  </si>
  <si>
    <t> 16.05.1942 22:35 </t>
  </si>
  <si>
    <t> 0.078 </t>
  </si>
  <si>
    <t>2431204.472 </t>
  </si>
  <si>
    <t> 23.04.1944 23:19 </t>
  </si>
  <si>
    <t> 0.109 </t>
  </si>
  <si>
    <t>2431328.424 </t>
  </si>
  <si>
    <t> 25.08.1944 22:10 </t>
  </si>
  <si>
    <t> 0.061 </t>
  </si>
  <si>
    <t>2431913.545 </t>
  </si>
  <si>
    <t> 03.04.1946 01:04 </t>
  </si>
  <si>
    <t> 0.182 </t>
  </si>
  <si>
    <t>2438318.347 </t>
  </si>
  <si>
    <t> 15.10.1963 20:19 </t>
  </si>
  <si>
    <t> 0.984 </t>
  </si>
  <si>
    <t>2438935.475 </t>
  </si>
  <si>
    <t> 23.06.1965 23:24 </t>
  </si>
  <si>
    <t> 1.112 </t>
  </si>
  <si>
    <t>2439027.325 </t>
  </si>
  <si>
    <t> 23.09.1965 19:48 </t>
  </si>
  <si>
    <t> 0.962 </t>
  </si>
  <si>
    <t>2439673.456 </t>
  </si>
  <si>
    <t> 01.07.1967 22:56 </t>
  </si>
  <si>
    <t> 1.093 </t>
  </si>
  <si>
    <t>I</t>
  </si>
  <si>
    <t>GCVS 4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</si>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</sst>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2" fillId="0" borderId="2" applyNumberFormat="0" applyFont="0" applyFill="0" applyAlignment="0" applyProtection="0"/>
  </cellStyleXfs>
  <cellXfs count="5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NumberFormat="1" applyFont="1" applyBorder="1" applyAlignment="1">
      <alignment horizontal="left" vertical="center"/>
    </xf>
    <xf numFmtId="0" fontId="17" fillId="2" borderId="1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7" fillId="0" borderId="1" xfId="0" applyFont="1" applyFill="1" applyBorder="1" applyAlignment="1">
      <alignment horizontal="left" vertical="center"/>
    </xf>
    <xf numFmtId="0" fontId="19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20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3" borderId="12" xfId="0" applyFont="1" applyFill="1" applyBorder="1" applyAlignment="1">
      <alignment horizontal="left" vertical="top" wrapText="1" indent="1"/>
    </xf>
    <xf numFmtId="0" fontId="5" fillId="3" borderId="12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right" vertical="top" wrapText="1"/>
    </xf>
    <xf numFmtId="0" fontId="16" fillId="4" borderId="1" xfId="0" applyFont="1" applyFill="1" applyBorder="1" applyAlignment="1">
      <alignment horizontal="left"/>
    </xf>
    <xf numFmtId="0" fontId="18" fillId="0" borderId="1" xfId="0" applyNumberFormat="1" applyFont="1" applyBorder="1" applyAlignment="1">
      <alignment horizontal="left"/>
    </xf>
    <xf numFmtId="0" fontId="0" fillId="0" borderId="1" xfId="0" applyNumberFormat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0" fillId="0" borderId="1" xfId="0" applyBorder="1">
      <alignment vertical="top"/>
    </xf>
    <xf numFmtId="0" fontId="21" fillId="0" borderId="0" xfId="0" applyFont="1" applyAlignment="1"/>
    <xf numFmtId="0" fontId="21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V0676 Her - O-C Diagr.</a:t>
            </a:r>
          </a:p>
        </c:rich>
      </c:tx>
      <c:layout>
        <c:manualLayout>
          <c:xMode val="edge"/>
          <c:yMode val="edge"/>
          <c:x val="0.3759398496240601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345864661654135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-743</c:v>
                </c:pt>
                <c:pt idx="1">
                  <c:v>-736</c:v>
                </c:pt>
                <c:pt idx="2">
                  <c:v>-713</c:v>
                </c:pt>
                <c:pt idx="3">
                  <c:v>-709</c:v>
                </c:pt>
                <c:pt idx="4">
                  <c:v>-690</c:v>
                </c:pt>
                <c:pt idx="5">
                  <c:v>-482</c:v>
                </c:pt>
                <c:pt idx="6">
                  <c:v>-462</c:v>
                </c:pt>
                <c:pt idx="7">
                  <c:v>-459</c:v>
                </c:pt>
                <c:pt idx="8">
                  <c:v>-438</c:v>
                </c:pt>
                <c:pt idx="9">
                  <c:v>-329.5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9">
                  <c:v>3.3109999999942374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4CD-4F97-9604-43E0ABEFE64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-743</c:v>
                </c:pt>
                <c:pt idx="1">
                  <c:v>-736</c:v>
                </c:pt>
                <c:pt idx="2">
                  <c:v>-713</c:v>
                </c:pt>
                <c:pt idx="3">
                  <c:v>-709</c:v>
                </c:pt>
                <c:pt idx="4">
                  <c:v>-690</c:v>
                </c:pt>
                <c:pt idx="5">
                  <c:v>-482</c:v>
                </c:pt>
                <c:pt idx="6">
                  <c:v>-462</c:v>
                </c:pt>
                <c:pt idx="7">
                  <c:v>-459</c:v>
                </c:pt>
                <c:pt idx="8">
                  <c:v>-438</c:v>
                </c:pt>
                <c:pt idx="9">
                  <c:v>-329.5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5.4310000000004948</c:v>
                </c:pt>
                <c:pt idx="1">
                  <c:v>5.8669999999983702</c:v>
                </c:pt>
                <c:pt idx="2">
                  <c:v>5.3600000000005821</c:v>
                </c:pt>
                <c:pt idx="3">
                  <c:v>6.0879999999997381</c:v>
                </c:pt>
                <c:pt idx="4">
                  <c:v>5.8949999999967986</c:v>
                </c:pt>
                <c:pt idx="5">
                  <c:v>3.0489999999990687</c:v>
                </c:pt>
                <c:pt idx="6">
                  <c:v>4.0570000000006985</c:v>
                </c:pt>
                <c:pt idx="7">
                  <c:v>3.488999999994121</c:v>
                </c:pt>
                <c:pt idx="8">
                  <c:v>2.6939999999958673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4CD-4F97-9604-43E0ABEFE64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-743</c:v>
                </c:pt>
                <c:pt idx="1">
                  <c:v>-736</c:v>
                </c:pt>
                <c:pt idx="2">
                  <c:v>-713</c:v>
                </c:pt>
                <c:pt idx="3">
                  <c:v>-709</c:v>
                </c:pt>
                <c:pt idx="4">
                  <c:v>-690</c:v>
                </c:pt>
                <c:pt idx="5">
                  <c:v>-482</c:v>
                </c:pt>
                <c:pt idx="6">
                  <c:v>-462</c:v>
                </c:pt>
                <c:pt idx="7">
                  <c:v>-459</c:v>
                </c:pt>
                <c:pt idx="8">
                  <c:v>-438</c:v>
                </c:pt>
                <c:pt idx="9">
                  <c:v>-329.5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4CD-4F97-9604-43E0ABEFE64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-743</c:v>
                </c:pt>
                <c:pt idx="1">
                  <c:v>-736</c:v>
                </c:pt>
                <c:pt idx="2">
                  <c:v>-713</c:v>
                </c:pt>
                <c:pt idx="3">
                  <c:v>-709</c:v>
                </c:pt>
                <c:pt idx="4">
                  <c:v>-690</c:v>
                </c:pt>
                <c:pt idx="5">
                  <c:v>-482</c:v>
                </c:pt>
                <c:pt idx="6">
                  <c:v>-462</c:v>
                </c:pt>
                <c:pt idx="7">
                  <c:v>-459</c:v>
                </c:pt>
                <c:pt idx="8">
                  <c:v>-438</c:v>
                </c:pt>
                <c:pt idx="9">
                  <c:v>-329.5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4CD-4F97-9604-43E0ABEFE64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-743</c:v>
                </c:pt>
                <c:pt idx="1">
                  <c:v>-736</c:v>
                </c:pt>
                <c:pt idx="2">
                  <c:v>-713</c:v>
                </c:pt>
                <c:pt idx="3">
                  <c:v>-709</c:v>
                </c:pt>
                <c:pt idx="4">
                  <c:v>-690</c:v>
                </c:pt>
                <c:pt idx="5">
                  <c:v>-482</c:v>
                </c:pt>
                <c:pt idx="6">
                  <c:v>-462</c:v>
                </c:pt>
                <c:pt idx="7">
                  <c:v>-459</c:v>
                </c:pt>
                <c:pt idx="8">
                  <c:v>-438</c:v>
                </c:pt>
                <c:pt idx="9">
                  <c:v>-329.5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4CD-4F97-9604-43E0ABEFE64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-743</c:v>
                </c:pt>
                <c:pt idx="1">
                  <c:v>-736</c:v>
                </c:pt>
                <c:pt idx="2">
                  <c:v>-713</c:v>
                </c:pt>
                <c:pt idx="3">
                  <c:v>-709</c:v>
                </c:pt>
                <c:pt idx="4">
                  <c:v>-690</c:v>
                </c:pt>
                <c:pt idx="5">
                  <c:v>-482</c:v>
                </c:pt>
                <c:pt idx="6">
                  <c:v>-462</c:v>
                </c:pt>
                <c:pt idx="7">
                  <c:v>-459</c:v>
                </c:pt>
                <c:pt idx="8">
                  <c:v>-438</c:v>
                </c:pt>
                <c:pt idx="9">
                  <c:v>-329.5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4CD-4F97-9604-43E0ABEFE64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-743</c:v>
                </c:pt>
                <c:pt idx="1">
                  <c:v>-736</c:v>
                </c:pt>
                <c:pt idx="2">
                  <c:v>-713</c:v>
                </c:pt>
                <c:pt idx="3">
                  <c:v>-709</c:v>
                </c:pt>
                <c:pt idx="4">
                  <c:v>-690</c:v>
                </c:pt>
                <c:pt idx="5">
                  <c:v>-482</c:v>
                </c:pt>
                <c:pt idx="6">
                  <c:v>-462</c:v>
                </c:pt>
                <c:pt idx="7">
                  <c:v>-459</c:v>
                </c:pt>
                <c:pt idx="8">
                  <c:v>-438</c:v>
                </c:pt>
                <c:pt idx="9">
                  <c:v>-329.5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4CD-4F97-9604-43E0ABEFE64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-743</c:v>
                </c:pt>
                <c:pt idx="1">
                  <c:v>-736</c:v>
                </c:pt>
                <c:pt idx="2">
                  <c:v>-713</c:v>
                </c:pt>
                <c:pt idx="3">
                  <c:v>-709</c:v>
                </c:pt>
                <c:pt idx="4">
                  <c:v>-690</c:v>
                </c:pt>
                <c:pt idx="5">
                  <c:v>-482</c:v>
                </c:pt>
                <c:pt idx="6">
                  <c:v>-462</c:v>
                </c:pt>
                <c:pt idx="7">
                  <c:v>-459</c:v>
                </c:pt>
                <c:pt idx="8">
                  <c:v>-438</c:v>
                </c:pt>
                <c:pt idx="9">
                  <c:v>-329.5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5.8310400587525875</c:v>
                </c:pt>
                <c:pt idx="1">
                  <c:v>5.7762088905698956</c:v>
                </c:pt>
                <c:pt idx="2">
                  <c:v>5.5960493379696228</c:v>
                </c:pt>
                <c:pt idx="3">
                  <c:v>5.5647172418652273</c:v>
                </c:pt>
                <c:pt idx="4">
                  <c:v>5.41588978536935</c:v>
                </c:pt>
                <c:pt idx="5">
                  <c:v>3.7866207879407936</c:v>
                </c:pt>
                <c:pt idx="6">
                  <c:v>3.6299603074188167</c:v>
                </c:pt>
                <c:pt idx="7">
                  <c:v>3.6064612353405203</c:v>
                </c:pt>
                <c:pt idx="8">
                  <c:v>3.4419677307924452</c:v>
                </c:pt>
                <c:pt idx="9">
                  <c:v>2.5920846239607225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4CD-4F97-9604-43E0ABEFE640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-743</c:v>
                </c:pt>
                <c:pt idx="1">
                  <c:v>-736</c:v>
                </c:pt>
                <c:pt idx="2">
                  <c:v>-713</c:v>
                </c:pt>
                <c:pt idx="3">
                  <c:v>-709</c:v>
                </c:pt>
                <c:pt idx="4">
                  <c:v>-690</c:v>
                </c:pt>
                <c:pt idx="5">
                  <c:v>-482</c:v>
                </c:pt>
                <c:pt idx="6">
                  <c:v>-462</c:v>
                </c:pt>
                <c:pt idx="7">
                  <c:v>-459</c:v>
                </c:pt>
                <c:pt idx="8">
                  <c:v>-438</c:v>
                </c:pt>
                <c:pt idx="9">
                  <c:v>-329.5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4CD-4F97-9604-43E0ABEFE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2691400"/>
        <c:axId val="1"/>
      </c:scatterChart>
      <c:valAx>
        <c:axId val="5626914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26914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9525</xdr:rowOff>
    </xdr:from>
    <xdr:to>
      <xdr:col>17</xdr:col>
      <xdr:colOff>428625</xdr:colOff>
      <xdr:row>18</xdr:row>
      <xdr:rowOff>133350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4766DA6-E89F-2F19-5DA4-48C73E5B53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 x14ac:dyDescent="0.3">
      <c r="A1" s="1" t="s">
        <v>50</v>
      </c>
      <c r="F1" s="48" t="s">
        <v>49</v>
      </c>
      <c r="G1" s="49">
        <v>18.133970000000001</v>
      </c>
      <c r="H1" s="50">
        <v>37.283900000000003</v>
      </c>
      <c r="I1" s="51">
        <v>43016.523999999998</v>
      </c>
      <c r="J1" s="51">
        <v>30.806000000000001</v>
      </c>
      <c r="K1" s="52" t="s">
        <v>44</v>
      </c>
      <c r="L1" s="31"/>
      <c r="M1" s="32">
        <v>43016.523999999998</v>
      </c>
      <c r="N1" s="32">
        <v>30.806000000000001</v>
      </c>
      <c r="O1" s="35" t="s">
        <v>44</v>
      </c>
    </row>
    <row r="2" spans="1:15" x14ac:dyDescent="0.2">
      <c r="A2" t="s">
        <v>23</v>
      </c>
      <c r="B2" t="s">
        <v>44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>
        <v>43016.523999999998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55">
        <v>53163.79</v>
      </c>
      <c r="D7" s="29" t="s">
        <v>83</v>
      </c>
    </row>
    <row r="8" spans="1:15" x14ac:dyDescent="0.2">
      <c r="A8" t="s">
        <v>3</v>
      </c>
      <c r="C8" s="55">
        <v>30.806000000000001</v>
      </c>
      <c r="D8" s="29" t="s">
        <v>83</v>
      </c>
    </row>
    <row r="9" spans="1:15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INTERCEPT(INDIRECT($E$9):G992,INDIRECT($D$9):F992)</f>
        <v>1.1103207361158773E-2</v>
      </c>
      <c r="D11" s="3"/>
      <c r="E11" s="10"/>
    </row>
    <row r="12" spans="1:15" x14ac:dyDescent="0.2">
      <c r="A12" s="10" t="s">
        <v>16</v>
      </c>
      <c r="B12" s="10"/>
      <c r="C12" s="21">
        <f ca="1">SLOPE(INDIRECT($E$9):G992,INDIRECT($D$9):F992)</f>
        <v>-7.8330240260988272E-3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43000.406001135976</v>
      </c>
      <c r="E15" s="14" t="s">
        <v>34</v>
      </c>
      <c r="F15" s="33">
        <v>1</v>
      </c>
    </row>
    <row r="16" spans="1:15" x14ac:dyDescent="0.2">
      <c r="A16" s="16" t="s">
        <v>4</v>
      </c>
      <c r="B16" s="10"/>
      <c r="C16" s="17">
        <f ca="1">+C8+C12</f>
        <v>30.798166975973903</v>
      </c>
      <c r="E16" s="14" t="s">
        <v>30</v>
      </c>
      <c r="F16" s="34">
        <f ca="1">NOW()+15018.5+$C$5/24</f>
        <v>60354.642490624996</v>
      </c>
    </row>
    <row r="17" spans="1:18" ht="13.5" thickBot="1" x14ac:dyDescent="0.25">
      <c r="A17" s="14" t="s">
        <v>27</v>
      </c>
      <c r="B17" s="10"/>
      <c r="C17" s="10">
        <f>COUNT(C21:C2191)</f>
        <v>10</v>
      </c>
      <c r="E17" s="14" t="s">
        <v>35</v>
      </c>
      <c r="F17" s="15">
        <f ca="1">ROUND(2*(F16-$C$7)/$C$8,0)/2+F15</f>
        <v>234.5</v>
      </c>
    </row>
    <row r="18" spans="1:18" ht="14.25" thickTop="1" thickBot="1" x14ac:dyDescent="0.25">
      <c r="A18" s="16" t="s">
        <v>5</v>
      </c>
      <c r="B18" s="10"/>
      <c r="C18" s="19">
        <f ca="1">+C15</f>
        <v>43000.406001135976</v>
      </c>
      <c r="D18" s="20">
        <f ca="1">+C16</f>
        <v>30.798166975973903</v>
      </c>
      <c r="E18" s="14" t="s">
        <v>36</v>
      </c>
      <c r="F18" s="23">
        <f ca="1">ROUND(2*(F16-$C$15)/$C$16,0)/2+F15</f>
        <v>564.5</v>
      </c>
    </row>
    <row r="19" spans="1:18" ht="13.5" thickTop="1" x14ac:dyDescent="0.2">
      <c r="E19" s="14" t="s">
        <v>31</v>
      </c>
      <c r="F19" s="18">
        <f ca="1">+$C$15+$C$16*F18-15018.5-$C$5/24</f>
        <v>45367.867092406581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6" t="s">
        <v>33</v>
      </c>
    </row>
    <row r="21" spans="1:18" x14ac:dyDescent="0.2">
      <c r="A21" s="53" t="s">
        <v>56</v>
      </c>
      <c r="B21" s="53" t="s">
        <v>81</v>
      </c>
      <c r="C21" s="54">
        <v>30280.363000000001</v>
      </c>
      <c r="D21" s="54" t="s">
        <v>39</v>
      </c>
      <c r="E21">
        <f>+(C21-C$7)/C$8</f>
        <v>-742.82370317470622</v>
      </c>
      <c r="F21">
        <f>ROUND(2*E21,0)/2</f>
        <v>-743</v>
      </c>
      <c r="G21">
        <f>+C21-(C$7+F21*C$8)</f>
        <v>5.4310000000004948</v>
      </c>
      <c r="I21">
        <f>+G21</f>
        <v>5.4310000000004948</v>
      </c>
      <c r="O21">
        <f ca="1">+C$11+C$12*$F21</f>
        <v>5.8310400587525875</v>
      </c>
      <c r="Q21" s="2">
        <f>+C21-15018.5</f>
        <v>15261.863000000001</v>
      </c>
    </row>
    <row r="22" spans="1:18" x14ac:dyDescent="0.2">
      <c r="A22" s="53" t="s">
        <v>56</v>
      </c>
      <c r="B22" s="53" t="s">
        <v>81</v>
      </c>
      <c r="C22" s="54">
        <v>30496.440999999999</v>
      </c>
      <c r="D22" s="54" t="s">
        <v>39</v>
      </c>
      <c r="E22">
        <f>+(C22-C$7)/C$8</f>
        <v>-735.80955008764533</v>
      </c>
      <c r="F22">
        <f>ROUND(2*E22,0)/2</f>
        <v>-736</v>
      </c>
      <c r="G22">
        <f>+C22-(C$7+F22*C$8)</f>
        <v>5.8669999999983702</v>
      </c>
      <c r="I22">
        <f>+G22</f>
        <v>5.8669999999983702</v>
      </c>
      <c r="O22">
        <f ca="1">+C$11+C$12*$F22</f>
        <v>5.7762088905698956</v>
      </c>
      <c r="Q22" s="2">
        <f>+C22-15018.5</f>
        <v>15477.940999999999</v>
      </c>
    </row>
    <row r="23" spans="1:18" x14ac:dyDescent="0.2">
      <c r="A23" s="53" t="s">
        <v>56</v>
      </c>
      <c r="B23" s="53" t="s">
        <v>81</v>
      </c>
      <c r="C23" s="54">
        <v>31204.472000000002</v>
      </c>
      <c r="D23" s="54" t="s">
        <v>39</v>
      </c>
      <c r="E23">
        <f>+(C23-C$7)/C$8</f>
        <v>-712.82600792053495</v>
      </c>
      <c r="F23">
        <f>ROUND(2*E23,0)/2</f>
        <v>-713</v>
      </c>
      <c r="G23">
        <f>+C23-(C$7+F23*C$8)</f>
        <v>5.3600000000005821</v>
      </c>
      <c r="I23">
        <f>+G23</f>
        <v>5.3600000000005821</v>
      </c>
      <c r="O23">
        <f ca="1">+C$11+C$12*$F23</f>
        <v>5.5960493379696228</v>
      </c>
      <c r="Q23" s="2">
        <f>+C23-15018.5</f>
        <v>16185.972000000002</v>
      </c>
    </row>
    <row r="24" spans="1:18" x14ac:dyDescent="0.2">
      <c r="A24" s="53" t="s">
        <v>56</v>
      </c>
      <c r="B24" s="53" t="s">
        <v>81</v>
      </c>
      <c r="C24" s="54">
        <v>31328.423999999999</v>
      </c>
      <c r="D24" s="54" t="s">
        <v>39</v>
      </c>
      <c r="E24">
        <f>+(C24-C$7)/C$8</f>
        <v>-708.80237616048828</v>
      </c>
      <c r="F24">
        <f>ROUND(2*E24,0)/2</f>
        <v>-709</v>
      </c>
      <c r="G24">
        <f>+C24-(C$7+F24*C$8)</f>
        <v>6.0879999999997381</v>
      </c>
      <c r="I24">
        <f>+G24</f>
        <v>6.0879999999997381</v>
      </c>
      <c r="O24">
        <f ca="1">+C$11+C$12*$F24</f>
        <v>5.5647172418652273</v>
      </c>
      <c r="Q24" s="2">
        <f>+C24-15018.5</f>
        <v>16309.923999999999</v>
      </c>
    </row>
    <row r="25" spans="1:18" x14ac:dyDescent="0.2">
      <c r="A25" s="53" t="s">
        <v>56</v>
      </c>
      <c r="B25" s="53" t="s">
        <v>81</v>
      </c>
      <c r="C25" s="54">
        <v>31913.544999999998</v>
      </c>
      <c r="D25" s="54" t="s">
        <v>39</v>
      </c>
      <c r="E25">
        <f>+(C25-C$7)/C$8</f>
        <v>-689.80864117379735</v>
      </c>
      <c r="F25">
        <f>ROUND(2*E25,0)/2</f>
        <v>-690</v>
      </c>
      <c r="G25">
        <f>+C25-(C$7+F25*C$8)</f>
        <v>5.8949999999967986</v>
      </c>
      <c r="I25">
        <f>+G25</f>
        <v>5.8949999999967986</v>
      </c>
      <c r="O25">
        <f ca="1">+C$11+C$12*$F25</f>
        <v>5.41588978536935</v>
      </c>
      <c r="Q25" s="2">
        <f>+C25-15018.5</f>
        <v>16895.044999999998</v>
      </c>
    </row>
    <row r="26" spans="1:18" x14ac:dyDescent="0.2">
      <c r="A26" s="53" t="s">
        <v>56</v>
      </c>
      <c r="B26" s="53" t="s">
        <v>81</v>
      </c>
      <c r="C26" s="54">
        <v>38318.347000000002</v>
      </c>
      <c r="D26" s="54" t="s">
        <v>39</v>
      </c>
      <c r="E26">
        <f>+(C26-C$7)/C$8</f>
        <v>-481.90102577419981</v>
      </c>
      <c r="F26">
        <f>ROUND(2*E26,0)/2</f>
        <v>-482</v>
      </c>
      <c r="G26">
        <f>+C26-(C$7+F26*C$8)</f>
        <v>3.0489999999990687</v>
      </c>
      <c r="I26">
        <f>+G26</f>
        <v>3.0489999999990687</v>
      </c>
      <c r="O26">
        <f ca="1">+C$11+C$12*$F26</f>
        <v>3.7866207879407936</v>
      </c>
      <c r="Q26" s="2">
        <f>+C26-15018.5</f>
        <v>23299.847000000002</v>
      </c>
    </row>
    <row r="27" spans="1:18" x14ac:dyDescent="0.2">
      <c r="A27" s="53" t="s">
        <v>56</v>
      </c>
      <c r="B27" s="53" t="s">
        <v>81</v>
      </c>
      <c r="C27" s="54">
        <v>38935.474999999999</v>
      </c>
      <c r="D27" s="54" t="s">
        <v>39</v>
      </c>
      <c r="E27">
        <f>+(C27-C$7)/C$8</f>
        <v>-461.86830487567363</v>
      </c>
      <c r="F27">
        <f>ROUND(2*E27,0)/2</f>
        <v>-462</v>
      </c>
      <c r="G27">
        <f>+C27-(C$7+F27*C$8)</f>
        <v>4.0570000000006985</v>
      </c>
      <c r="I27">
        <f>+G27</f>
        <v>4.0570000000006985</v>
      </c>
      <c r="O27">
        <f ca="1">+C$11+C$12*$F27</f>
        <v>3.6299603074188167</v>
      </c>
      <c r="Q27" s="2">
        <f>+C27-15018.5</f>
        <v>23916.974999999999</v>
      </c>
    </row>
    <row r="28" spans="1:18" x14ac:dyDescent="0.2">
      <c r="A28" s="53" t="s">
        <v>56</v>
      </c>
      <c r="B28" s="53" t="s">
        <v>81</v>
      </c>
      <c r="C28" s="54">
        <v>39027.324999999997</v>
      </c>
      <c r="D28" s="54" t="s">
        <v>39</v>
      </c>
      <c r="E28">
        <f>+(C28-C$7)/C$8</f>
        <v>-458.88674284230353</v>
      </c>
      <c r="F28">
        <f>ROUND(2*E28,0)/2</f>
        <v>-459</v>
      </c>
      <c r="G28">
        <f>+C28-(C$7+F28*C$8)</f>
        <v>3.488999999994121</v>
      </c>
      <c r="I28">
        <f>+G28</f>
        <v>3.488999999994121</v>
      </c>
      <c r="O28">
        <f ca="1">+C$11+C$12*$F28</f>
        <v>3.6064612353405203</v>
      </c>
      <c r="Q28" s="2">
        <f>+C28-15018.5</f>
        <v>24008.824999999997</v>
      </c>
    </row>
    <row r="29" spans="1:18" x14ac:dyDescent="0.2">
      <c r="A29" s="53" t="s">
        <v>56</v>
      </c>
      <c r="B29" s="53" t="s">
        <v>81</v>
      </c>
      <c r="C29" s="54">
        <v>39673.455999999998</v>
      </c>
      <c r="D29" s="54" t="s">
        <v>39</v>
      </c>
      <c r="E29">
        <f>+(C29-C$7)/C$8</f>
        <v>-437.9125495033436</v>
      </c>
      <c r="F29">
        <f>ROUND(2*E29,0)/2</f>
        <v>-438</v>
      </c>
      <c r="G29">
        <f>+C29-(C$7+F29*C$8)</f>
        <v>2.6939999999958673</v>
      </c>
      <c r="I29">
        <f>+G29</f>
        <v>2.6939999999958673</v>
      </c>
      <c r="O29">
        <f ca="1">+C$11+C$12*$F29</f>
        <v>3.4419677307924452</v>
      </c>
      <c r="Q29" s="2">
        <f>+C29-15018.5</f>
        <v>24654.955999999998</v>
      </c>
    </row>
    <row r="30" spans="1:18" x14ac:dyDescent="0.2">
      <c r="A30" t="s">
        <v>82</v>
      </c>
      <c r="C30" s="8">
        <v>43016.523999999998</v>
      </c>
      <c r="D30" s="8" t="s">
        <v>13</v>
      </c>
      <c r="E30">
        <f>+(C30-C$7)/C$8</f>
        <v>-329.39252093747979</v>
      </c>
      <c r="F30">
        <f>ROUND(2*E30,0)/2</f>
        <v>-329.5</v>
      </c>
      <c r="G30">
        <f>+C30-(C$7+F30*C$8)</f>
        <v>3.3109999999942374</v>
      </c>
      <c r="H30">
        <f>+G30</f>
        <v>3.3109999999942374</v>
      </c>
      <c r="O30">
        <f ca="1">+C$11+C$12*$F30</f>
        <v>2.5920846239607225</v>
      </c>
      <c r="Q30" s="2">
        <f>+C30-15018.5</f>
        <v>27998.023999999998</v>
      </c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ortState xmlns:xlrd2="http://schemas.microsoft.com/office/spreadsheetml/2017/richdata2" ref="A21:R34">
    <sortCondition ref="C21:C34"/>
  </sortState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7"/>
  <sheetViews>
    <sheetView workbookViewId="0">
      <selection activeCell="A11" sqref="A11:D19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6" t="s">
        <v>42</v>
      </c>
      <c r="I1" s="37" t="s">
        <v>43</v>
      </c>
      <c r="J1" s="38" t="s">
        <v>41</v>
      </c>
    </row>
    <row r="2" spans="1:16" x14ac:dyDescent="0.2">
      <c r="I2" s="39" t="s">
        <v>44</v>
      </c>
      <c r="J2" s="40" t="s">
        <v>40</v>
      </c>
    </row>
    <row r="3" spans="1:16" x14ac:dyDescent="0.2">
      <c r="A3" s="41" t="s">
        <v>45</v>
      </c>
      <c r="I3" s="39" t="s">
        <v>46</v>
      </c>
      <c r="J3" s="40" t="s">
        <v>38</v>
      </c>
    </row>
    <row r="4" spans="1:16" x14ac:dyDescent="0.2">
      <c r="I4" s="39" t="s">
        <v>47</v>
      </c>
      <c r="J4" s="40" t="s">
        <v>38</v>
      </c>
    </row>
    <row r="5" spans="1:16" ht="13.5" thickBot="1" x14ac:dyDescent="0.25">
      <c r="I5" s="42" t="s">
        <v>48</v>
      </c>
      <c r="J5" s="43" t="s">
        <v>39</v>
      </c>
    </row>
    <row r="10" spans="1:16" ht="13.5" thickBot="1" x14ac:dyDescent="0.25"/>
    <row r="11" spans="1:16" ht="12.75" customHeight="1" thickBot="1" x14ac:dyDescent="0.25">
      <c r="A11" s="8" t="str">
        <f t="shared" ref="A11:A19" si="0">P11</f>
        <v> VSS 8.227 </v>
      </c>
      <c r="B11" s="3" t="str">
        <f t="shared" ref="B11:B19" si="1">IF(H11=INT(H11),"I","II")</f>
        <v>I</v>
      </c>
      <c r="C11" s="8">
        <f t="shared" ref="C11:C19" si="2">1*G11</f>
        <v>30280.363000000001</v>
      </c>
      <c r="D11" s="10" t="str">
        <f t="shared" ref="D11:D19" si="3">VLOOKUP(F11,I$1:J$5,2,FALSE)</f>
        <v>vis</v>
      </c>
      <c r="E11" s="44">
        <f>VLOOKUP(C11,Active!C$21:E$973,3,FALSE)</f>
        <v>-742.82370317470622</v>
      </c>
      <c r="F11" s="3" t="s">
        <v>48</v>
      </c>
      <c r="G11" s="10" t="str">
        <f t="shared" ref="G11:G19" si="4">MID(I11,3,LEN(I11)-3)</f>
        <v>30280.363</v>
      </c>
      <c r="H11" s="8">
        <f t="shared" ref="H11:H19" si="5">1*K11</f>
        <v>0</v>
      </c>
      <c r="I11" s="45" t="s">
        <v>51</v>
      </c>
      <c r="J11" s="46" t="s">
        <v>52</v>
      </c>
      <c r="K11" s="45">
        <v>0</v>
      </c>
      <c r="L11" s="45" t="s">
        <v>53</v>
      </c>
      <c r="M11" s="46" t="s">
        <v>54</v>
      </c>
      <c r="N11" s="46"/>
      <c r="O11" s="47" t="s">
        <v>55</v>
      </c>
      <c r="P11" s="47" t="s">
        <v>56</v>
      </c>
    </row>
    <row r="12" spans="1:16" ht="12.75" customHeight="1" thickBot="1" x14ac:dyDescent="0.25">
      <c r="A12" s="8" t="str">
        <f t="shared" si="0"/>
        <v> VSS 8.227 </v>
      </c>
      <c r="B12" s="3" t="str">
        <f t="shared" si="1"/>
        <v>I</v>
      </c>
      <c r="C12" s="8">
        <f t="shared" si="2"/>
        <v>30496.440999999999</v>
      </c>
      <c r="D12" s="10" t="str">
        <f t="shared" si="3"/>
        <v>vis</v>
      </c>
      <c r="E12" s="44">
        <f>VLOOKUP(C12,Active!C$21:E$973,3,FALSE)</f>
        <v>-735.80955008764533</v>
      </c>
      <c r="F12" s="3" t="s">
        <v>48</v>
      </c>
      <c r="G12" s="10" t="str">
        <f t="shared" si="4"/>
        <v>30496.441</v>
      </c>
      <c r="H12" s="8">
        <f t="shared" si="5"/>
        <v>216</v>
      </c>
      <c r="I12" s="45" t="s">
        <v>57</v>
      </c>
      <c r="J12" s="46" t="s">
        <v>58</v>
      </c>
      <c r="K12" s="45">
        <v>216</v>
      </c>
      <c r="L12" s="45" t="s">
        <v>59</v>
      </c>
      <c r="M12" s="46" t="s">
        <v>54</v>
      </c>
      <c r="N12" s="46"/>
      <c r="O12" s="47" t="s">
        <v>55</v>
      </c>
      <c r="P12" s="47" t="s">
        <v>56</v>
      </c>
    </row>
    <row r="13" spans="1:16" ht="12.75" customHeight="1" thickBot="1" x14ac:dyDescent="0.25">
      <c r="A13" s="8" t="str">
        <f t="shared" si="0"/>
        <v> VSS 8.227 </v>
      </c>
      <c r="B13" s="3" t="str">
        <f t="shared" si="1"/>
        <v>I</v>
      </c>
      <c r="C13" s="8">
        <f t="shared" si="2"/>
        <v>31204.472000000002</v>
      </c>
      <c r="D13" s="10" t="str">
        <f t="shared" si="3"/>
        <v>vis</v>
      </c>
      <c r="E13" s="44">
        <f>VLOOKUP(C13,Active!C$21:E$973,3,FALSE)</f>
        <v>-712.82600792053495</v>
      </c>
      <c r="F13" s="3" t="s">
        <v>48</v>
      </c>
      <c r="G13" s="10" t="str">
        <f t="shared" si="4"/>
        <v>31204.472</v>
      </c>
      <c r="H13" s="8">
        <f t="shared" si="5"/>
        <v>924</v>
      </c>
      <c r="I13" s="45" t="s">
        <v>60</v>
      </c>
      <c r="J13" s="46" t="s">
        <v>61</v>
      </c>
      <c r="K13" s="45">
        <v>924</v>
      </c>
      <c r="L13" s="45" t="s">
        <v>62</v>
      </c>
      <c r="M13" s="46" t="s">
        <v>54</v>
      </c>
      <c r="N13" s="46"/>
      <c r="O13" s="47" t="s">
        <v>55</v>
      </c>
      <c r="P13" s="47" t="s">
        <v>56</v>
      </c>
    </row>
    <row r="14" spans="1:16" ht="12.75" customHeight="1" thickBot="1" x14ac:dyDescent="0.25">
      <c r="A14" s="8" t="str">
        <f t="shared" si="0"/>
        <v> VSS 8.227 </v>
      </c>
      <c r="B14" s="3" t="str">
        <f t="shared" si="1"/>
        <v>I</v>
      </c>
      <c r="C14" s="8">
        <f t="shared" si="2"/>
        <v>31328.423999999999</v>
      </c>
      <c r="D14" s="10" t="str">
        <f t="shared" si="3"/>
        <v>vis</v>
      </c>
      <c r="E14" s="44">
        <f>VLOOKUP(C14,Active!C$21:E$973,3,FALSE)</f>
        <v>-708.80237616048828</v>
      </c>
      <c r="F14" s="3" t="s">
        <v>48</v>
      </c>
      <c r="G14" s="10" t="str">
        <f t="shared" si="4"/>
        <v>31328.424</v>
      </c>
      <c r="H14" s="8">
        <f t="shared" si="5"/>
        <v>1048</v>
      </c>
      <c r="I14" s="45" t="s">
        <v>63</v>
      </c>
      <c r="J14" s="46" t="s">
        <v>64</v>
      </c>
      <c r="K14" s="45">
        <v>1048</v>
      </c>
      <c r="L14" s="45" t="s">
        <v>65</v>
      </c>
      <c r="M14" s="46" t="s">
        <v>54</v>
      </c>
      <c r="N14" s="46"/>
      <c r="O14" s="47" t="s">
        <v>55</v>
      </c>
      <c r="P14" s="47" t="s">
        <v>56</v>
      </c>
    </row>
    <row r="15" spans="1:16" ht="12.75" customHeight="1" thickBot="1" x14ac:dyDescent="0.25">
      <c r="A15" s="8" t="str">
        <f t="shared" si="0"/>
        <v> VSS 8.227 </v>
      </c>
      <c r="B15" s="3" t="str">
        <f t="shared" si="1"/>
        <v>I</v>
      </c>
      <c r="C15" s="8">
        <f t="shared" si="2"/>
        <v>31913.544999999998</v>
      </c>
      <c r="D15" s="10" t="str">
        <f t="shared" si="3"/>
        <v>vis</v>
      </c>
      <c r="E15" s="44">
        <f>VLOOKUP(C15,Active!C$21:E$973,3,FALSE)</f>
        <v>-689.80864117379735</v>
      </c>
      <c r="F15" s="3" t="s">
        <v>48</v>
      </c>
      <c r="G15" s="10" t="str">
        <f t="shared" si="4"/>
        <v>31913.545</v>
      </c>
      <c r="H15" s="8">
        <f t="shared" si="5"/>
        <v>1633</v>
      </c>
      <c r="I15" s="45" t="s">
        <v>66</v>
      </c>
      <c r="J15" s="46" t="s">
        <v>67</v>
      </c>
      <c r="K15" s="45">
        <v>1633</v>
      </c>
      <c r="L15" s="45" t="s">
        <v>68</v>
      </c>
      <c r="M15" s="46" t="s">
        <v>54</v>
      </c>
      <c r="N15" s="46"/>
      <c r="O15" s="47" t="s">
        <v>55</v>
      </c>
      <c r="P15" s="47" t="s">
        <v>56</v>
      </c>
    </row>
    <row r="16" spans="1:16" ht="12.75" customHeight="1" thickBot="1" x14ac:dyDescent="0.25">
      <c r="A16" s="8" t="str">
        <f t="shared" si="0"/>
        <v> VSS 8.227 </v>
      </c>
      <c r="B16" s="3" t="str">
        <f t="shared" si="1"/>
        <v>I</v>
      </c>
      <c r="C16" s="8">
        <f t="shared" si="2"/>
        <v>38318.347000000002</v>
      </c>
      <c r="D16" s="10" t="str">
        <f t="shared" si="3"/>
        <v>vis</v>
      </c>
      <c r="E16" s="44">
        <f>VLOOKUP(C16,Active!C$21:E$973,3,FALSE)</f>
        <v>-481.90102577419981</v>
      </c>
      <c r="F16" s="3" t="s">
        <v>48</v>
      </c>
      <c r="G16" s="10" t="str">
        <f t="shared" si="4"/>
        <v>38318.347</v>
      </c>
      <c r="H16" s="8">
        <f t="shared" si="5"/>
        <v>8037</v>
      </c>
      <c r="I16" s="45" t="s">
        <v>69</v>
      </c>
      <c r="J16" s="46" t="s">
        <v>70</v>
      </c>
      <c r="K16" s="45">
        <v>8037</v>
      </c>
      <c r="L16" s="45" t="s">
        <v>71</v>
      </c>
      <c r="M16" s="46" t="s">
        <v>54</v>
      </c>
      <c r="N16" s="46"/>
      <c r="O16" s="47" t="s">
        <v>55</v>
      </c>
      <c r="P16" s="47" t="s">
        <v>56</v>
      </c>
    </row>
    <row r="17" spans="1:16" ht="12.75" customHeight="1" thickBot="1" x14ac:dyDescent="0.25">
      <c r="A17" s="8" t="str">
        <f t="shared" si="0"/>
        <v> VSS 8.227 </v>
      </c>
      <c r="B17" s="3" t="str">
        <f t="shared" si="1"/>
        <v>I</v>
      </c>
      <c r="C17" s="8">
        <f t="shared" si="2"/>
        <v>38935.474999999999</v>
      </c>
      <c r="D17" s="10" t="str">
        <f t="shared" si="3"/>
        <v>vis</v>
      </c>
      <c r="E17" s="44">
        <f>VLOOKUP(C17,Active!C$21:E$973,3,FALSE)</f>
        <v>-461.86830487567363</v>
      </c>
      <c r="F17" s="3" t="s">
        <v>48</v>
      </c>
      <c r="G17" s="10" t="str">
        <f t="shared" si="4"/>
        <v>38935.475</v>
      </c>
      <c r="H17" s="8">
        <f t="shared" si="5"/>
        <v>8654</v>
      </c>
      <c r="I17" s="45" t="s">
        <v>72</v>
      </c>
      <c r="J17" s="46" t="s">
        <v>73</v>
      </c>
      <c r="K17" s="45">
        <v>8654</v>
      </c>
      <c r="L17" s="45" t="s">
        <v>74</v>
      </c>
      <c r="M17" s="46" t="s">
        <v>54</v>
      </c>
      <c r="N17" s="46"/>
      <c r="O17" s="47" t="s">
        <v>55</v>
      </c>
      <c r="P17" s="47" t="s">
        <v>56</v>
      </c>
    </row>
    <row r="18" spans="1:16" ht="12.75" customHeight="1" thickBot="1" x14ac:dyDescent="0.25">
      <c r="A18" s="8" t="str">
        <f t="shared" si="0"/>
        <v> VSS 8.227 </v>
      </c>
      <c r="B18" s="3" t="str">
        <f t="shared" si="1"/>
        <v>I</v>
      </c>
      <c r="C18" s="8">
        <f t="shared" si="2"/>
        <v>39027.324999999997</v>
      </c>
      <c r="D18" s="10" t="str">
        <f t="shared" si="3"/>
        <v>vis</v>
      </c>
      <c r="E18" s="44">
        <f>VLOOKUP(C18,Active!C$21:E$973,3,FALSE)</f>
        <v>-458.88674284230353</v>
      </c>
      <c r="F18" s="3" t="s">
        <v>48</v>
      </c>
      <c r="G18" s="10" t="str">
        <f t="shared" si="4"/>
        <v>39027.325</v>
      </c>
      <c r="H18" s="8">
        <f t="shared" si="5"/>
        <v>8746</v>
      </c>
      <c r="I18" s="45" t="s">
        <v>75</v>
      </c>
      <c r="J18" s="46" t="s">
        <v>76</v>
      </c>
      <c r="K18" s="45">
        <v>8746</v>
      </c>
      <c r="L18" s="45" t="s">
        <v>77</v>
      </c>
      <c r="M18" s="46" t="s">
        <v>54</v>
      </c>
      <c r="N18" s="46"/>
      <c r="O18" s="47" t="s">
        <v>55</v>
      </c>
      <c r="P18" s="47" t="s">
        <v>56</v>
      </c>
    </row>
    <row r="19" spans="1:16" ht="12.75" customHeight="1" thickBot="1" x14ac:dyDescent="0.25">
      <c r="A19" s="8" t="str">
        <f t="shared" si="0"/>
        <v> VSS 8.227 </v>
      </c>
      <c r="B19" s="3" t="str">
        <f t="shared" si="1"/>
        <v>I</v>
      </c>
      <c r="C19" s="8">
        <f t="shared" si="2"/>
        <v>39673.455999999998</v>
      </c>
      <c r="D19" s="10" t="str">
        <f t="shared" si="3"/>
        <v>vis</v>
      </c>
      <c r="E19" s="44">
        <f>VLOOKUP(C19,Active!C$21:E$973,3,FALSE)</f>
        <v>-437.9125495033436</v>
      </c>
      <c r="F19" s="3" t="s">
        <v>48</v>
      </c>
      <c r="G19" s="10" t="str">
        <f t="shared" si="4"/>
        <v>39673.456</v>
      </c>
      <c r="H19" s="8">
        <f t="shared" si="5"/>
        <v>9392</v>
      </c>
      <c r="I19" s="45" t="s">
        <v>78</v>
      </c>
      <c r="J19" s="46" t="s">
        <v>79</v>
      </c>
      <c r="K19" s="45">
        <v>9392</v>
      </c>
      <c r="L19" s="45" t="s">
        <v>80</v>
      </c>
      <c r="M19" s="46" t="s">
        <v>54</v>
      </c>
      <c r="N19" s="46"/>
      <c r="O19" s="47" t="s">
        <v>55</v>
      </c>
      <c r="P19" s="47" t="s">
        <v>56</v>
      </c>
    </row>
    <row r="20" spans="1:16" x14ac:dyDescent="0.2">
      <c r="B20" s="3"/>
      <c r="E20" s="44"/>
      <c r="F20" s="3"/>
    </row>
    <row r="21" spans="1:16" x14ac:dyDescent="0.2">
      <c r="B21" s="3"/>
      <c r="E21" s="44"/>
      <c r="F21" s="3"/>
    </row>
    <row r="22" spans="1:16" x14ac:dyDescent="0.2">
      <c r="B22" s="3"/>
      <c r="E22" s="44"/>
      <c r="F22" s="3"/>
    </row>
    <row r="23" spans="1:16" x14ac:dyDescent="0.2">
      <c r="B23" s="3"/>
      <c r="E23" s="44"/>
      <c r="F23" s="3"/>
    </row>
    <row r="24" spans="1:16" x14ac:dyDescent="0.2">
      <c r="B24" s="3"/>
      <c r="E24" s="44"/>
      <c r="F24" s="3"/>
    </row>
    <row r="25" spans="1:16" x14ac:dyDescent="0.2">
      <c r="B25" s="3"/>
      <c r="E25" s="44"/>
      <c r="F25" s="3"/>
    </row>
    <row r="26" spans="1:16" x14ac:dyDescent="0.2">
      <c r="B26" s="3"/>
      <c r="E26" s="44"/>
      <c r="F26" s="3"/>
    </row>
    <row r="27" spans="1:16" x14ac:dyDescent="0.2">
      <c r="B27" s="3"/>
      <c r="E27" s="44"/>
      <c r="F27" s="3"/>
    </row>
    <row r="28" spans="1:16" x14ac:dyDescent="0.2">
      <c r="B28" s="3"/>
      <c r="E28" s="44"/>
      <c r="F28" s="3"/>
    </row>
    <row r="29" spans="1:16" x14ac:dyDescent="0.2">
      <c r="B29" s="3"/>
      <c r="E29" s="44"/>
      <c r="F29" s="3"/>
    </row>
    <row r="30" spans="1:16" x14ac:dyDescent="0.2">
      <c r="B30" s="3"/>
      <c r="E30" s="44"/>
      <c r="F30" s="3"/>
    </row>
    <row r="31" spans="1:16" x14ac:dyDescent="0.2">
      <c r="B31" s="3"/>
      <c r="E31" s="44"/>
      <c r="F31" s="3"/>
    </row>
    <row r="32" spans="1:16" x14ac:dyDescent="0.2">
      <c r="B32" s="3"/>
      <c r="E32" s="44"/>
      <c r="F32" s="3"/>
    </row>
    <row r="33" spans="2:6" x14ac:dyDescent="0.2">
      <c r="B33" s="3"/>
      <c r="E33" s="44"/>
      <c r="F33" s="3"/>
    </row>
    <row r="34" spans="2:6" x14ac:dyDescent="0.2">
      <c r="B34" s="3"/>
      <c r="E34" s="44"/>
      <c r="F34" s="3"/>
    </row>
    <row r="35" spans="2:6" x14ac:dyDescent="0.2">
      <c r="B35" s="3"/>
      <c r="E35" s="44"/>
      <c r="F35" s="3"/>
    </row>
    <row r="36" spans="2:6" x14ac:dyDescent="0.2">
      <c r="B36" s="3"/>
      <c r="E36" s="44"/>
      <c r="F36" s="3"/>
    </row>
    <row r="37" spans="2:6" x14ac:dyDescent="0.2">
      <c r="B37" s="3"/>
      <c r="E37" s="44"/>
      <c r="F37" s="3"/>
    </row>
    <row r="38" spans="2:6" x14ac:dyDescent="0.2">
      <c r="B38" s="3"/>
      <c r="E38" s="44"/>
      <c r="F38" s="3"/>
    </row>
    <row r="39" spans="2:6" x14ac:dyDescent="0.2">
      <c r="B39" s="3"/>
      <c r="E39" s="44"/>
      <c r="F39" s="3"/>
    </row>
    <row r="40" spans="2:6" x14ac:dyDescent="0.2">
      <c r="B40" s="3"/>
      <c r="E40" s="44"/>
      <c r="F40" s="3"/>
    </row>
    <row r="41" spans="2:6" x14ac:dyDescent="0.2">
      <c r="B41" s="3"/>
      <c r="E41" s="44"/>
      <c r="F41" s="3"/>
    </row>
    <row r="42" spans="2:6" x14ac:dyDescent="0.2">
      <c r="B42" s="3"/>
      <c r="E42" s="44"/>
      <c r="F42" s="3"/>
    </row>
    <row r="43" spans="2:6" x14ac:dyDescent="0.2">
      <c r="B43" s="3"/>
      <c r="E43" s="44"/>
      <c r="F43" s="3"/>
    </row>
    <row r="44" spans="2:6" x14ac:dyDescent="0.2">
      <c r="B44" s="3"/>
      <c r="E44" s="44"/>
      <c r="F44" s="3"/>
    </row>
    <row r="45" spans="2:6" x14ac:dyDescent="0.2">
      <c r="B45" s="3"/>
      <c r="E45" s="44"/>
      <c r="F45" s="3"/>
    </row>
    <row r="46" spans="2:6" x14ac:dyDescent="0.2">
      <c r="B46" s="3"/>
      <c r="E46" s="44"/>
      <c r="F46" s="3"/>
    </row>
    <row r="47" spans="2:6" x14ac:dyDescent="0.2">
      <c r="B47" s="3"/>
      <c r="E47" s="44"/>
      <c r="F47" s="3"/>
    </row>
    <row r="48" spans="2:6" x14ac:dyDescent="0.2">
      <c r="B48" s="3"/>
      <c r="E48" s="44"/>
      <c r="F48" s="3"/>
    </row>
    <row r="49" spans="2:6" x14ac:dyDescent="0.2">
      <c r="B49" s="3"/>
      <c r="E49" s="44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</sheetData>
  <phoneticPr fontId="8" type="noConversion"/>
  <hyperlinks>
    <hyperlink ref="A3" r:id="rId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2024-02-14T02:25:11Z</dcterms:modified>
</cp:coreProperties>
</file>