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A545FD5-985F-43F3-9DD1-1513486B1CF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7" i="1"/>
  <c r="E22" i="1"/>
  <c r="F22" i="1"/>
  <c r="C8" i="1"/>
  <c r="G11" i="1"/>
  <c r="F11" i="1"/>
  <c r="Q21" i="1"/>
  <c r="E15" i="1"/>
  <c r="C17" i="1"/>
  <c r="E21" i="1"/>
  <c r="F21" i="1"/>
  <c r="G21" i="1"/>
  <c r="G22" i="1"/>
  <c r="I22" i="1"/>
  <c r="H21" i="1"/>
  <c r="C12" i="1"/>
  <c r="C16" i="1" l="1"/>
  <c r="D18" i="1" s="1"/>
  <c r="C11" i="1"/>
  <c r="C15" i="1" l="1"/>
  <c r="O22" i="1"/>
  <c r="O21" i="1"/>
  <c r="E16" i="1" l="1"/>
  <c r="E17" i="1" s="1"/>
  <c r="C18" i="1"/>
</calcChain>
</file>

<file path=xl/sharedStrings.xml><?xml version="1.0" encoding="utf-8"?>
<sst xmlns="http://schemas.openxmlformats.org/spreadsheetml/2006/main" count="46" uniqueCount="44">
  <si>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</si>
  <si>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</si>
  <si>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</si>
  <si>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</si>
  <si>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</si>
  <si>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</si>
  <si>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</si>
  <si>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</si>
  <si>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</si>
  <si>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</si>
  <si>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</si>
  <si>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</si>
  <si>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</si>
  <si>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</si>
  <si>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</si>
  <si>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</si>
  <si>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</si>
  <si>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</si>
  <si>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</si>
  <si>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</si>
  <si>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</si>
  <si>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</si>
  <si>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</si>
  <si>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</si>
  <si>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</si>
  <si>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</si>
  <si>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</si>
  <si>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</si>
  <si>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</si>
  <si>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</si>
  <si>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</si>
  <si>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</si>
  <si>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</si>
  <si>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</si>
  <si>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</si>
  <si>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</si>
  <si>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</si>
  <si>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</si>
  <si>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</si>
  <si>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</si>
  <si>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V0740 Her / GSC 3099-0850               </t>
  </si>
  <si>
    <t xml:space="preserve">EW:/KE    </t>
  </si>
  <si>
    <t>IBVS 5802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</si>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</sst>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V0740 Her - O-C Diagr.</a:t>
            </a:r>
          </a:p>
        </c:rich>
      </c:tx>
      <c:layout>
        <c:manualLayout>
          <c:xMode val="edge"/>
          <c:yMode val="edge"/>
          <c:x val="0.3759398496240601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2.0000000000000001E-4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622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08-43D8-A550-227687D3BE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622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-2.0745200017699972E-3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08-43D8-A550-227687D3BE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622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08-43D8-A550-227687D3BE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622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08-43D8-A550-227687D3BE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622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08-43D8-A550-227687D3BE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622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A08-43D8-A550-227687D3BE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622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A08-43D8-A550-227687D3BE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622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</c:v>
                </c:pt>
                <c:pt idx="1">
                  <c:v>-2.0745200017699972E-3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A08-43D8-A550-227687D3B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189312"/>
        <c:axId val="1"/>
      </c:scatterChart>
      <c:valAx>
        <c:axId val="559189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189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676691729323307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</xdr:rowOff>
    </xdr:from>
    <xdr:to>
      <xdr:col>18</xdr:col>
      <xdr:colOff>76200</xdr:colOff>
      <xdr:row>18</xdr:row>
      <xdr:rowOff>161926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D913AF-AFF2-4AD1-F008-1DD41B7A2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3">
        <v>52500.4548</v>
      </c>
      <c r="G1" s="3">
        <v>0.99041265999999994</v>
      </c>
      <c r="H1" s="3" t="s">
        <v>41</v>
      </c>
    </row>
    <row r="2" spans="1:8" x14ac:dyDescent="0.2">
      <c r="A2" t="s">
        <v>22</v>
      </c>
      <c r="B2" t="s">
        <v>41</v>
      </c>
      <c r="C2" s="3"/>
      <c r="D2" s="3"/>
    </row>
    <row r="3" spans="1:8" ht="13.5" thickBot="1" x14ac:dyDescent="0.25"/>
    <row r="4" spans="1:8" ht="14.25" thickTop="1" thickBot="1" x14ac:dyDescent="0.25">
      <c r="A4" s="5" t="s">
        <v>39</v>
      </c>
      <c r="C4" s="8">
        <v>52500.4548</v>
      </c>
      <c r="D4" s="9">
        <v>0.99041265999999994</v>
      </c>
    </row>
    <row r="5" spans="1:8" x14ac:dyDescent="0.2">
      <c r="C5" s="31" t="s">
        <v>37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52500.4548</v>
      </c>
    </row>
    <row r="8" spans="1:8" x14ac:dyDescent="0.2">
      <c r="A8" t="s">
        <v>2</v>
      </c>
      <c r="C8">
        <f>D4</f>
        <v>0.99041265999999994</v>
      </c>
      <c r="D8" s="30"/>
    </row>
    <row r="9" spans="1:8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4">
        <f ca="1">INTERCEPT(INDIRECT($G$11):G975,INDIRECT($F$11):F975)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 x14ac:dyDescent="0.2">
      <c r="A12" s="12" t="s">
        <v>15</v>
      </c>
      <c r="B12" s="12"/>
      <c r="C12" s="24">
        <f ca="1">SLOPE(INDIRECT($G$11):G975,INDIRECT($F$11):F975)</f>
        <v>-3.3352411604019248E-6</v>
      </c>
      <c r="D12" s="3"/>
      <c r="E12" s="12"/>
    </row>
    <row r="13" spans="1:8" x14ac:dyDescent="0.2">
      <c r="A13" s="12" t="s">
        <v>17</v>
      </c>
      <c r="B13" s="12"/>
      <c r="C13" s="3" t="s">
        <v>12</v>
      </c>
      <c r="D13" s="3"/>
      <c r="E13" s="12"/>
    </row>
    <row r="14" spans="1:8" x14ac:dyDescent="0.2">
      <c r="A14" s="12"/>
      <c r="B14" s="12"/>
      <c r="C14" s="12"/>
      <c r="D14" s="12"/>
      <c r="E14" s="12"/>
    </row>
    <row r="15" spans="1:8" x14ac:dyDescent="0.2">
      <c r="A15" s="14" t="s">
        <v>16</v>
      </c>
      <c r="B15" s="12"/>
      <c r="C15" s="15">
        <f ca="1">(C7+C11)+(C8+C12)*INT(MAX(F21:F3516))</f>
        <v>53116.489399999999</v>
      </c>
      <c r="D15" s="16" t="s">
        <v>31</v>
      </c>
      <c r="E15" s="17">
        <f ca="1">TODAY()+15018.5-B9/24</f>
        <v>60354.5</v>
      </c>
    </row>
    <row r="16" spans="1:8" x14ac:dyDescent="0.2">
      <c r="A16" s="18" t="s">
        <v>3</v>
      </c>
      <c r="B16" s="12"/>
      <c r="C16" s="19">
        <f ca="1">+C8+C12</f>
        <v>0.99040932475883958</v>
      </c>
      <c r="D16" s="16" t="s">
        <v>32</v>
      </c>
      <c r="E16" s="17">
        <f ca="1">ROUND(2*(E15-C15)/C16,0)/2+1</f>
        <v>7309</v>
      </c>
    </row>
    <row r="17" spans="1:17" ht="13.5" thickBot="1" x14ac:dyDescent="0.25">
      <c r="A17" s="16" t="s">
        <v>28</v>
      </c>
      <c r="B17" s="12"/>
      <c r="C17" s="12">
        <f>COUNT(C21:C2174)</f>
        <v>2</v>
      </c>
      <c r="D17" s="16" t="s">
        <v>33</v>
      </c>
      <c r="E17" s="20">
        <f ca="1">+C15+C16*E16-15018.5-C9/24</f>
        <v>45337.286987995692</v>
      </c>
    </row>
    <row r="18" spans="1:17" ht="14.25" thickTop="1" thickBot="1" x14ac:dyDescent="0.25">
      <c r="A18" s="18" t="s">
        <v>4</v>
      </c>
      <c r="B18" s="12"/>
      <c r="C18" s="21">
        <f ca="1">+C15</f>
        <v>53116.489399999999</v>
      </c>
      <c r="D18" s="22">
        <f ca="1">+C16</f>
        <v>0.99040932475883958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43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3" t="s">
        <v>38</v>
      </c>
      <c r="B21" s="32" t="s">
        <v>36</v>
      </c>
      <c r="C21" s="33">
        <v>52500.4548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37481.9548</v>
      </c>
    </row>
    <row r="22" spans="1:17" x14ac:dyDescent="0.2">
      <c r="A22" s="29" t="s">
        <v>42</v>
      </c>
      <c r="B22" s="34"/>
      <c r="C22" s="29">
        <v>53116.489399999999</v>
      </c>
      <c r="D22" s="29">
        <v>2.0000000000000001E-4</v>
      </c>
      <c r="E22">
        <f>+(C22-C$7)/C$8</f>
        <v>621.99790539834078</v>
      </c>
      <c r="F22">
        <f>ROUND(2*E22,0)/2</f>
        <v>622</v>
      </c>
      <c r="G22">
        <f>+C22-(C$7+F22*C$8)</f>
        <v>-2.0745200017699972E-3</v>
      </c>
      <c r="I22">
        <f>+G22</f>
        <v>-2.0745200017699972E-3</v>
      </c>
      <c r="O22">
        <f ca="1">+C$11+C$12*$F22</f>
        <v>-2.0745200017699972E-3</v>
      </c>
      <c r="Q22" s="2">
        <f>+C22-15018.5</f>
        <v>38097.989399999999</v>
      </c>
    </row>
    <row r="23" spans="1:17" x14ac:dyDescent="0.2">
      <c r="C23" s="10"/>
      <c r="D23" s="10"/>
    </row>
    <row r="24" spans="1:17" x14ac:dyDescent="0.2">
      <c r="C24" s="10"/>
      <c r="D24" s="10"/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2024-02-14T03:47:24Z</dcterms:modified>
</cp:coreProperties>
</file>