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D4EFE72-90AE-4A11-BB8A-BC151EE16A3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E25" i="1"/>
  <c r="F25" i="1"/>
  <c r="C8" i="1"/>
  <c r="E22" i="1"/>
  <c r="F22" i="1"/>
  <c r="E34" i="1"/>
  <c r="F34" i="1"/>
  <c r="G34" i="1"/>
  <c r="K34" i="1"/>
  <c r="E21" i="1"/>
  <c r="F21" i="1"/>
  <c r="D9" i="1"/>
  <c r="C9" i="1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23" i="2"/>
  <c r="C23" i="2"/>
  <c r="G13" i="2"/>
  <c r="C13" i="2"/>
  <c r="G12" i="2"/>
  <c r="C12" i="2"/>
  <c r="G11" i="2"/>
  <c r="C11" i="2"/>
  <c r="E11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23" i="2"/>
  <c r="B23" i="2"/>
  <c r="D23" i="2"/>
  <c r="A23" i="2"/>
  <c r="H13" i="2"/>
  <c r="D13" i="2"/>
  <c r="B13" i="2"/>
  <c r="A13" i="2"/>
  <c r="H12" i="2"/>
  <c r="B12" i="2"/>
  <c r="D12" i="2"/>
  <c r="A12" i="2"/>
  <c r="H11" i="2"/>
  <c r="D11" i="2"/>
  <c r="B11" i="2"/>
  <c r="A11" i="2"/>
  <c r="F16" i="1"/>
  <c r="Q37" i="1"/>
  <c r="Q36" i="1"/>
  <c r="Q35" i="1"/>
  <c r="Q26" i="1"/>
  <c r="Q33" i="1"/>
  <c r="C17" i="1"/>
  <c r="Q32" i="1"/>
  <c r="Q34" i="1"/>
  <c r="Q31" i="1"/>
  <c r="Q29" i="1"/>
  <c r="Q24" i="1"/>
  <c r="Q25" i="1"/>
  <c r="Q27" i="1"/>
  <c r="Q30" i="1"/>
  <c r="Q28" i="1"/>
  <c r="Q23" i="1"/>
  <c r="Q22" i="1"/>
  <c r="Q21" i="1"/>
  <c r="E19" i="2"/>
  <c r="E13" i="2"/>
  <c r="E18" i="2"/>
  <c r="E15" i="2"/>
  <c r="E21" i="2"/>
  <c r="E30" i="1"/>
  <c r="F30" i="1"/>
  <c r="G30" i="1"/>
  <c r="K30" i="1"/>
  <c r="E35" i="1"/>
  <c r="F35" i="1"/>
  <c r="G35" i="1"/>
  <c r="K35" i="1"/>
  <c r="E37" i="1"/>
  <c r="E32" i="1"/>
  <c r="F32" i="1"/>
  <c r="G32" i="1"/>
  <c r="J32" i="1"/>
  <c r="E29" i="1"/>
  <c r="F29" i="1"/>
  <c r="G29" i="1"/>
  <c r="J29" i="1"/>
  <c r="E23" i="1"/>
  <c r="F23" i="1"/>
  <c r="G23" i="1"/>
  <c r="J23" i="1"/>
  <c r="G33" i="1"/>
  <c r="J33" i="1"/>
  <c r="G25" i="1"/>
  <c r="J25" i="1"/>
  <c r="E28" i="1"/>
  <c r="G22" i="1"/>
  <c r="E26" i="1"/>
  <c r="F26" i="1"/>
  <c r="G26" i="1"/>
  <c r="K26" i="1"/>
  <c r="E36" i="1"/>
  <c r="F36" i="1"/>
  <c r="G36" i="1"/>
  <c r="K36" i="1"/>
  <c r="E24" i="1"/>
  <c r="F24" i="1"/>
  <c r="G24" i="1"/>
  <c r="J24" i="1"/>
  <c r="E33" i="1"/>
  <c r="F33" i="1"/>
  <c r="E31" i="1"/>
  <c r="F31" i="1"/>
  <c r="G31" i="1"/>
  <c r="J31" i="1"/>
  <c r="E27" i="1"/>
  <c r="F27" i="1"/>
  <c r="G27" i="1"/>
  <c r="J27" i="1"/>
  <c r="E12" i="2"/>
  <c r="E22" i="2"/>
  <c r="F37" i="1"/>
  <c r="G37" i="1"/>
  <c r="J37" i="1"/>
  <c r="E20" i="2"/>
  <c r="E17" i="2"/>
  <c r="F28" i="1"/>
  <c r="G28" i="1"/>
  <c r="E14" i="2"/>
  <c r="J22" i="1"/>
  <c r="E16" i="2"/>
  <c r="E23" i="2"/>
  <c r="K28" i="1"/>
  <c r="C12" i="1"/>
  <c r="C11" i="1"/>
  <c r="O27" i="1" l="1"/>
  <c r="O32" i="1"/>
  <c r="O31" i="1"/>
  <c r="O25" i="1"/>
  <c r="O29" i="1"/>
  <c r="O35" i="1"/>
  <c r="O24" i="1"/>
  <c r="O30" i="1"/>
  <c r="O37" i="1"/>
  <c r="O22" i="1"/>
  <c r="O23" i="1"/>
  <c r="O34" i="1"/>
  <c r="C15" i="1"/>
  <c r="O33" i="1"/>
  <c r="O28" i="1"/>
  <c r="O36" i="1"/>
  <c r="O26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<sst xmlns="http://schemas.openxmlformats.org/spreadsheetml/2006/main" count="195" uniqueCount="140">
  <si>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</si>
  <si>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</si>
  <si>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</si>
  <si>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</si>
  <si>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</si>
  <si>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</si>
  <si>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</si>
  <si>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</si>
  <si>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</si>
  <si>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</si>
  <si>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</si>
  <si>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</si>
  <si>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</si>
  <si>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</si>
  <si>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</si>
  <si>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</si>
  <si>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</si>
  <si>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</si>
  <si>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</si>
  <si>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</si>
  <si>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</si>
  <si>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</si>
  <si>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</si>
  <si>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</si>
  <si>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</si>
  <si>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Diethelm R</t>
  </si>
  <si>
    <t>BBSAG Bull.112</t>
  </si>
  <si>
    <t>B</t>
  </si>
  <si>
    <t>BBSAG Bull.118</t>
  </si>
  <si>
    <t>II</t>
  </si>
  <si>
    <t>ROTSE</t>
  </si>
  <si>
    <t>I</t>
  </si>
  <si>
    <t>BBSAG Bull.125</t>
  </si>
  <si>
    <t>Krajci</t>
  </si>
  <si>
    <t>IBVS 5657</t>
  </si>
  <si>
    <t>EW/KE</t>
  </si>
  <si>
    <t># of data points:</t>
  </si>
  <si>
    <t>IBVS 5731</t>
  </si>
  <si>
    <t>IBVS 5602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</si>
  <si>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</si>
  <si>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</si>
  <si>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</si>
  <si>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</si>
  <si>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</si>
  <si>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</si>
  <si>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Start of linear fit &gt;&gt;&gt;&gt;&gt;&gt;&gt;&gt;&gt;&gt;&gt;&gt;&gt;&gt;&gt;&gt;&gt;&gt;&gt;&gt;&gt;</t>
  </si>
  <si>
    <t>IBVS 5837</t>
  </si>
  <si>
    <t>IBVS 5875</t>
  </si>
  <si>
    <t>IBVS 5894</t>
  </si>
  <si>
    <t>OEJV 0074</t>
  </si>
  <si>
    <t>JAVSO..39...94</t>
  </si>
  <si>
    <t>IBVS 6084</t>
  </si>
  <si>
    <t>Add cycle</t>
  </si>
  <si>
    <t>Old Cycle</t>
  </si>
  <si>
    <t>V0742 Her / gsc 3099-1609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</si>
  <si>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</si>
  <si>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</si>
  <si>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</si>
  <si>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</si>
  <si>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</si>
  <si>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</si>
  <si>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</si>
  <si>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</si>
  <si>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</si>
  <si>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</si>
  <si>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</si>
  <si>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2450240.4655 </t>
  </si>
  <si>
    <t> 05.06.1996 23:10 </t>
  </si>
  <si>
    <t> 0.0147 </t>
  </si>
  <si>
    <t>E </t>
  </si>
  <si>
    <t>?</t>
  </si>
  <si>
    <t> R.Diethelm </t>
  </si>
  <si>
    <t> BBS 112 </t>
  </si>
  <si>
    <t>2450941.4485 </t>
  </si>
  <si>
    <t> 07.05.1998 22:45 </t>
  </si>
  <si>
    <t> 0.0194 </t>
  </si>
  <si>
    <t> BBS 118 </t>
  </si>
  <si>
    <t>2451956.67382 </t>
  </si>
  <si>
    <t> 16.02.2001 04:10 </t>
  </si>
  <si>
    <t> 0.02487 </t>
  </si>
  <si>
    <t>C </t>
  </si>
  <si>
    <t>o</t>
  </si>
  <si>
    <t> J.Šafár </t>
  </si>
  <si>
    <t>OEJV 0074 </t>
  </si>
  <si>
    <t>2452053.4355 </t>
  </si>
  <si>
    <t> 23.05.2001 22:27 </t>
  </si>
  <si>
    <t> 0.0302 </t>
  </si>
  <si>
    <t> BBS 125 </t>
  </si>
  <si>
    <t>2453090.895 </t>
  </si>
  <si>
    <t> 26.03.2004 09:28 </t>
  </si>
  <si>
    <t> 0.030 </t>
  </si>
  <si>
    <t> R.Nelson </t>
  </si>
  <si>
    <t>IBVS 5602 </t>
  </si>
  <si>
    <t>2453117.4681 </t>
  </si>
  <si>
    <t> 21.04.2004 23:14 </t>
  </si>
  <si>
    <t> 0.0315 </t>
  </si>
  <si>
    <t> F.Agerer </t>
  </si>
  <si>
    <t>BAVM 173 </t>
  </si>
  <si>
    <t>2453254.6583 </t>
  </si>
  <si>
    <t> 06.09.2004 03:47 </t>
  </si>
  <si>
    <t> 0.0298 </t>
  </si>
  <si>
    <t> T. Krajci </t>
  </si>
  <si>
    <t>IBVS 5690 </t>
  </si>
  <si>
    <t>2453515.4699 </t>
  </si>
  <si>
    <t> 24.05.2005 23:16 </t>
  </si>
  <si>
    <t> 0.0324 </t>
  </si>
  <si>
    <t>-I</t>
  </si>
  <si>
    <t> Agerer </t>
  </si>
  <si>
    <t>BAVM 178 </t>
  </si>
  <si>
    <t>2454212.4039 </t>
  </si>
  <si>
    <t> 21.04.2007 21:41 </t>
  </si>
  <si>
    <t>23168</t>
  </si>
  <si>
    <t> 0.0317 </t>
  </si>
  <si>
    <t> U.Schmidt </t>
  </si>
  <si>
    <t>BAVM 186 </t>
  </si>
  <si>
    <t>2454296.4560 </t>
  </si>
  <si>
    <t> 14.07.2007 22:56 </t>
  </si>
  <si>
    <t>23313.5</t>
  </si>
  <si>
    <t> 0.0357 </t>
  </si>
  <si>
    <t>IBVS 5837 </t>
  </si>
  <si>
    <t>2455003.7911 </t>
  </si>
  <si>
    <t> 21.06.2009 06:59 </t>
  </si>
  <si>
    <t>24538</t>
  </si>
  <si>
    <t> 0.0384 </t>
  </si>
  <si>
    <t>IBVS 5894 </t>
  </si>
  <si>
    <t>2455237.7376 </t>
  </si>
  <si>
    <t> 10.02.2010 05:42 </t>
  </si>
  <si>
    <t>24943</t>
  </si>
  <si>
    <t> 0.0367 </t>
  </si>
  <si>
    <t>ns</t>
  </si>
  <si>
    <t> L.Corp </t>
  </si>
  <si>
    <t> JAAVSO 39;94 </t>
  </si>
  <si>
    <t>2456450.5170 </t>
  </si>
  <si>
    <t> 07.06.2013 00:24 </t>
  </si>
  <si>
    <t>27042.5</t>
  </si>
  <si>
    <t> 0.0399 </t>
  </si>
  <si>
    <t>BAVM 232 </t>
  </si>
  <si>
    <t>s5</t>
  </si>
  <si>
    <t>s6</t>
  </si>
  <si>
    <t>s7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</si>
</sst>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5" fillId="0" borderId="5" xfId="0" applyFont="1" applyBorder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wrapText="1"/>
    </xf>
    <xf numFmtId="0" fontId="11" fillId="0" borderId="0" xfId="0" applyFont="1" applyAlignment="1">
      <alignment horizontal="left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16" fillId="0" borderId="0" xfId="0" applyFont="1" applyAlignment="1"/>
    <xf numFmtId="0" fontId="5" fillId="0" borderId="0" xfId="0" applyFont="1" applyAlignment="1"/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V0742 Her - O-C Diagr.</a:t>
            </a:r>
          </a:p>
        </c:rich>
      </c:tx>
      <c:layout>
        <c:manualLayout>
          <c:xMode val="edge"/>
          <c:yMode val="edge"/>
          <c:x val="0.3703151573819389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43188398370443"/>
          <c:y val="0.14769252958613219"/>
          <c:w val="0.81709205242987815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16292</c:v>
                </c:pt>
                <c:pt idx="2">
                  <c:v>17505.5</c:v>
                </c:pt>
                <c:pt idx="3">
                  <c:v>18083</c:v>
                </c:pt>
                <c:pt idx="4">
                  <c:v>18083.5</c:v>
                </c:pt>
                <c:pt idx="5">
                  <c:v>19263</c:v>
                </c:pt>
                <c:pt idx="6">
                  <c:v>19430.5</c:v>
                </c:pt>
                <c:pt idx="7">
                  <c:v>21226.5</c:v>
                </c:pt>
                <c:pt idx="8">
                  <c:v>21272.5</c:v>
                </c:pt>
                <c:pt idx="9">
                  <c:v>21510</c:v>
                </c:pt>
                <c:pt idx="10">
                  <c:v>21961.5</c:v>
                </c:pt>
                <c:pt idx="11">
                  <c:v>23168</c:v>
                </c:pt>
                <c:pt idx="12">
                  <c:v>23313.5</c:v>
                </c:pt>
                <c:pt idx="13">
                  <c:v>23697</c:v>
                </c:pt>
                <c:pt idx="14">
                  <c:v>24538</c:v>
                </c:pt>
                <c:pt idx="15">
                  <c:v>24943</c:v>
                </c:pt>
                <c:pt idx="16">
                  <c:v>27042.5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C3-499F-B3F2-200202D3CFB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8.9999999999999998E-4</c:v>
                  </c:pt>
                  <c:pt idx="2">
                    <c:v>1.6000000000000001E-3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1E-3</c:v>
                  </c:pt>
                  <c:pt idx="8">
                    <c:v>2.5999999999999999E-3</c:v>
                  </c:pt>
                  <c:pt idx="9">
                    <c:v>2.0000000000000001E-4</c:v>
                  </c:pt>
                  <c:pt idx="10">
                    <c:v>4.1999999999999997E-3</c:v>
                  </c:pt>
                  <c:pt idx="11">
                    <c:v>1.1000000000000001E-3</c:v>
                  </c:pt>
                  <c:pt idx="13">
                    <c:v>2.0000000000000001E-4</c:v>
                  </c:pt>
                  <c:pt idx="14">
                    <c:v>8.9999999999999998E-4</c:v>
                  </c:pt>
                  <c:pt idx="15">
                    <c:v>2.0000000000000001E-4</c:v>
                  </c:pt>
                  <c:pt idx="16">
                    <c:v>2E-3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8.9999999999999998E-4</c:v>
                  </c:pt>
                  <c:pt idx="2">
                    <c:v>1.6000000000000001E-3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1E-3</c:v>
                  </c:pt>
                  <c:pt idx="8">
                    <c:v>2.5999999999999999E-3</c:v>
                  </c:pt>
                  <c:pt idx="9">
                    <c:v>2.0000000000000001E-4</c:v>
                  </c:pt>
                  <c:pt idx="10">
                    <c:v>4.1999999999999997E-3</c:v>
                  </c:pt>
                  <c:pt idx="11">
                    <c:v>1.1000000000000001E-3</c:v>
                  </c:pt>
                  <c:pt idx="13">
                    <c:v>2.0000000000000001E-4</c:v>
                  </c:pt>
                  <c:pt idx="14">
                    <c:v>8.9999999999999998E-4</c:v>
                  </c:pt>
                  <c:pt idx="15">
                    <c:v>2.0000000000000001E-4</c:v>
                  </c:pt>
                  <c:pt idx="1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16292</c:v>
                </c:pt>
                <c:pt idx="2">
                  <c:v>17505.5</c:v>
                </c:pt>
                <c:pt idx="3">
                  <c:v>18083</c:v>
                </c:pt>
                <c:pt idx="4">
                  <c:v>18083.5</c:v>
                </c:pt>
                <c:pt idx="5">
                  <c:v>19263</c:v>
                </c:pt>
                <c:pt idx="6">
                  <c:v>19430.5</c:v>
                </c:pt>
                <c:pt idx="7">
                  <c:v>21226.5</c:v>
                </c:pt>
                <c:pt idx="8">
                  <c:v>21272.5</c:v>
                </c:pt>
                <c:pt idx="9">
                  <c:v>21510</c:v>
                </c:pt>
                <c:pt idx="10">
                  <c:v>21961.5</c:v>
                </c:pt>
                <c:pt idx="11">
                  <c:v>23168</c:v>
                </c:pt>
                <c:pt idx="12">
                  <c:v>23313.5</c:v>
                </c:pt>
                <c:pt idx="13">
                  <c:v>23697</c:v>
                </c:pt>
                <c:pt idx="14">
                  <c:v>24538</c:v>
                </c:pt>
                <c:pt idx="15">
                  <c:v>24943</c:v>
                </c:pt>
                <c:pt idx="16">
                  <c:v>27042.5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C3-499F-B3F2-200202D3CFB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8.9999999999999998E-4</c:v>
                  </c:pt>
                  <c:pt idx="2">
                    <c:v>1.6000000000000001E-3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1E-3</c:v>
                  </c:pt>
                  <c:pt idx="8">
                    <c:v>2.5999999999999999E-3</c:v>
                  </c:pt>
                  <c:pt idx="9">
                    <c:v>2.0000000000000001E-4</c:v>
                  </c:pt>
                  <c:pt idx="10">
                    <c:v>4.1999999999999997E-3</c:v>
                  </c:pt>
                  <c:pt idx="11">
                    <c:v>1.1000000000000001E-3</c:v>
                  </c:pt>
                  <c:pt idx="13">
                    <c:v>2.0000000000000001E-4</c:v>
                  </c:pt>
                  <c:pt idx="14">
                    <c:v>8.9999999999999998E-4</c:v>
                  </c:pt>
                  <c:pt idx="15">
                    <c:v>2.0000000000000001E-4</c:v>
                  </c:pt>
                  <c:pt idx="16">
                    <c:v>2E-3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8.9999999999999998E-4</c:v>
                  </c:pt>
                  <c:pt idx="2">
                    <c:v>1.6000000000000001E-3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1E-3</c:v>
                  </c:pt>
                  <c:pt idx="8">
                    <c:v>2.5999999999999999E-3</c:v>
                  </c:pt>
                  <c:pt idx="9">
                    <c:v>2.0000000000000001E-4</c:v>
                  </c:pt>
                  <c:pt idx="10">
                    <c:v>4.1999999999999997E-3</c:v>
                  </c:pt>
                  <c:pt idx="11">
                    <c:v>1.1000000000000001E-3</c:v>
                  </c:pt>
                  <c:pt idx="13">
                    <c:v>2.0000000000000001E-4</c:v>
                  </c:pt>
                  <c:pt idx="14">
                    <c:v>8.9999999999999998E-4</c:v>
                  </c:pt>
                  <c:pt idx="15">
                    <c:v>2.0000000000000001E-4</c:v>
                  </c:pt>
                  <c:pt idx="1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16292</c:v>
                </c:pt>
                <c:pt idx="2">
                  <c:v>17505.5</c:v>
                </c:pt>
                <c:pt idx="3">
                  <c:v>18083</c:v>
                </c:pt>
                <c:pt idx="4">
                  <c:v>18083.5</c:v>
                </c:pt>
                <c:pt idx="5">
                  <c:v>19263</c:v>
                </c:pt>
                <c:pt idx="6">
                  <c:v>19430.5</c:v>
                </c:pt>
                <c:pt idx="7">
                  <c:v>21226.5</c:v>
                </c:pt>
                <c:pt idx="8">
                  <c:v>21272.5</c:v>
                </c:pt>
                <c:pt idx="9">
                  <c:v>21510</c:v>
                </c:pt>
                <c:pt idx="10">
                  <c:v>21961.5</c:v>
                </c:pt>
                <c:pt idx="11">
                  <c:v>23168</c:v>
                </c:pt>
                <c:pt idx="12">
                  <c:v>23313.5</c:v>
                </c:pt>
                <c:pt idx="13">
                  <c:v>23697</c:v>
                </c:pt>
                <c:pt idx="14">
                  <c:v>24538</c:v>
                </c:pt>
                <c:pt idx="15">
                  <c:v>24943</c:v>
                </c:pt>
                <c:pt idx="16">
                  <c:v>27042.5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1">
                  <c:v>1.4699999999720603E-2</c:v>
                </c:pt>
                <c:pt idx="2">
                  <c:v>1.9424999998591375E-2</c:v>
                </c:pt>
                <c:pt idx="3">
                  <c:v>1.8749999995634425E-2</c:v>
                </c:pt>
                <c:pt idx="4">
                  <c:v>2.0325000004959293E-2</c:v>
                </c:pt>
                <c:pt idx="6">
                  <c:v>3.0174999999871943E-2</c:v>
                </c:pt>
                <c:pt idx="8">
                  <c:v>3.1474999996135011E-2</c:v>
                </c:pt>
                <c:pt idx="10">
                  <c:v>3.2424999997601844E-2</c:v>
                </c:pt>
                <c:pt idx="11">
                  <c:v>3.169999999954598E-2</c:v>
                </c:pt>
                <c:pt idx="12">
                  <c:v>3.5725000001548324E-2</c:v>
                </c:pt>
                <c:pt idx="16">
                  <c:v>3.9875000002211891E-2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C3-499F-B3F2-200202D3CFB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8.9999999999999998E-4</c:v>
                  </c:pt>
                  <c:pt idx="2">
                    <c:v>1.6000000000000001E-3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1E-3</c:v>
                  </c:pt>
                  <c:pt idx="8">
                    <c:v>2.5999999999999999E-3</c:v>
                  </c:pt>
                  <c:pt idx="9">
                    <c:v>2.0000000000000001E-4</c:v>
                  </c:pt>
                  <c:pt idx="10">
                    <c:v>4.1999999999999997E-3</c:v>
                  </c:pt>
                  <c:pt idx="11">
                    <c:v>1.1000000000000001E-3</c:v>
                  </c:pt>
                  <c:pt idx="13">
                    <c:v>2.0000000000000001E-4</c:v>
                  </c:pt>
                  <c:pt idx="14">
                    <c:v>8.9999999999999998E-4</c:v>
                  </c:pt>
                  <c:pt idx="15">
                    <c:v>2.0000000000000001E-4</c:v>
                  </c:pt>
                  <c:pt idx="16">
                    <c:v>2E-3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8.9999999999999998E-4</c:v>
                  </c:pt>
                  <c:pt idx="2">
                    <c:v>1.6000000000000001E-3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1E-3</c:v>
                  </c:pt>
                  <c:pt idx="8">
                    <c:v>2.5999999999999999E-3</c:v>
                  </c:pt>
                  <c:pt idx="9">
                    <c:v>2.0000000000000001E-4</c:v>
                  </c:pt>
                  <c:pt idx="10">
                    <c:v>4.1999999999999997E-3</c:v>
                  </c:pt>
                  <c:pt idx="11">
                    <c:v>1.1000000000000001E-3</c:v>
                  </c:pt>
                  <c:pt idx="13">
                    <c:v>2.0000000000000001E-4</c:v>
                  </c:pt>
                  <c:pt idx="14">
                    <c:v>8.9999999999999998E-4</c:v>
                  </c:pt>
                  <c:pt idx="15">
                    <c:v>2.0000000000000001E-4</c:v>
                  </c:pt>
                  <c:pt idx="1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16292</c:v>
                </c:pt>
                <c:pt idx="2">
                  <c:v>17505.5</c:v>
                </c:pt>
                <c:pt idx="3">
                  <c:v>18083</c:v>
                </c:pt>
                <c:pt idx="4">
                  <c:v>18083.5</c:v>
                </c:pt>
                <c:pt idx="5">
                  <c:v>19263</c:v>
                </c:pt>
                <c:pt idx="6">
                  <c:v>19430.5</c:v>
                </c:pt>
                <c:pt idx="7">
                  <c:v>21226.5</c:v>
                </c:pt>
                <c:pt idx="8">
                  <c:v>21272.5</c:v>
                </c:pt>
                <c:pt idx="9">
                  <c:v>21510</c:v>
                </c:pt>
                <c:pt idx="10">
                  <c:v>21961.5</c:v>
                </c:pt>
                <c:pt idx="11">
                  <c:v>23168</c:v>
                </c:pt>
                <c:pt idx="12">
                  <c:v>23313.5</c:v>
                </c:pt>
                <c:pt idx="13">
                  <c:v>23697</c:v>
                </c:pt>
                <c:pt idx="14">
                  <c:v>24538</c:v>
                </c:pt>
                <c:pt idx="15">
                  <c:v>24943</c:v>
                </c:pt>
                <c:pt idx="16">
                  <c:v>27042.5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5">
                  <c:v>2.4870000001101289E-2</c:v>
                </c:pt>
                <c:pt idx="7">
                  <c:v>3.0274999997345731E-2</c:v>
                </c:pt>
                <c:pt idx="9">
                  <c:v>2.9800000003888272E-2</c:v>
                </c:pt>
                <c:pt idx="13">
                  <c:v>3.3550000000104774E-2</c:v>
                </c:pt>
                <c:pt idx="14">
                  <c:v>3.8400000004912727E-2</c:v>
                </c:pt>
                <c:pt idx="15">
                  <c:v>3.6650000001827721E-2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C3-499F-B3F2-200202D3CFB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8.9999999999999998E-4</c:v>
                  </c:pt>
                  <c:pt idx="2">
                    <c:v>1.6000000000000001E-3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1E-3</c:v>
                  </c:pt>
                  <c:pt idx="8">
                    <c:v>2.5999999999999999E-3</c:v>
                  </c:pt>
                  <c:pt idx="9">
                    <c:v>2.0000000000000001E-4</c:v>
                  </c:pt>
                  <c:pt idx="10">
                    <c:v>4.1999999999999997E-3</c:v>
                  </c:pt>
                  <c:pt idx="11">
                    <c:v>1.1000000000000001E-3</c:v>
                  </c:pt>
                  <c:pt idx="13">
                    <c:v>2.0000000000000001E-4</c:v>
                  </c:pt>
                  <c:pt idx="14">
                    <c:v>8.9999999999999998E-4</c:v>
                  </c:pt>
                  <c:pt idx="15">
                    <c:v>2.0000000000000001E-4</c:v>
                  </c:pt>
                  <c:pt idx="16">
                    <c:v>2E-3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8.9999999999999998E-4</c:v>
                  </c:pt>
                  <c:pt idx="2">
                    <c:v>1.6000000000000001E-3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1E-3</c:v>
                  </c:pt>
                  <c:pt idx="8">
                    <c:v>2.5999999999999999E-3</c:v>
                  </c:pt>
                  <c:pt idx="9">
                    <c:v>2.0000000000000001E-4</c:v>
                  </c:pt>
                  <c:pt idx="10">
                    <c:v>4.1999999999999997E-3</c:v>
                  </c:pt>
                  <c:pt idx="11">
                    <c:v>1.1000000000000001E-3</c:v>
                  </c:pt>
                  <c:pt idx="13">
                    <c:v>2.0000000000000001E-4</c:v>
                  </c:pt>
                  <c:pt idx="14">
                    <c:v>8.9999999999999998E-4</c:v>
                  </c:pt>
                  <c:pt idx="15">
                    <c:v>2.0000000000000001E-4</c:v>
                  </c:pt>
                  <c:pt idx="1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16292</c:v>
                </c:pt>
                <c:pt idx="2">
                  <c:v>17505.5</c:v>
                </c:pt>
                <c:pt idx="3">
                  <c:v>18083</c:v>
                </c:pt>
                <c:pt idx="4">
                  <c:v>18083.5</c:v>
                </c:pt>
                <c:pt idx="5">
                  <c:v>19263</c:v>
                </c:pt>
                <c:pt idx="6">
                  <c:v>19430.5</c:v>
                </c:pt>
                <c:pt idx="7">
                  <c:v>21226.5</c:v>
                </c:pt>
                <c:pt idx="8">
                  <c:v>21272.5</c:v>
                </c:pt>
                <c:pt idx="9">
                  <c:v>21510</c:v>
                </c:pt>
                <c:pt idx="10">
                  <c:v>21961.5</c:v>
                </c:pt>
                <c:pt idx="11">
                  <c:v>23168</c:v>
                </c:pt>
                <c:pt idx="12">
                  <c:v>23313.5</c:v>
                </c:pt>
                <c:pt idx="13">
                  <c:v>23697</c:v>
                </c:pt>
                <c:pt idx="14">
                  <c:v>24538</c:v>
                </c:pt>
                <c:pt idx="15">
                  <c:v>24943</c:v>
                </c:pt>
                <c:pt idx="16">
                  <c:v>27042.5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EC3-499F-B3F2-200202D3CFB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8.9999999999999998E-4</c:v>
                  </c:pt>
                  <c:pt idx="2">
                    <c:v>1.6000000000000001E-3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1E-3</c:v>
                  </c:pt>
                  <c:pt idx="8">
                    <c:v>2.5999999999999999E-3</c:v>
                  </c:pt>
                  <c:pt idx="9">
                    <c:v>2.0000000000000001E-4</c:v>
                  </c:pt>
                  <c:pt idx="10">
                    <c:v>4.1999999999999997E-3</c:v>
                  </c:pt>
                  <c:pt idx="11">
                    <c:v>1.1000000000000001E-3</c:v>
                  </c:pt>
                  <c:pt idx="13">
                    <c:v>2.0000000000000001E-4</c:v>
                  </c:pt>
                  <c:pt idx="14">
                    <c:v>8.9999999999999998E-4</c:v>
                  </c:pt>
                  <c:pt idx="15">
                    <c:v>2.0000000000000001E-4</c:v>
                  </c:pt>
                  <c:pt idx="16">
                    <c:v>2E-3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8.9999999999999998E-4</c:v>
                  </c:pt>
                  <c:pt idx="2">
                    <c:v>1.6000000000000001E-3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1E-3</c:v>
                  </c:pt>
                  <c:pt idx="8">
                    <c:v>2.5999999999999999E-3</c:v>
                  </c:pt>
                  <c:pt idx="9">
                    <c:v>2.0000000000000001E-4</c:v>
                  </c:pt>
                  <c:pt idx="10">
                    <c:v>4.1999999999999997E-3</c:v>
                  </c:pt>
                  <c:pt idx="11">
                    <c:v>1.1000000000000001E-3</c:v>
                  </c:pt>
                  <c:pt idx="13">
                    <c:v>2.0000000000000001E-4</c:v>
                  </c:pt>
                  <c:pt idx="14">
                    <c:v>8.9999999999999998E-4</c:v>
                  </c:pt>
                  <c:pt idx="15">
                    <c:v>2.0000000000000001E-4</c:v>
                  </c:pt>
                  <c:pt idx="1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16292</c:v>
                </c:pt>
                <c:pt idx="2">
                  <c:v>17505.5</c:v>
                </c:pt>
                <c:pt idx="3">
                  <c:v>18083</c:v>
                </c:pt>
                <c:pt idx="4">
                  <c:v>18083.5</c:v>
                </c:pt>
                <c:pt idx="5">
                  <c:v>19263</c:v>
                </c:pt>
                <c:pt idx="6">
                  <c:v>19430.5</c:v>
                </c:pt>
                <c:pt idx="7">
                  <c:v>21226.5</c:v>
                </c:pt>
                <c:pt idx="8">
                  <c:v>21272.5</c:v>
                </c:pt>
                <c:pt idx="9">
                  <c:v>21510</c:v>
                </c:pt>
                <c:pt idx="10">
                  <c:v>21961.5</c:v>
                </c:pt>
                <c:pt idx="11">
                  <c:v>23168</c:v>
                </c:pt>
                <c:pt idx="12">
                  <c:v>23313.5</c:v>
                </c:pt>
                <c:pt idx="13">
                  <c:v>23697</c:v>
                </c:pt>
                <c:pt idx="14">
                  <c:v>24538</c:v>
                </c:pt>
                <c:pt idx="15">
                  <c:v>24943</c:v>
                </c:pt>
                <c:pt idx="16">
                  <c:v>27042.5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EC3-499F-B3F2-200202D3CFB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8.9999999999999998E-4</c:v>
                  </c:pt>
                  <c:pt idx="2">
                    <c:v>1.6000000000000001E-3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1E-3</c:v>
                  </c:pt>
                  <c:pt idx="8">
                    <c:v>2.5999999999999999E-3</c:v>
                  </c:pt>
                  <c:pt idx="9">
                    <c:v>2.0000000000000001E-4</c:v>
                  </c:pt>
                  <c:pt idx="10">
                    <c:v>4.1999999999999997E-3</c:v>
                  </c:pt>
                  <c:pt idx="11">
                    <c:v>1.1000000000000001E-3</c:v>
                  </c:pt>
                  <c:pt idx="13">
                    <c:v>2.0000000000000001E-4</c:v>
                  </c:pt>
                  <c:pt idx="14">
                    <c:v>8.9999999999999998E-4</c:v>
                  </c:pt>
                  <c:pt idx="15">
                    <c:v>2.0000000000000001E-4</c:v>
                  </c:pt>
                  <c:pt idx="16">
                    <c:v>2E-3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8.9999999999999998E-4</c:v>
                  </c:pt>
                  <c:pt idx="2">
                    <c:v>1.6000000000000001E-3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1E-3</c:v>
                  </c:pt>
                  <c:pt idx="8">
                    <c:v>2.5999999999999999E-3</c:v>
                  </c:pt>
                  <c:pt idx="9">
                    <c:v>2.0000000000000001E-4</c:v>
                  </c:pt>
                  <c:pt idx="10">
                    <c:v>4.1999999999999997E-3</c:v>
                  </c:pt>
                  <c:pt idx="11">
                    <c:v>1.1000000000000001E-3</c:v>
                  </c:pt>
                  <c:pt idx="13">
                    <c:v>2.0000000000000001E-4</c:v>
                  </c:pt>
                  <c:pt idx="14">
                    <c:v>8.9999999999999998E-4</c:v>
                  </c:pt>
                  <c:pt idx="15">
                    <c:v>2.0000000000000001E-4</c:v>
                  </c:pt>
                  <c:pt idx="1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16292</c:v>
                </c:pt>
                <c:pt idx="2">
                  <c:v>17505.5</c:v>
                </c:pt>
                <c:pt idx="3">
                  <c:v>18083</c:v>
                </c:pt>
                <c:pt idx="4">
                  <c:v>18083.5</c:v>
                </c:pt>
                <c:pt idx="5">
                  <c:v>19263</c:v>
                </c:pt>
                <c:pt idx="6">
                  <c:v>19430.5</c:v>
                </c:pt>
                <c:pt idx="7">
                  <c:v>21226.5</c:v>
                </c:pt>
                <c:pt idx="8">
                  <c:v>21272.5</c:v>
                </c:pt>
                <c:pt idx="9">
                  <c:v>21510</c:v>
                </c:pt>
                <c:pt idx="10">
                  <c:v>21961.5</c:v>
                </c:pt>
                <c:pt idx="11">
                  <c:v>23168</c:v>
                </c:pt>
                <c:pt idx="12">
                  <c:v>23313.5</c:v>
                </c:pt>
                <c:pt idx="13">
                  <c:v>23697</c:v>
                </c:pt>
                <c:pt idx="14">
                  <c:v>24538</c:v>
                </c:pt>
                <c:pt idx="15">
                  <c:v>24943</c:v>
                </c:pt>
                <c:pt idx="16">
                  <c:v>27042.5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EC3-499F-B3F2-200202D3CFB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16292</c:v>
                </c:pt>
                <c:pt idx="2">
                  <c:v>17505.5</c:v>
                </c:pt>
                <c:pt idx="3">
                  <c:v>18083</c:v>
                </c:pt>
                <c:pt idx="4">
                  <c:v>18083.5</c:v>
                </c:pt>
                <c:pt idx="5">
                  <c:v>19263</c:v>
                </c:pt>
                <c:pt idx="6">
                  <c:v>19430.5</c:v>
                </c:pt>
                <c:pt idx="7">
                  <c:v>21226.5</c:v>
                </c:pt>
                <c:pt idx="8">
                  <c:v>21272.5</c:v>
                </c:pt>
                <c:pt idx="9">
                  <c:v>21510</c:v>
                </c:pt>
                <c:pt idx="10">
                  <c:v>21961.5</c:v>
                </c:pt>
                <c:pt idx="11">
                  <c:v>23168</c:v>
                </c:pt>
                <c:pt idx="12">
                  <c:v>23313.5</c:v>
                </c:pt>
                <c:pt idx="13">
                  <c:v>23697</c:v>
                </c:pt>
                <c:pt idx="14">
                  <c:v>24538</c:v>
                </c:pt>
                <c:pt idx="15">
                  <c:v>24943</c:v>
                </c:pt>
                <c:pt idx="16">
                  <c:v>27042.5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1">
                  <c:v>1.7323570854684382E-2</c:v>
                </c:pt>
                <c:pt idx="2">
                  <c:v>2.0196307201872724E-2</c:v>
                </c:pt>
                <c:pt idx="3">
                  <c:v>2.1563431421486458E-2</c:v>
                </c:pt>
                <c:pt idx="4">
                  <c:v>2.1564615078819453E-2</c:v>
                </c:pt>
                <c:pt idx="5">
                  <c:v>2.435686272736387E-2</c:v>
                </c:pt>
                <c:pt idx="6">
                  <c:v>2.47533879339185E-2</c:v>
                </c:pt>
                <c:pt idx="7">
                  <c:v>2.9005085074050557E-2</c:v>
                </c:pt>
                <c:pt idx="8">
                  <c:v>2.9113981548686461E-2</c:v>
                </c:pt>
                <c:pt idx="9">
                  <c:v>2.9676218781860934E-2</c:v>
                </c:pt>
                <c:pt idx="10">
                  <c:v>3.074506135355895E-2</c:v>
                </c:pt>
                <c:pt idx="11">
                  <c:v>3.36012264980853E-2</c:v>
                </c:pt>
                <c:pt idx="12">
                  <c:v>3.3945670781987979E-2</c:v>
                </c:pt>
                <c:pt idx="13">
                  <c:v>3.4853535956398139E-2</c:v>
                </c:pt>
                <c:pt idx="14">
                  <c:v>3.6844447590502295E-2</c:v>
                </c:pt>
                <c:pt idx="15">
                  <c:v>3.7803210030231404E-2</c:v>
                </c:pt>
                <c:pt idx="16">
                  <c:v>4.2773387171493801E-2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EC3-499F-B3F2-200202D3C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280680"/>
        <c:axId val="1"/>
      </c:scatterChart>
      <c:valAx>
        <c:axId val="562280680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3794598763612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475262368815595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2280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737646924569212"/>
          <c:y val="0.92000129214617399"/>
          <c:w val="0.60869612437875553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V0742 Her - O-C Diagr.</a:t>
            </a:r>
          </a:p>
        </c:rich>
      </c:tx>
      <c:layout>
        <c:manualLayout>
          <c:xMode val="edge"/>
          <c:yMode val="edge"/>
          <c:x val="0.3697604790419161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2754491017963"/>
          <c:y val="0.14723926380368099"/>
          <c:w val="0.81736526946107779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16292</c:v>
                </c:pt>
                <c:pt idx="2">
                  <c:v>17505.5</c:v>
                </c:pt>
                <c:pt idx="3">
                  <c:v>18083</c:v>
                </c:pt>
                <c:pt idx="4">
                  <c:v>18083.5</c:v>
                </c:pt>
                <c:pt idx="5">
                  <c:v>19263</c:v>
                </c:pt>
                <c:pt idx="6">
                  <c:v>19430.5</c:v>
                </c:pt>
                <c:pt idx="7">
                  <c:v>21226.5</c:v>
                </c:pt>
                <c:pt idx="8">
                  <c:v>21272.5</c:v>
                </c:pt>
                <c:pt idx="9">
                  <c:v>21510</c:v>
                </c:pt>
                <c:pt idx="10">
                  <c:v>21961.5</c:v>
                </c:pt>
                <c:pt idx="11">
                  <c:v>23168</c:v>
                </c:pt>
                <c:pt idx="12">
                  <c:v>23313.5</c:v>
                </c:pt>
                <c:pt idx="13">
                  <c:v>23697</c:v>
                </c:pt>
                <c:pt idx="14">
                  <c:v>24538</c:v>
                </c:pt>
                <c:pt idx="15">
                  <c:v>24943</c:v>
                </c:pt>
                <c:pt idx="16">
                  <c:v>27042.5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08-4577-BB0C-0A8888D0676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8.9999999999999998E-4</c:v>
                  </c:pt>
                  <c:pt idx="2">
                    <c:v>1.6000000000000001E-3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1E-3</c:v>
                  </c:pt>
                  <c:pt idx="8">
                    <c:v>2.5999999999999999E-3</c:v>
                  </c:pt>
                  <c:pt idx="9">
                    <c:v>2.0000000000000001E-4</c:v>
                  </c:pt>
                  <c:pt idx="10">
                    <c:v>4.1999999999999997E-3</c:v>
                  </c:pt>
                  <c:pt idx="11">
                    <c:v>1.1000000000000001E-3</c:v>
                  </c:pt>
                  <c:pt idx="13">
                    <c:v>2.0000000000000001E-4</c:v>
                  </c:pt>
                  <c:pt idx="14">
                    <c:v>8.9999999999999998E-4</c:v>
                  </c:pt>
                  <c:pt idx="15">
                    <c:v>2.0000000000000001E-4</c:v>
                  </c:pt>
                  <c:pt idx="16">
                    <c:v>2E-3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8.9999999999999998E-4</c:v>
                  </c:pt>
                  <c:pt idx="2">
                    <c:v>1.6000000000000001E-3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1E-3</c:v>
                  </c:pt>
                  <c:pt idx="8">
                    <c:v>2.5999999999999999E-3</c:v>
                  </c:pt>
                  <c:pt idx="9">
                    <c:v>2.0000000000000001E-4</c:v>
                  </c:pt>
                  <c:pt idx="10">
                    <c:v>4.1999999999999997E-3</c:v>
                  </c:pt>
                  <c:pt idx="11">
                    <c:v>1.1000000000000001E-3</c:v>
                  </c:pt>
                  <c:pt idx="13">
                    <c:v>2.0000000000000001E-4</c:v>
                  </c:pt>
                  <c:pt idx="14">
                    <c:v>8.9999999999999998E-4</c:v>
                  </c:pt>
                  <c:pt idx="15">
                    <c:v>2.0000000000000001E-4</c:v>
                  </c:pt>
                  <c:pt idx="1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16292</c:v>
                </c:pt>
                <c:pt idx="2">
                  <c:v>17505.5</c:v>
                </c:pt>
                <c:pt idx="3">
                  <c:v>18083</c:v>
                </c:pt>
                <c:pt idx="4">
                  <c:v>18083.5</c:v>
                </c:pt>
                <c:pt idx="5">
                  <c:v>19263</c:v>
                </c:pt>
                <c:pt idx="6">
                  <c:v>19430.5</c:v>
                </c:pt>
                <c:pt idx="7">
                  <c:v>21226.5</c:v>
                </c:pt>
                <c:pt idx="8">
                  <c:v>21272.5</c:v>
                </c:pt>
                <c:pt idx="9">
                  <c:v>21510</c:v>
                </c:pt>
                <c:pt idx="10">
                  <c:v>21961.5</c:v>
                </c:pt>
                <c:pt idx="11">
                  <c:v>23168</c:v>
                </c:pt>
                <c:pt idx="12">
                  <c:v>23313.5</c:v>
                </c:pt>
                <c:pt idx="13">
                  <c:v>23697</c:v>
                </c:pt>
                <c:pt idx="14">
                  <c:v>24538</c:v>
                </c:pt>
                <c:pt idx="15">
                  <c:v>24943</c:v>
                </c:pt>
                <c:pt idx="16">
                  <c:v>27042.5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08-4577-BB0C-0A8888D0676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8.9999999999999998E-4</c:v>
                  </c:pt>
                  <c:pt idx="2">
                    <c:v>1.6000000000000001E-3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1E-3</c:v>
                  </c:pt>
                  <c:pt idx="8">
                    <c:v>2.5999999999999999E-3</c:v>
                  </c:pt>
                  <c:pt idx="9">
                    <c:v>2.0000000000000001E-4</c:v>
                  </c:pt>
                  <c:pt idx="10">
                    <c:v>4.1999999999999997E-3</c:v>
                  </c:pt>
                  <c:pt idx="11">
                    <c:v>1.1000000000000001E-3</c:v>
                  </c:pt>
                  <c:pt idx="13">
                    <c:v>2.0000000000000001E-4</c:v>
                  </c:pt>
                  <c:pt idx="14">
                    <c:v>8.9999999999999998E-4</c:v>
                  </c:pt>
                  <c:pt idx="15">
                    <c:v>2.0000000000000001E-4</c:v>
                  </c:pt>
                  <c:pt idx="16">
                    <c:v>2E-3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8.9999999999999998E-4</c:v>
                  </c:pt>
                  <c:pt idx="2">
                    <c:v>1.6000000000000001E-3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1E-3</c:v>
                  </c:pt>
                  <c:pt idx="8">
                    <c:v>2.5999999999999999E-3</c:v>
                  </c:pt>
                  <c:pt idx="9">
                    <c:v>2.0000000000000001E-4</c:v>
                  </c:pt>
                  <c:pt idx="10">
                    <c:v>4.1999999999999997E-3</c:v>
                  </c:pt>
                  <c:pt idx="11">
                    <c:v>1.1000000000000001E-3</c:v>
                  </c:pt>
                  <c:pt idx="13">
                    <c:v>2.0000000000000001E-4</c:v>
                  </c:pt>
                  <c:pt idx="14">
                    <c:v>8.9999999999999998E-4</c:v>
                  </c:pt>
                  <c:pt idx="15">
                    <c:v>2.0000000000000001E-4</c:v>
                  </c:pt>
                  <c:pt idx="1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16292</c:v>
                </c:pt>
                <c:pt idx="2">
                  <c:v>17505.5</c:v>
                </c:pt>
                <c:pt idx="3">
                  <c:v>18083</c:v>
                </c:pt>
                <c:pt idx="4">
                  <c:v>18083.5</c:v>
                </c:pt>
                <c:pt idx="5">
                  <c:v>19263</c:v>
                </c:pt>
                <c:pt idx="6">
                  <c:v>19430.5</c:v>
                </c:pt>
                <c:pt idx="7">
                  <c:v>21226.5</c:v>
                </c:pt>
                <c:pt idx="8">
                  <c:v>21272.5</c:v>
                </c:pt>
                <c:pt idx="9">
                  <c:v>21510</c:v>
                </c:pt>
                <c:pt idx="10">
                  <c:v>21961.5</c:v>
                </c:pt>
                <c:pt idx="11">
                  <c:v>23168</c:v>
                </c:pt>
                <c:pt idx="12">
                  <c:v>23313.5</c:v>
                </c:pt>
                <c:pt idx="13">
                  <c:v>23697</c:v>
                </c:pt>
                <c:pt idx="14">
                  <c:v>24538</c:v>
                </c:pt>
                <c:pt idx="15">
                  <c:v>24943</c:v>
                </c:pt>
                <c:pt idx="16">
                  <c:v>27042.5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1">
                  <c:v>1.4699999999720603E-2</c:v>
                </c:pt>
                <c:pt idx="2">
                  <c:v>1.9424999998591375E-2</c:v>
                </c:pt>
                <c:pt idx="3">
                  <c:v>1.8749999995634425E-2</c:v>
                </c:pt>
                <c:pt idx="4">
                  <c:v>2.0325000004959293E-2</c:v>
                </c:pt>
                <c:pt idx="6">
                  <c:v>3.0174999999871943E-2</c:v>
                </c:pt>
                <c:pt idx="8">
                  <c:v>3.1474999996135011E-2</c:v>
                </c:pt>
                <c:pt idx="10">
                  <c:v>3.2424999997601844E-2</c:v>
                </c:pt>
                <c:pt idx="11">
                  <c:v>3.169999999954598E-2</c:v>
                </c:pt>
                <c:pt idx="12">
                  <c:v>3.5725000001548324E-2</c:v>
                </c:pt>
                <c:pt idx="16">
                  <c:v>3.9875000002211891E-2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08-4577-BB0C-0A8888D0676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8.9999999999999998E-4</c:v>
                  </c:pt>
                  <c:pt idx="2">
                    <c:v>1.6000000000000001E-3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1E-3</c:v>
                  </c:pt>
                  <c:pt idx="8">
                    <c:v>2.5999999999999999E-3</c:v>
                  </c:pt>
                  <c:pt idx="9">
                    <c:v>2.0000000000000001E-4</c:v>
                  </c:pt>
                  <c:pt idx="10">
                    <c:v>4.1999999999999997E-3</c:v>
                  </c:pt>
                  <c:pt idx="11">
                    <c:v>1.1000000000000001E-3</c:v>
                  </c:pt>
                  <c:pt idx="13">
                    <c:v>2.0000000000000001E-4</c:v>
                  </c:pt>
                  <c:pt idx="14">
                    <c:v>8.9999999999999998E-4</c:v>
                  </c:pt>
                  <c:pt idx="15">
                    <c:v>2.0000000000000001E-4</c:v>
                  </c:pt>
                  <c:pt idx="16">
                    <c:v>2E-3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8.9999999999999998E-4</c:v>
                  </c:pt>
                  <c:pt idx="2">
                    <c:v>1.6000000000000001E-3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1E-3</c:v>
                  </c:pt>
                  <c:pt idx="8">
                    <c:v>2.5999999999999999E-3</c:v>
                  </c:pt>
                  <c:pt idx="9">
                    <c:v>2.0000000000000001E-4</c:v>
                  </c:pt>
                  <c:pt idx="10">
                    <c:v>4.1999999999999997E-3</c:v>
                  </c:pt>
                  <c:pt idx="11">
                    <c:v>1.1000000000000001E-3</c:v>
                  </c:pt>
                  <c:pt idx="13">
                    <c:v>2.0000000000000001E-4</c:v>
                  </c:pt>
                  <c:pt idx="14">
                    <c:v>8.9999999999999998E-4</c:v>
                  </c:pt>
                  <c:pt idx="15">
                    <c:v>2.0000000000000001E-4</c:v>
                  </c:pt>
                  <c:pt idx="1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16292</c:v>
                </c:pt>
                <c:pt idx="2">
                  <c:v>17505.5</c:v>
                </c:pt>
                <c:pt idx="3">
                  <c:v>18083</c:v>
                </c:pt>
                <c:pt idx="4">
                  <c:v>18083.5</c:v>
                </c:pt>
                <c:pt idx="5">
                  <c:v>19263</c:v>
                </c:pt>
                <c:pt idx="6">
                  <c:v>19430.5</c:v>
                </c:pt>
                <c:pt idx="7">
                  <c:v>21226.5</c:v>
                </c:pt>
                <c:pt idx="8">
                  <c:v>21272.5</c:v>
                </c:pt>
                <c:pt idx="9">
                  <c:v>21510</c:v>
                </c:pt>
                <c:pt idx="10">
                  <c:v>21961.5</c:v>
                </c:pt>
                <c:pt idx="11">
                  <c:v>23168</c:v>
                </c:pt>
                <c:pt idx="12">
                  <c:v>23313.5</c:v>
                </c:pt>
                <c:pt idx="13">
                  <c:v>23697</c:v>
                </c:pt>
                <c:pt idx="14">
                  <c:v>24538</c:v>
                </c:pt>
                <c:pt idx="15">
                  <c:v>24943</c:v>
                </c:pt>
                <c:pt idx="16">
                  <c:v>27042.5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5">
                  <c:v>2.4870000001101289E-2</c:v>
                </c:pt>
                <c:pt idx="7">
                  <c:v>3.0274999997345731E-2</c:v>
                </c:pt>
                <c:pt idx="9">
                  <c:v>2.9800000003888272E-2</c:v>
                </c:pt>
                <c:pt idx="13">
                  <c:v>3.3550000000104774E-2</c:v>
                </c:pt>
                <c:pt idx="14">
                  <c:v>3.8400000004912727E-2</c:v>
                </c:pt>
                <c:pt idx="15">
                  <c:v>3.6650000001827721E-2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08-4577-BB0C-0A8888D0676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8.9999999999999998E-4</c:v>
                  </c:pt>
                  <c:pt idx="2">
                    <c:v>1.6000000000000001E-3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1E-3</c:v>
                  </c:pt>
                  <c:pt idx="8">
                    <c:v>2.5999999999999999E-3</c:v>
                  </c:pt>
                  <c:pt idx="9">
                    <c:v>2.0000000000000001E-4</c:v>
                  </c:pt>
                  <c:pt idx="10">
                    <c:v>4.1999999999999997E-3</c:v>
                  </c:pt>
                  <c:pt idx="11">
                    <c:v>1.1000000000000001E-3</c:v>
                  </c:pt>
                  <c:pt idx="13">
                    <c:v>2.0000000000000001E-4</c:v>
                  </c:pt>
                  <c:pt idx="14">
                    <c:v>8.9999999999999998E-4</c:v>
                  </c:pt>
                  <c:pt idx="15">
                    <c:v>2.0000000000000001E-4</c:v>
                  </c:pt>
                  <c:pt idx="16">
                    <c:v>2E-3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8.9999999999999998E-4</c:v>
                  </c:pt>
                  <c:pt idx="2">
                    <c:v>1.6000000000000001E-3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1E-3</c:v>
                  </c:pt>
                  <c:pt idx="8">
                    <c:v>2.5999999999999999E-3</c:v>
                  </c:pt>
                  <c:pt idx="9">
                    <c:v>2.0000000000000001E-4</c:v>
                  </c:pt>
                  <c:pt idx="10">
                    <c:v>4.1999999999999997E-3</c:v>
                  </c:pt>
                  <c:pt idx="11">
                    <c:v>1.1000000000000001E-3</c:v>
                  </c:pt>
                  <c:pt idx="13">
                    <c:v>2.0000000000000001E-4</c:v>
                  </c:pt>
                  <c:pt idx="14">
                    <c:v>8.9999999999999998E-4</c:v>
                  </c:pt>
                  <c:pt idx="15">
                    <c:v>2.0000000000000001E-4</c:v>
                  </c:pt>
                  <c:pt idx="1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16292</c:v>
                </c:pt>
                <c:pt idx="2">
                  <c:v>17505.5</c:v>
                </c:pt>
                <c:pt idx="3">
                  <c:v>18083</c:v>
                </c:pt>
                <c:pt idx="4">
                  <c:v>18083.5</c:v>
                </c:pt>
                <c:pt idx="5">
                  <c:v>19263</c:v>
                </c:pt>
                <c:pt idx="6">
                  <c:v>19430.5</c:v>
                </c:pt>
                <c:pt idx="7">
                  <c:v>21226.5</c:v>
                </c:pt>
                <c:pt idx="8">
                  <c:v>21272.5</c:v>
                </c:pt>
                <c:pt idx="9">
                  <c:v>21510</c:v>
                </c:pt>
                <c:pt idx="10">
                  <c:v>21961.5</c:v>
                </c:pt>
                <c:pt idx="11">
                  <c:v>23168</c:v>
                </c:pt>
                <c:pt idx="12">
                  <c:v>23313.5</c:v>
                </c:pt>
                <c:pt idx="13">
                  <c:v>23697</c:v>
                </c:pt>
                <c:pt idx="14">
                  <c:v>24538</c:v>
                </c:pt>
                <c:pt idx="15">
                  <c:v>24943</c:v>
                </c:pt>
                <c:pt idx="16">
                  <c:v>27042.5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308-4577-BB0C-0A8888D0676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8.9999999999999998E-4</c:v>
                  </c:pt>
                  <c:pt idx="2">
                    <c:v>1.6000000000000001E-3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1E-3</c:v>
                  </c:pt>
                  <c:pt idx="8">
                    <c:v>2.5999999999999999E-3</c:v>
                  </c:pt>
                  <c:pt idx="9">
                    <c:v>2.0000000000000001E-4</c:v>
                  </c:pt>
                  <c:pt idx="10">
                    <c:v>4.1999999999999997E-3</c:v>
                  </c:pt>
                  <c:pt idx="11">
                    <c:v>1.1000000000000001E-3</c:v>
                  </c:pt>
                  <c:pt idx="13">
                    <c:v>2.0000000000000001E-4</c:v>
                  </c:pt>
                  <c:pt idx="14">
                    <c:v>8.9999999999999998E-4</c:v>
                  </c:pt>
                  <c:pt idx="15">
                    <c:v>2.0000000000000001E-4</c:v>
                  </c:pt>
                  <c:pt idx="16">
                    <c:v>2E-3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8.9999999999999998E-4</c:v>
                  </c:pt>
                  <c:pt idx="2">
                    <c:v>1.6000000000000001E-3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1E-3</c:v>
                  </c:pt>
                  <c:pt idx="8">
                    <c:v>2.5999999999999999E-3</c:v>
                  </c:pt>
                  <c:pt idx="9">
                    <c:v>2.0000000000000001E-4</c:v>
                  </c:pt>
                  <c:pt idx="10">
                    <c:v>4.1999999999999997E-3</c:v>
                  </c:pt>
                  <c:pt idx="11">
                    <c:v>1.1000000000000001E-3</c:v>
                  </c:pt>
                  <c:pt idx="13">
                    <c:v>2.0000000000000001E-4</c:v>
                  </c:pt>
                  <c:pt idx="14">
                    <c:v>8.9999999999999998E-4</c:v>
                  </c:pt>
                  <c:pt idx="15">
                    <c:v>2.0000000000000001E-4</c:v>
                  </c:pt>
                  <c:pt idx="1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16292</c:v>
                </c:pt>
                <c:pt idx="2">
                  <c:v>17505.5</c:v>
                </c:pt>
                <c:pt idx="3">
                  <c:v>18083</c:v>
                </c:pt>
                <c:pt idx="4">
                  <c:v>18083.5</c:v>
                </c:pt>
                <c:pt idx="5">
                  <c:v>19263</c:v>
                </c:pt>
                <c:pt idx="6">
                  <c:v>19430.5</c:v>
                </c:pt>
                <c:pt idx="7">
                  <c:v>21226.5</c:v>
                </c:pt>
                <c:pt idx="8">
                  <c:v>21272.5</c:v>
                </c:pt>
                <c:pt idx="9">
                  <c:v>21510</c:v>
                </c:pt>
                <c:pt idx="10">
                  <c:v>21961.5</c:v>
                </c:pt>
                <c:pt idx="11">
                  <c:v>23168</c:v>
                </c:pt>
                <c:pt idx="12">
                  <c:v>23313.5</c:v>
                </c:pt>
                <c:pt idx="13">
                  <c:v>23697</c:v>
                </c:pt>
                <c:pt idx="14">
                  <c:v>24538</c:v>
                </c:pt>
                <c:pt idx="15">
                  <c:v>24943</c:v>
                </c:pt>
                <c:pt idx="16">
                  <c:v>27042.5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308-4577-BB0C-0A8888D0676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8.9999999999999998E-4</c:v>
                  </c:pt>
                  <c:pt idx="2">
                    <c:v>1.6000000000000001E-3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1E-3</c:v>
                  </c:pt>
                  <c:pt idx="8">
                    <c:v>2.5999999999999999E-3</c:v>
                  </c:pt>
                  <c:pt idx="9">
                    <c:v>2.0000000000000001E-4</c:v>
                  </c:pt>
                  <c:pt idx="10">
                    <c:v>4.1999999999999997E-3</c:v>
                  </c:pt>
                  <c:pt idx="11">
                    <c:v>1.1000000000000001E-3</c:v>
                  </c:pt>
                  <c:pt idx="13">
                    <c:v>2.0000000000000001E-4</c:v>
                  </c:pt>
                  <c:pt idx="14">
                    <c:v>8.9999999999999998E-4</c:v>
                  </c:pt>
                  <c:pt idx="15">
                    <c:v>2.0000000000000001E-4</c:v>
                  </c:pt>
                  <c:pt idx="16">
                    <c:v>2E-3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8.9999999999999998E-4</c:v>
                  </c:pt>
                  <c:pt idx="2">
                    <c:v>1.6000000000000001E-3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1E-3</c:v>
                  </c:pt>
                  <c:pt idx="8">
                    <c:v>2.5999999999999999E-3</c:v>
                  </c:pt>
                  <c:pt idx="9">
                    <c:v>2.0000000000000001E-4</c:v>
                  </c:pt>
                  <c:pt idx="10">
                    <c:v>4.1999999999999997E-3</c:v>
                  </c:pt>
                  <c:pt idx="11">
                    <c:v>1.1000000000000001E-3</c:v>
                  </c:pt>
                  <c:pt idx="13">
                    <c:v>2.0000000000000001E-4</c:v>
                  </c:pt>
                  <c:pt idx="14">
                    <c:v>8.9999999999999998E-4</c:v>
                  </c:pt>
                  <c:pt idx="15">
                    <c:v>2.0000000000000001E-4</c:v>
                  </c:pt>
                  <c:pt idx="1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16292</c:v>
                </c:pt>
                <c:pt idx="2">
                  <c:v>17505.5</c:v>
                </c:pt>
                <c:pt idx="3">
                  <c:v>18083</c:v>
                </c:pt>
                <c:pt idx="4">
                  <c:v>18083.5</c:v>
                </c:pt>
                <c:pt idx="5">
                  <c:v>19263</c:v>
                </c:pt>
                <c:pt idx="6">
                  <c:v>19430.5</c:v>
                </c:pt>
                <c:pt idx="7">
                  <c:v>21226.5</c:v>
                </c:pt>
                <c:pt idx="8">
                  <c:v>21272.5</c:v>
                </c:pt>
                <c:pt idx="9">
                  <c:v>21510</c:v>
                </c:pt>
                <c:pt idx="10">
                  <c:v>21961.5</c:v>
                </c:pt>
                <c:pt idx="11">
                  <c:v>23168</c:v>
                </c:pt>
                <c:pt idx="12">
                  <c:v>23313.5</c:v>
                </c:pt>
                <c:pt idx="13">
                  <c:v>23697</c:v>
                </c:pt>
                <c:pt idx="14">
                  <c:v>24538</c:v>
                </c:pt>
                <c:pt idx="15">
                  <c:v>24943</c:v>
                </c:pt>
                <c:pt idx="16">
                  <c:v>27042.5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308-4577-BB0C-0A8888D0676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16292</c:v>
                </c:pt>
                <c:pt idx="2">
                  <c:v>17505.5</c:v>
                </c:pt>
                <c:pt idx="3">
                  <c:v>18083</c:v>
                </c:pt>
                <c:pt idx="4">
                  <c:v>18083.5</c:v>
                </c:pt>
                <c:pt idx="5">
                  <c:v>19263</c:v>
                </c:pt>
                <c:pt idx="6">
                  <c:v>19430.5</c:v>
                </c:pt>
                <c:pt idx="7">
                  <c:v>21226.5</c:v>
                </c:pt>
                <c:pt idx="8">
                  <c:v>21272.5</c:v>
                </c:pt>
                <c:pt idx="9">
                  <c:v>21510</c:v>
                </c:pt>
                <c:pt idx="10">
                  <c:v>21961.5</c:v>
                </c:pt>
                <c:pt idx="11">
                  <c:v>23168</c:v>
                </c:pt>
                <c:pt idx="12">
                  <c:v>23313.5</c:v>
                </c:pt>
                <c:pt idx="13">
                  <c:v>23697</c:v>
                </c:pt>
                <c:pt idx="14">
                  <c:v>24538</c:v>
                </c:pt>
                <c:pt idx="15">
                  <c:v>24943</c:v>
                </c:pt>
                <c:pt idx="16">
                  <c:v>27042.5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1">
                  <c:v>1.7323570854684382E-2</c:v>
                </c:pt>
                <c:pt idx="2">
                  <c:v>2.0196307201872724E-2</c:v>
                </c:pt>
                <c:pt idx="3">
                  <c:v>2.1563431421486458E-2</c:v>
                </c:pt>
                <c:pt idx="4">
                  <c:v>2.1564615078819453E-2</c:v>
                </c:pt>
                <c:pt idx="5">
                  <c:v>2.435686272736387E-2</c:v>
                </c:pt>
                <c:pt idx="6">
                  <c:v>2.47533879339185E-2</c:v>
                </c:pt>
                <c:pt idx="7">
                  <c:v>2.9005085074050557E-2</c:v>
                </c:pt>
                <c:pt idx="8">
                  <c:v>2.9113981548686461E-2</c:v>
                </c:pt>
                <c:pt idx="9">
                  <c:v>2.9676218781860934E-2</c:v>
                </c:pt>
                <c:pt idx="10">
                  <c:v>3.074506135355895E-2</c:v>
                </c:pt>
                <c:pt idx="11">
                  <c:v>3.36012264980853E-2</c:v>
                </c:pt>
                <c:pt idx="12">
                  <c:v>3.3945670781987979E-2</c:v>
                </c:pt>
                <c:pt idx="13">
                  <c:v>3.4853535956398139E-2</c:v>
                </c:pt>
                <c:pt idx="14">
                  <c:v>3.6844447590502295E-2</c:v>
                </c:pt>
                <c:pt idx="15">
                  <c:v>3.7803210030231404E-2</c:v>
                </c:pt>
                <c:pt idx="16">
                  <c:v>4.2773387171493801E-2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308-4577-BB0C-0A8888D06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297096"/>
        <c:axId val="1"/>
      </c:scatterChart>
      <c:valAx>
        <c:axId val="31029709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44910179640714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40119760479042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0297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70059880239521"/>
          <c:y val="0.92024539877300615"/>
          <c:w val="0.60778443113772451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</xdr:rowOff>
    </xdr:from>
    <xdr:to>
      <xdr:col>17</xdr:col>
      <xdr:colOff>314325</xdr:colOff>
      <xdr:row>17</xdr:row>
      <xdr:rowOff>171451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38DCECB1-1EA9-C45F-405D-C1A008D49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400050</xdr:colOff>
      <xdr:row>0</xdr:row>
      <xdr:rowOff>0</xdr:rowOff>
    </xdr:from>
    <xdr:to>
      <xdr:col>27</xdr:col>
      <xdr:colOff>190500</xdr:colOff>
      <xdr:row>17</xdr:row>
      <xdr:rowOff>171450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3BF09781-B31D-4960-336A-A489F820D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894" TargetMode="External"/><Relationship Id="rId3" Type="http://schemas.openxmlformats.org/officeDocument/2006/relationships/hyperlink" Target="http://www.bav-astro.de/sfs/BAVM_link.php?BAVMnr=173" TargetMode="External"/><Relationship Id="rId7" Type="http://schemas.openxmlformats.org/officeDocument/2006/relationships/hyperlink" Target="http://www.konkoly.hu/cgi-bin/IBVS?5837" TargetMode="External"/><Relationship Id="rId2" Type="http://schemas.openxmlformats.org/officeDocument/2006/relationships/hyperlink" Target="http://www.konkoly.hu/cgi-bin/IBVS?5602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www.bav-astro.de/sfs/BAVM_link.php?BAVMnr=186" TargetMode="External"/><Relationship Id="rId5" Type="http://schemas.openxmlformats.org/officeDocument/2006/relationships/hyperlink" Target="http://www.bav-astro.de/sfs/BAVM_link.php?BAVMnr=178" TargetMode="External"/><Relationship Id="rId4" Type="http://schemas.openxmlformats.org/officeDocument/2006/relationships/hyperlink" Target="http://www.konkoly.hu/cgi-bin/IBVS?5690" TargetMode="External"/><Relationship Id="rId9" Type="http://schemas.openxmlformats.org/officeDocument/2006/relationships/hyperlink" Target="http://www.bav-astro.de/sfs/BAVM_link.php?BAVMnr=2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44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54</v>
      </c>
    </row>
    <row r="2" spans="1:6" x14ac:dyDescent="0.2">
      <c r="A2" t="s">
        <v>24</v>
      </c>
      <c r="B2" s="13" t="s">
        <v>35</v>
      </c>
    </row>
    <row r="4" spans="1:6" ht="14.25" thickTop="1" thickBot="1" x14ac:dyDescent="0.25">
      <c r="A4" s="7" t="s">
        <v>0</v>
      </c>
      <c r="C4" s="3">
        <v>40829.377</v>
      </c>
      <c r="D4" s="4">
        <v>0.57765</v>
      </c>
    </row>
    <row r="5" spans="1:6" ht="13.5" thickTop="1" x14ac:dyDescent="0.2">
      <c r="A5" s="17" t="s">
        <v>39</v>
      </c>
      <c r="B5" s="14"/>
      <c r="C5" s="18">
        <v>-9.5</v>
      </c>
      <c r="D5" s="14" t="s">
        <v>40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40829.377</v>
      </c>
    </row>
    <row r="8" spans="1:6" x14ac:dyDescent="0.2">
      <c r="A8" t="s">
        <v>3</v>
      </c>
      <c r="C8">
        <f>+D4</f>
        <v>0.57765</v>
      </c>
    </row>
    <row r="9" spans="1:6" x14ac:dyDescent="0.2">
      <c r="A9" s="32" t="s">
        <v>45</v>
      </c>
      <c r="B9" s="33">
        <v>21</v>
      </c>
      <c r="C9" s="31" t="str">
        <f>"F"&amp;B9</f>
        <v>F21</v>
      </c>
      <c r="D9" s="10" t="str">
        <f>"G"&amp;B9</f>
        <v>G21</v>
      </c>
    </row>
    <row r="10" spans="1:6" ht="13.5" thickBot="1" x14ac:dyDescent="0.25">
      <c r="A10" s="14"/>
      <c r="B10" s="14"/>
      <c r="C10" s="6" t="s">
        <v>20</v>
      </c>
      <c r="D10" s="6" t="s">
        <v>21</v>
      </c>
      <c r="E10" s="14"/>
    </row>
    <row r="11" spans="1:6" x14ac:dyDescent="0.2">
      <c r="A11" s="14" t="s">
        <v>16</v>
      </c>
      <c r="B11" s="14"/>
      <c r="C11" s="30">
        <f ca="1">INTERCEPT(INDIRECT($D$9):G991,INDIRECT($C$9):F991)</f>
        <v>-2.124471968375187E-2</v>
      </c>
      <c r="D11" s="5"/>
      <c r="E11" s="14"/>
    </row>
    <row r="12" spans="1:6" x14ac:dyDescent="0.2">
      <c r="A12" s="14" t="s">
        <v>17</v>
      </c>
      <c r="B12" s="14"/>
      <c r="C12" s="30">
        <f ca="1">SLOPE(INDIRECT($D$9):G991,INDIRECT($C$9):F991)</f>
        <v>2.367314665997806E-6</v>
      </c>
      <c r="D12" s="5"/>
      <c r="E12" s="14"/>
    </row>
    <row r="13" spans="1:6" x14ac:dyDescent="0.2">
      <c r="A13" s="14" t="s">
        <v>19</v>
      </c>
      <c r="B13" s="14"/>
      <c r="C13" s="5" t="s">
        <v>14</v>
      </c>
    </row>
    <row r="14" spans="1:6" x14ac:dyDescent="0.2">
      <c r="A14" s="14"/>
      <c r="B14" s="14"/>
      <c r="C14" s="14"/>
    </row>
    <row r="15" spans="1:6" x14ac:dyDescent="0.2">
      <c r="A15" s="19" t="s">
        <v>18</v>
      </c>
      <c r="B15" s="14"/>
      <c r="C15" s="20">
        <f ca="1">(C7+C11)+(C8+C12)*INT(MAX(F21:F3532))</f>
        <v>56450.231072203518</v>
      </c>
      <c r="E15" s="21" t="s">
        <v>52</v>
      </c>
      <c r="F15" s="18">
        <v>1</v>
      </c>
    </row>
    <row r="16" spans="1:6" x14ac:dyDescent="0.2">
      <c r="A16" s="23" t="s">
        <v>4</v>
      </c>
      <c r="B16" s="14"/>
      <c r="C16" s="24">
        <f ca="1">+C8+C12</f>
        <v>0.57765236731466596</v>
      </c>
      <c r="E16" s="21" t="s">
        <v>41</v>
      </c>
      <c r="F16" s="22">
        <f ca="1">NOW()+15018.5+$C$5/24</f>
        <v>60354.700023495367</v>
      </c>
    </row>
    <row r="17" spans="1:32" ht="13.5" thickBot="1" x14ac:dyDescent="0.25">
      <c r="A17" s="21" t="s">
        <v>36</v>
      </c>
      <c r="B17" s="14"/>
      <c r="C17" s="14">
        <f>COUNT(C21:C2190)</f>
        <v>17</v>
      </c>
      <c r="E17" s="21" t="s">
        <v>53</v>
      </c>
      <c r="F17" s="22">
        <f ca="1">ROUND(2*(F16-$C$7)/$C$8,0)/2+F15</f>
        <v>33802.5</v>
      </c>
    </row>
    <row r="18" spans="1:32" ht="14.25" thickTop="1" thickBot="1" x14ac:dyDescent="0.25">
      <c r="A18" s="23" t="s">
        <v>5</v>
      </c>
      <c r="B18" s="14"/>
      <c r="C18" s="26">
        <f ca="1">+C15</f>
        <v>56450.231072203518</v>
      </c>
      <c r="D18" s="27">
        <f ca="1">+C16</f>
        <v>0.57765236731466596</v>
      </c>
      <c r="E18" s="21" t="s">
        <v>42</v>
      </c>
      <c r="F18" s="10">
        <f ca="1">ROUND(2*(F16-$C$15)/$C$16,0)/2+F15</f>
        <v>6760</v>
      </c>
    </row>
    <row r="19" spans="1:32" ht="13.5" thickTop="1" x14ac:dyDescent="0.2">
      <c r="E19" s="21" t="s">
        <v>43</v>
      </c>
      <c r="F19" s="25">
        <f ca="1">+$C$15+$C$16*F18-15018.5-$C$5/24</f>
        <v>45337.056908583996</v>
      </c>
    </row>
    <row r="20" spans="1:32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62</v>
      </c>
      <c r="I20" s="9" t="s">
        <v>65</v>
      </c>
      <c r="J20" s="9" t="s">
        <v>59</v>
      </c>
      <c r="K20" s="9" t="s">
        <v>57</v>
      </c>
      <c r="L20" s="9" t="s">
        <v>137</v>
      </c>
      <c r="M20" s="9" t="s">
        <v>138</v>
      </c>
      <c r="N20" s="9" t="s">
        <v>139</v>
      </c>
      <c r="O20" s="9" t="s">
        <v>23</v>
      </c>
      <c r="P20" s="8" t="s">
        <v>22</v>
      </c>
      <c r="Q20" s="6" t="s">
        <v>15</v>
      </c>
    </row>
    <row r="21" spans="1:32" x14ac:dyDescent="0.2">
      <c r="A21" t="s">
        <v>12</v>
      </c>
      <c r="B21" s="5"/>
      <c r="C21" s="16">
        <v>40829.377</v>
      </c>
      <c r="D21" s="16" t="s">
        <v>14</v>
      </c>
      <c r="E21">
        <f t="shared" ref="E21:E37" si="0">+(C21-C$7)/C$8</f>
        <v>0</v>
      </c>
      <c r="F21">
        <f t="shared" ref="F21:F37" si="1">ROUND(2*E21,0)/2</f>
        <v>0</v>
      </c>
      <c r="I21" s="10">
        <v>0</v>
      </c>
      <c r="Q21" s="2">
        <f t="shared" ref="Q21:Q37" si="2">+C21-15018.5</f>
        <v>25810.877</v>
      </c>
    </row>
    <row r="22" spans="1:32" x14ac:dyDescent="0.2">
      <c r="A22" t="s">
        <v>26</v>
      </c>
      <c r="B22" s="5"/>
      <c r="C22" s="16">
        <v>50240.465499999998</v>
      </c>
      <c r="D22" s="16">
        <v>8.9999999999999998E-4</v>
      </c>
      <c r="E22">
        <f t="shared" si="0"/>
        <v>16292.025447935597</v>
      </c>
      <c r="F22">
        <f t="shared" si="1"/>
        <v>16292</v>
      </c>
      <c r="G22">
        <f t="shared" ref="G22:G37" si="3">+C22-(C$7+F22*C$8)</f>
        <v>1.4699999999720603E-2</v>
      </c>
      <c r="J22">
        <f>+G22</f>
        <v>1.4699999999720603E-2</v>
      </c>
      <c r="O22">
        <f t="shared" ref="O22:O37" ca="1" si="4">+C$11+C$12*F22</f>
        <v>1.7323570854684382E-2</v>
      </c>
      <c r="Q22" s="2">
        <f t="shared" si="2"/>
        <v>35221.965499999998</v>
      </c>
      <c r="AB22">
        <v>21</v>
      </c>
      <c r="AD22" t="s">
        <v>25</v>
      </c>
      <c r="AF22" t="s">
        <v>27</v>
      </c>
    </row>
    <row r="23" spans="1:32" x14ac:dyDescent="0.2">
      <c r="A23" t="s">
        <v>28</v>
      </c>
      <c r="B23" s="5" t="s">
        <v>29</v>
      </c>
      <c r="C23" s="16">
        <v>50941.448499999999</v>
      </c>
      <c r="D23" s="16">
        <v>1.6000000000000001E-3</v>
      </c>
      <c r="E23">
        <f t="shared" si="0"/>
        <v>17505.533627629186</v>
      </c>
      <c r="F23">
        <f t="shared" si="1"/>
        <v>17505.5</v>
      </c>
      <c r="G23">
        <f t="shared" si="3"/>
        <v>1.9424999998591375E-2</v>
      </c>
      <c r="J23">
        <f>+G23</f>
        <v>1.9424999998591375E-2</v>
      </c>
      <c r="O23">
        <f t="shared" ca="1" si="4"/>
        <v>2.0196307201872724E-2</v>
      </c>
      <c r="Q23" s="2">
        <f t="shared" si="2"/>
        <v>35922.948499999999</v>
      </c>
      <c r="AB23">
        <v>10</v>
      </c>
      <c r="AD23" t="s">
        <v>25</v>
      </c>
      <c r="AF23" t="s">
        <v>27</v>
      </c>
    </row>
    <row r="24" spans="1:32" x14ac:dyDescent="0.2">
      <c r="A24" t="s">
        <v>30</v>
      </c>
      <c r="B24" s="5" t="s">
        <v>31</v>
      </c>
      <c r="C24" s="16">
        <v>51275.040699999998</v>
      </c>
      <c r="D24" s="16"/>
      <c r="E24">
        <f t="shared" si="0"/>
        <v>18083.032459101527</v>
      </c>
      <c r="F24">
        <f t="shared" si="1"/>
        <v>18083</v>
      </c>
      <c r="G24">
        <f t="shared" si="3"/>
        <v>1.8749999995634425E-2</v>
      </c>
      <c r="J24">
        <f>+G24</f>
        <v>1.8749999995634425E-2</v>
      </c>
      <c r="O24">
        <f t="shared" ca="1" si="4"/>
        <v>2.1563431421486458E-2</v>
      </c>
      <c r="Q24" s="2">
        <f t="shared" si="2"/>
        <v>36256.540699999998</v>
      </c>
    </row>
    <row r="25" spans="1:32" x14ac:dyDescent="0.2">
      <c r="A25" t="s">
        <v>30</v>
      </c>
      <c r="B25" s="5" t="s">
        <v>29</v>
      </c>
      <c r="C25" s="16">
        <v>51275.331100000003</v>
      </c>
      <c r="D25" s="16"/>
      <c r="E25">
        <f t="shared" si="0"/>
        <v>18083.535185666067</v>
      </c>
      <c r="F25">
        <f t="shared" si="1"/>
        <v>18083.5</v>
      </c>
      <c r="G25">
        <f t="shared" si="3"/>
        <v>2.0325000004959293E-2</v>
      </c>
      <c r="J25">
        <f>+G25</f>
        <v>2.0325000004959293E-2</v>
      </c>
      <c r="O25">
        <f t="shared" ca="1" si="4"/>
        <v>2.1564615078819453E-2</v>
      </c>
      <c r="Q25" s="2">
        <f t="shared" si="2"/>
        <v>36256.831100000003</v>
      </c>
    </row>
    <row r="26" spans="1:32" x14ac:dyDescent="0.2">
      <c r="A26" s="38" t="s">
        <v>49</v>
      </c>
      <c r="B26" s="39" t="s">
        <v>31</v>
      </c>
      <c r="C26" s="38">
        <v>51956.673820000004</v>
      </c>
      <c r="D26" s="38">
        <v>3.0000000000000001E-3</v>
      </c>
      <c r="E26">
        <f t="shared" si="0"/>
        <v>19263.043053752277</v>
      </c>
      <c r="F26">
        <f t="shared" si="1"/>
        <v>19263</v>
      </c>
      <c r="G26">
        <f t="shared" si="3"/>
        <v>2.4870000001101289E-2</v>
      </c>
      <c r="K26">
        <f>G26</f>
        <v>2.4870000001101289E-2</v>
      </c>
      <c r="O26">
        <f t="shared" ca="1" si="4"/>
        <v>2.435686272736387E-2</v>
      </c>
      <c r="Q26" s="2">
        <f t="shared" si="2"/>
        <v>36938.173820000004</v>
      </c>
    </row>
    <row r="27" spans="1:32" x14ac:dyDescent="0.2">
      <c r="A27" s="10" t="s">
        <v>32</v>
      </c>
      <c r="B27" s="5" t="s">
        <v>29</v>
      </c>
      <c r="C27" s="55">
        <v>52053.4355</v>
      </c>
      <c r="D27" s="16">
        <v>3.0000000000000001E-3</v>
      </c>
      <c r="E27">
        <f t="shared" si="0"/>
        <v>19430.552237514064</v>
      </c>
      <c r="F27">
        <f t="shared" si="1"/>
        <v>19430.5</v>
      </c>
      <c r="G27">
        <f t="shared" si="3"/>
        <v>3.0174999999871943E-2</v>
      </c>
      <c r="J27">
        <f>+G27</f>
        <v>3.0174999999871943E-2</v>
      </c>
      <c r="O27">
        <f t="shared" ca="1" si="4"/>
        <v>2.47533879339185E-2</v>
      </c>
      <c r="Q27" s="2">
        <f t="shared" si="2"/>
        <v>37034.9355</v>
      </c>
    </row>
    <row r="28" spans="1:32" x14ac:dyDescent="0.2">
      <c r="A28" s="7" t="s">
        <v>38</v>
      </c>
      <c r="B28" s="5"/>
      <c r="C28" s="16">
        <v>53090.894999999997</v>
      </c>
      <c r="D28" s="16">
        <v>1E-3</v>
      </c>
      <c r="E28">
        <f t="shared" si="0"/>
        <v>21226.552410629269</v>
      </c>
      <c r="F28">
        <f t="shared" si="1"/>
        <v>21226.5</v>
      </c>
      <c r="G28">
        <f t="shared" si="3"/>
        <v>3.0274999997345731E-2</v>
      </c>
      <c r="K28">
        <f>G28</f>
        <v>3.0274999997345731E-2</v>
      </c>
      <c r="O28">
        <f t="shared" ca="1" si="4"/>
        <v>2.9005085074050557E-2</v>
      </c>
      <c r="Q28" s="2">
        <f t="shared" si="2"/>
        <v>38072.394999999997</v>
      </c>
    </row>
    <row r="29" spans="1:32" x14ac:dyDescent="0.2">
      <c r="A29" s="11" t="s">
        <v>34</v>
      </c>
      <c r="B29" s="12"/>
      <c r="C29" s="16">
        <v>53117.468099999998</v>
      </c>
      <c r="D29" s="16">
        <v>2.5999999999999999E-3</v>
      </c>
      <c r="E29">
        <f t="shared" si="0"/>
        <v>21272.554488011767</v>
      </c>
      <c r="F29">
        <f t="shared" si="1"/>
        <v>21272.5</v>
      </c>
      <c r="G29">
        <f t="shared" si="3"/>
        <v>3.1474999996135011E-2</v>
      </c>
      <c r="J29">
        <f>+G29</f>
        <v>3.1474999996135011E-2</v>
      </c>
      <c r="O29">
        <f t="shared" ca="1" si="4"/>
        <v>2.9113981548686461E-2</v>
      </c>
      <c r="Q29" s="2">
        <f t="shared" si="2"/>
        <v>38098.968099999998</v>
      </c>
    </row>
    <row r="30" spans="1:32" x14ac:dyDescent="0.2">
      <c r="A30" t="s">
        <v>33</v>
      </c>
      <c r="B30" s="5" t="s">
        <v>31</v>
      </c>
      <c r="C30" s="16">
        <v>53254.658300000003</v>
      </c>
      <c r="D30" s="16">
        <v>2.0000000000000001E-4</v>
      </c>
      <c r="E30">
        <f t="shared" si="0"/>
        <v>21510.05158833204</v>
      </c>
      <c r="F30">
        <f t="shared" si="1"/>
        <v>21510</v>
      </c>
      <c r="G30">
        <f t="shared" si="3"/>
        <v>2.9800000003888272E-2</v>
      </c>
      <c r="K30">
        <f>G30</f>
        <v>2.9800000003888272E-2</v>
      </c>
      <c r="O30">
        <f t="shared" ca="1" si="4"/>
        <v>2.9676218781860934E-2</v>
      </c>
      <c r="Q30" s="2">
        <f t="shared" si="2"/>
        <v>38236.158300000003</v>
      </c>
    </row>
    <row r="31" spans="1:32" x14ac:dyDescent="0.2">
      <c r="A31" s="14" t="s">
        <v>37</v>
      </c>
      <c r="B31" s="15"/>
      <c r="C31" s="16">
        <v>53515.469899999996</v>
      </c>
      <c r="D31" s="16">
        <v>4.1999999999999997E-3</v>
      </c>
      <c r="E31">
        <f t="shared" si="0"/>
        <v>21961.556132606242</v>
      </c>
      <c r="F31">
        <f t="shared" si="1"/>
        <v>21961.5</v>
      </c>
      <c r="G31">
        <f t="shared" si="3"/>
        <v>3.2424999997601844E-2</v>
      </c>
      <c r="J31">
        <f>+G31</f>
        <v>3.2424999997601844E-2</v>
      </c>
      <c r="O31">
        <f t="shared" ca="1" si="4"/>
        <v>3.074506135355895E-2</v>
      </c>
      <c r="Q31" s="2">
        <f t="shared" si="2"/>
        <v>38496.969899999996</v>
      </c>
    </row>
    <row r="32" spans="1:32" x14ac:dyDescent="0.2">
      <c r="A32" s="28" t="s">
        <v>44</v>
      </c>
      <c r="B32" s="12"/>
      <c r="C32" s="16">
        <v>54212.403899999998</v>
      </c>
      <c r="D32" s="29">
        <v>1.1000000000000001E-3</v>
      </c>
      <c r="E32">
        <f t="shared" si="0"/>
        <v>23168.054877520986</v>
      </c>
      <c r="F32">
        <f t="shared" si="1"/>
        <v>23168</v>
      </c>
      <c r="G32">
        <f t="shared" si="3"/>
        <v>3.169999999954598E-2</v>
      </c>
      <c r="J32">
        <f>+G32</f>
        <v>3.169999999954598E-2</v>
      </c>
      <c r="O32">
        <f t="shared" ca="1" si="4"/>
        <v>3.36012264980853E-2</v>
      </c>
      <c r="Q32" s="2">
        <f t="shared" si="2"/>
        <v>39193.903899999998</v>
      </c>
    </row>
    <row r="33" spans="1:17" x14ac:dyDescent="0.2">
      <c r="A33" s="34" t="s">
        <v>46</v>
      </c>
      <c r="B33" s="35" t="s">
        <v>29</v>
      </c>
      <c r="C33" s="28">
        <v>54296.455999999998</v>
      </c>
      <c r="D33" s="28"/>
      <c r="E33" s="41">
        <f t="shared" si="0"/>
        <v>23313.561845408116</v>
      </c>
      <c r="F33">
        <f t="shared" si="1"/>
        <v>23313.5</v>
      </c>
      <c r="G33">
        <f t="shared" si="3"/>
        <v>3.5725000001548324E-2</v>
      </c>
      <c r="J33">
        <f>+G33</f>
        <v>3.5725000001548324E-2</v>
      </c>
      <c r="O33">
        <f t="shared" ca="1" si="4"/>
        <v>3.3945670781987979E-2</v>
      </c>
      <c r="Q33" s="2">
        <f t="shared" si="2"/>
        <v>39277.955999999998</v>
      </c>
    </row>
    <row r="34" spans="1:17" x14ac:dyDescent="0.2">
      <c r="A34" s="40" t="s">
        <v>47</v>
      </c>
      <c r="B34" s="35"/>
      <c r="C34" s="28">
        <v>54517.982600000003</v>
      </c>
      <c r="D34" s="28">
        <v>2.0000000000000001E-4</v>
      </c>
      <c r="E34" s="41">
        <f t="shared" si="0"/>
        <v>23697.058080152347</v>
      </c>
      <c r="F34">
        <f t="shared" si="1"/>
        <v>23697</v>
      </c>
      <c r="G34">
        <f t="shared" si="3"/>
        <v>3.3550000000104774E-2</v>
      </c>
      <c r="K34">
        <f>G34</f>
        <v>3.3550000000104774E-2</v>
      </c>
      <c r="O34">
        <f t="shared" ca="1" si="4"/>
        <v>3.4853535956398139E-2</v>
      </c>
      <c r="Q34" s="2">
        <f t="shared" si="2"/>
        <v>39499.482600000003</v>
      </c>
    </row>
    <row r="35" spans="1:17" x14ac:dyDescent="0.2">
      <c r="A35" s="28" t="s">
        <v>48</v>
      </c>
      <c r="B35" s="35" t="s">
        <v>31</v>
      </c>
      <c r="C35" s="28">
        <v>55003.791100000002</v>
      </c>
      <c r="D35" s="28">
        <v>8.9999999999999998E-4</v>
      </c>
      <c r="E35" s="41">
        <f t="shared" si="0"/>
        <v>24538.066476239939</v>
      </c>
      <c r="F35">
        <f t="shared" si="1"/>
        <v>24538</v>
      </c>
      <c r="G35">
        <f t="shared" si="3"/>
        <v>3.8400000004912727E-2</v>
      </c>
      <c r="K35">
        <f>G35</f>
        <v>3.8400000004912727E-2</v>
      </c>
      <c r="O35">
        <f t="shared" ca="1" si="4"/>
        <v>3.6844447590502295E-2</v>
      </c>
      <c r="Q35" s="2">
        <f t="shared" si="2"/>
        <v>39985.291100000002</v>
      </c>
    </row>
    <row r="36" spans="1:17" x14ac:dyDescent="0.2">
      <c r="A36" s="34" t="s">
        <v>50</v>
      </c>
      <c r="B36" s="35" t="s">
        <v>31</v>
      </c>
      <c r="C36" s="28">
        <v>55237.7376</v>
      </c>
      <c r="D36" s="28">
        <v>2.0000000000000001E-4</v>
      </c>
      <c r="E36" s="41">
        <f t="shared" si="0"/>
        <v>24943.063446723794</v>
      </c>
      <c r="F36">
        <f t="shared" si="1"/>
        <v>24943</v>
      </c>
      <c r="G36">
        <f t="shared" si="3"/>
        <v>3.6650000001827721E-2</v>
      </c>
      <c r="K36">
        <f>G36</f>
        <v>3.6650000001827721E-2</v>
      </c>
      <c r="O36">
        <f t="shared" ca="1" si="4"/>
        <v>3.7803210030231404E-2</v>
      </c>
      <c r="Q36" s="2">
        <f t="shared" si="2"/>
        <v>40219.2376</v>
      </c>
    </row>
    <row r="37" spans="1:17" x14ac:dyDescent="0.2">
      <c r="A37" s="36" t="s">
        <v>51</v>
      </c>
      <c r="B37" s="37" t="s">
        <v>31</v>
      </c>
      <c r="C37" s="36">
        <v>56450.517</v>
      </c>
      <c r="D37" s="36">
        <v>2E-3</v>
      </c>
      <c r="E37" s="41">
        <f t="shared" si="0"/>
        <v>27042.569029689257</v>
      </c>
      <c r="F37">
        <f t="shared" si="1"/>
        <v>27042.5</v>
      </c>
      <c r="G37">
        <f t="shared" si="3"/>
        <v>3.9875000002211891E-2</v>
      </c>
      <c r="J37">
        <f>+G37</f>
        <v>3.9875000002211891E-2</v>
      </c>
      <c r="O37">
        <f t="shared" ca="1" si="4"/>
        <v>4.2773387171493801E-2</v>
      </c>
      <c r="Q37" s="2">
        <f t="shared" si="2"/>
        <v>41432.017</v>
      </c>
    </row>
    <row r="38" spans="1:17" x14ac:dyDescent="0.2">
      <c r="A38" s="41"/>
      <c r="B38" s="35"/>
      <c r="C38" s="28"/>
      <c r="D38" s="28"/>
      <c r="E38" s="41"/>
    </row>
    <row r="39" spans="1:17" x14ac:dyDescent="0.2">
      <c r="B39" s="5"/>
      <c r="C39" s="16"/>
      <c r="D39" s="16"/>
    </row>
    <row r="40" spans="1:17" x14ac:dyDescent="0.2">
      <c r="B40" s="5"/>
      <c r="C40" s="16"/>
      <c r="D40" s="16"/>
    </row>
    <row r="41" spans="1:17" x14ac:dyDescent="0.2">
      <c r="B41" s="5"/>
      <c r="C41" s="16"/>
      <c r="D41" s="16"/>
    </row>
    <row r="42" spans="1:17" x14ac:dyDescent="0.2">
      <c r="B42" s="5"/>
      <c r="C42" s="16"/>
      <c r="D42" s="16"/>
    </row>
    <row r="43" spans="1:17" x14ac:dyDescent="0.2">
      <c r="B43" s="5"/>
      <c r="C43" s="16"/>
      <c r="D43" s="16"/>
    </row>
    <row r="44" spans="1:17" x14ac:dyDescent="0.2">
      <c r="C44" s="16"/>
      <c r="D44" s="16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822"/>
  <sheetViews>
    <sheetView workbookViewId="0">
      <selection activeCell="A23" sqref="A23:D23"/>
    </sheetView>
  </sheetViews>
  <sheetFormatPr defaultRowHeight="12.75" x14ac:dyDescent="0.2"/>
  <cols>
    <col min="1" max="1" width="19.7109375" style="29" customWidth="1"/>
    <col min="2" max="2" width="4.42578125" style="14" customWidth="1"/>
    <col min="3" max="3" width="12.7109375" style="29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29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42" t="s">
        <v>55</v>
      </c>
      <c r="I1" s="43" t="s">
        <v>56</v>
      </c>
      <c r="J1" s="44" t="s">
        <v>57</v>
      </c>
    </row>
    <row r="2" spans="1:16" x14ac:dyDescent="0.2">
      <c r="I2" s="45" t="s">
        <v>58</v>
      </c>
      <c r="J2" s="46" t="s">
        <v>59</v>
      </c>
    </row>
    <row r="3" spans="1:16" x14ac:dyDescent="0.2">
      <c r="A3" s="47" t="s">
        <v>60</v>
      </c>
      <c r="I3" s="45" t="s">
        <v>61</v>
      </c>
      <c r="J3" s="46" t="s">
        <v>62</v>
      </c>
    </row>
    <row r="4" spans="1:16" x14ac:dyDescent="0.2">
      <c r="I4" s="45" t="s">
        <v>63</v>
      </c>
      <c r="J4" s="46" t="s">
        <v>62</v>
      </c>
    </row>
    <row r="5" spans="1:16" ht="13.5" thickBot="1" x14ac:dyDescent="0.25">
      <c r="I5" s="48" t="s">
        <v>64</v>
      </c>
      <c r="J5" s="49" t="s">
        <v>65</v>
      </c>
    </row>
    <row r="10" spans="1:16" ht="13.5" thickBot="1" x14ac:dyDescent="0.25"/>
    <row r="11" spans="1:16" ht="12.75" customHeight="1" thickBot="1" x14ac:dyDescent="0.25">
      <c r="A11" s="29" t="str">
        <f t="shared" ref="A11:A23" si="0">P11</f>
        <v> BBS 112 </v>
      </c>
      <c r="B11" s="5" t="str">
        <f t="shared" ref="B11:B23" si="1">IF(H11=INT(H11),"I","II")</f>
        <v>I</v>
      </c>
      <c r="C11" s="29">
        <f t="shared" ref="C11:C23" si="2">1*G11</f>
        <v>50240.465499999998</v>
      </c>
      <c r="D11" s="14" t="str">
        <f t="shared" ref="D11:D23" si="3">VLOOKUP(F11,I$1:J$5,2,FALSE)</f>
        <v>vis</v>
      </c>
      <c r="E11" s="50">
        <f>VLOOKUP(C11,Active!C$21:E$972,3,FALSE)</f>
        <v>16292.025447935597</v>
      </c>
      <c r="F11" s="5" t="s">
        <v>64</v>
      </c>
      <c r="G11" s="14" t="str">
        <f t="shared" ref="G11:G23" si="4">MID(I11,3,LEN(I11)-3)</f>
        <v>50240.4655</v>
      </c>
      <c r="H11" s="29">
        <f t="shared" ref="H11:H23" si="5">1*K11</f>
        <v>16292</v>
      </c>
      <c r="I11" s="51" t="s">
        <v>66</v>
      </c>
      <c r="J11" s="52" t="s">
        <v>67</v>
      </c>
      <c r="K11" s="51">
        <v>16292</v>
      </c>
      <c r="L11" s="51" t="s">
        <v>68</v>
      </c>
      <c r="M11" s="52" t="s">
        <v>69</v>
      </c>
      <c r="N11" s="52" t="s">
        <v>70</v>
      </c>
      <c r="O11" s="53" t="s">
        <v>71</v>
      </c>
      <c r="P11" s="53" t="s">
        <v>72</v>
      </c>
    </row>
    <row r="12" spans="1:16" ht="12.75" customHeight="1" thickBot="1" x14ac:dyDescent="0.25">
      <c r="A12" s="29" t="str">
        <f t="shared" si="0"/>
        <v> BBS 118 </v>
      </c>
      <c r="B12" s="5" t="str">
        <f t="shared" si="1"/>
        <v>II</v>
      </c>
      <c r="C12" s="29">
        <f t="shared" si="2"/>
        <v>50941.448499999999</v>
      </c>
      <c r="D12" s="14" t="str">
        <f t="shared" si="3"/>
        <v>vis</v>
      </c>
      <c r="E12" s="50">
        <f>VLOOKUP(C12,Active!C$21:E$972,3,FALSE)</f>
        <v>17505.533627629186</v>
      </c>
      <c r="F12" s="5" t="s">
        <v>64</v>
      </c>
      <c r="G12" s="14" t="str">
        <f t="shared" si="4"/>
        <v>50941.4485</v>
      </c>
      <c r="H12" s="29">
        <f t="shared" si="5"/>
        <v>17505.5</v>
      </c>
      <c r="I12" s="51" t="s">
        <v>73</v>
      </c>
      <c r="J12" s="52" t="s">
        <v>74</v>
      </c>
      <c r="K12" s="51">
        <v>17505.5</v>
      </c>
      <c r="L12" s="51" t="s">
        <v>75</v>
      </c>
      <c r="M12" s="52" t="s">
        <v>69</v>
      </c>
      <c r="N12" s="52" t="s">
        <v>70</v>
      </c>
      <c r="O12" s="53" t="s">
        <v>71</v>
      </c>
      <c r="P12" s="53" t="s">
        <v>76</v>
      </c>
    </row>
    <row r="13" spans="1:16" ht="12.75" customHeight="1" thickBot="1" x14ac:dyDescent="0.25">
      <c r="A13" s="29" t="str">
        <f t="shared" si="0"/>
        <v>OEJV 0074 </v>
      </c>
      <c r="B13" s="5" t="str">
        <f t="shared" si="1"/>
        <v>I</v>
      </c>
      <c r="C13" s="29">
        <f t="shared" si="2"/>
        <v>51956.673820000004</v>
      </c>
      <c r="D13" s="14" t="str">
        <f t="shared" si="3"/>
        <v>vis</v>
      </c>
      <c r="E13" s="50">
        <f>VLOOKUP(C13,Active!C$21:E$972,3,FALSE)</f>
        <v>19263.043053752277</v>
      </c>
      <c r="F13" s="5" t="s">
        <v>64</v>
      </c>
      <c r="G13" s="14" t="str">
        <f t="shared" si="4"/>
        <v>51956.67382</v>
      </c>
      <c r="H13" s="29">
        <f t="shared" si="5"/>
        <v>19263</v>
      </c>
      <c r="I13" s="51" t="s">
        <v>77</v>
      </c>
      <c r="J13" s="52" t="s">
        <v>78</v>
      </c>
      <c r="K13" s="51">
        <v>19263</v>
      </c>
      <c r="L13" s="51" t="s">
        <v>79</v>
      </c>
      <c r="M13" s="52" t="s">
        <v>80</v>
      </c>
      <c r="N13" s="52" t="s">
        <v>81</v>
      </c>
      <c r="O13" s="53" t="s">
        <v>82</v>
      </c>
      <c r="P13" s="54" t="s">
        <v>83</v>
      </c>
    </row>
    <row r="14" spans="1:16" ht="12.75" customHeight="1" thickBot="1" x14ac:dyDescent="0.25">
      <c r="A14" s="29" t="str">
        <f t="shared" si="0"/>
        <v>IBVS 5602 </v>
      </c>
      <c r="B14" s="5" t="str">
        <f t="shared" si="1"/>
        <v>II</v>
      </c>
      <c r="C14" s="29">
        <f t="shared" si="2"/>
        <v>53090.894999999997</v>
      </c>
      <c r="D14" s="14" t="str">
        <f t="shared" si="3"/>
        <v>vis</v>
      </c>
      <c r="E14" s="50">
        <f>VLOOKUP(C14,Active!C$21:E$972,3,FALSE)</f>
        <v>21226.552410629269</v>
      </c>
      <c r="F14" s="5" t="s">
        <v>64</v>
      </c>
      <c r="G14" s="14" t="str">
        <f t="shared" si="4"/>
        <v>53090.895</v>
      </c>
      <c r="H14" s="29">
        <f t="shared" si="5"/>
        <v>21226.5</v>
      </c>
      <c r="I14" s="51" t="s">
        <v>88</v>
      </c>
      <c r="J14" s="52" t="s">
        <v>89</v>
      </c>
      <c r="K14" s="51">
        <v>21226.5</v>
      </c>
      <c r="L14" s="51" t="s">
        <v>90</v>
      </c>
      <c r="M14" s="52" t="s">
        <v>69</v>
      </c>
      <c r="N14" s="52" t="s">
        <v>70</v>
      </c>
      <c r="O14" s="53" t="s">
        <v>91</v>
      </c>
      <c r="P14" s="54" t="s">
        <v>92</v>
      </c>
    </row>
    <row r="15" spans="1:16" ht="12.75" customHeight="1" thickBot="1" x14ac:dyDescent="0.25">
      <c r="A15" s="29" t="str">
        <f t="shared" si="0"/>
        <v>BAVM 173 </v>
      </c>
      <c r="B15" s="5" t="str">
        <f t="shared" si="1"/>
        <v>II</v>
      </c>
      <c r="C15" s="29">
        <f t="shared" si="2"/>
        <v>53117.468099999998</v>
      </c>
      <c r="D15" s="14" t="str">
        <f t="shared" si="3"/>
        <v>vis</v>
      </c>
      <c r="E15" s="50">
        <f>VLOOKUP(C15,Active!C$21:E$972,3,FALSE)</f>
        <v>21272.554488011767</v>
      </c>
      <c r="F15" s="5" t="s">
        <v>64</v>
      </c>
      <c r="G15" s="14" t="str">
        <f t="shared" si="4"/>
        <v>53117.4681</v>
      </c>
      <c r="H15" s="29">
        <f t="shared" si="5"/>
        <v>21272.5</v>
      </c>
      <c r="I15" s="51" t="s">
        <v>93</v>
      </c>
      <c r="J15" s="52" t="s">
        <v>94</v>
      </c>
      <c r="K15" s="51">
        <v>21272.5</v>
      </c>
      <c r="L15" s="51" t="s">
        <v>95</v>
      </c>
      <c r="M15" s="52" t="s">
        <v>69</v>
      </c>
      <c r="N15" s="52" t="s">
        <v>81</v>
      </c>
      <c r="O15" s="53" t="s">
        <v>96</v>
      </c>
      <c r="P15" s="54" t="s">
        <v>97</v>
      </c>
    </row>
    <row r="16" spans="1:16" ht="12.75" customHeight="1" thickBot="1" x14ac:dyDescent="0.25">
      <c r="A16" s="29" t="str">
        <f t="shared" si="0"/>
        <v>IBVS 5690 </v>
      </c>
      <c r="B16" s="5" t="str">
        <f t="shared" si="1"/>
        <v>I</v>
      </c>
      <c r="C16" s="29">
        <f t="shared" si="2"/>
        <v>53254.658300000003</v>
      </c>
      <c r="D16" s="14" t="str">
        <f t="shared" si="3"/>
        <v>vis</v>
      </c>
      <c r="E16" s="50">
        <f>VLOOKUP(C16,Active!C$21:E$972,3,FALSE)</f>
        <v>21510.05158833204</v>
      </c>
      <c r="F16" s="5" t="s">
        <v>64</v>
      </c>
      <c r="G16" s="14" t="str">
        <f t="shared" si="4"/>
        <v>53254.6583</v>
      </c>
      <c r="H16" s="29">
        <f t="shared" si="5"/>
        <v>21510</v>
      </c>
      <c r="I16" s="51" t="s">
        <v>98</v>
      </c>
      <c r="J16" s="52" t="s">
        <v>99</v>
      </c>
      <c r="K16" s="51">
        <v>21510</v>
      </c>
      <c r="L16" s="51" t="s">
        <v>100</v>
      </c>
      <c r="M16" s="52" t="s">
        <v>69</v>
      </c>
      <c r="N16" s="52" t="s">
        <v>70</v>
      </c>
      <c r="O16" s="53" t="s">
        <v>101</v>
      </c>
      <c r="P16" s="54" t="s">
        <v>102</v>
      </c>
    </row>
    <row r="17" spans="1:16" ht="12.75" customHeight="1" thickBot="1" x14ac:dyDescent="0.25">
      <c r="A17" s="29" t="str">
        <f t="shared" si="0"/>
        <v>BAVM 178 </v>
      </c>
      <c r="B17" s="5" t="str">
        <f t="shared" si="1"/>
        <v>II</v>
      </c>
      <c r="C17" s="29">
        <f t="shared" si="2"/>
        <v>53515.469899999996</v>
      </c>
      <c r="D17" s="14" t="str">
        <f t="shared" si="3"/>
        <v>vis</v>
      </c>
      <c r="E17" s="50">
        <f>VLOOKUP(C17,Active!C$21:E$972,3,FALSE)</f>
        <v>21961.556132606242</v>
      </c>
      <c r="F17" s="5" t="s">
        <v>64</v>
      </c>
      <c r="G17" s="14" t="str">
        <f t="shared" si="4"/>
        <v>53515.4699</v>
      </c>
      <c r="H17" s="29">
        <f t="shared" si="5"/>
        <v>21961.5</v>
      </c>
      <c r="I17" s="51" t="s">
        <v>103</v>
      </c>
      <c r="J17" s="52" t="s">
        <v>104</v>
      </c>
      <c r="K17" s="51">
        <v>21961.5</v>
      </c>
      <c r="L17" s="51" t="s">
        <v>105</v>
      </c>
      <c r="M17" s="52" t="s">
        <v>80</v>
      </c>
      <c r="N17" s="52" t="s">
        <v>106</v>
      </c>
      <c r="O17" s="53" t="s">
        <v>107</v>
      </c>
      <c r="P17" s="54" t="s">
        <v>108</v>
      </c>
    </row>
    <row r="18" spans="1:16" ht="12.75" customHeight="1" thickBot="1" x14ac:dyDescent="0.25">
      <c r="A18" s="29" t="str">
        <f t="shared" si="0"/>
        <v>BAVM 186 </v>
      </c>
      <c r="B18" s="5" t="str">
        <f t="shared" si="1"/>
        <v>I</v>
      </c>
      <c r="C18" s="29">
        <f t="shared" si="2"/>
        <v>54212.403899999998</v>
      </c>
      <c r="D18" s="14" t="str">
        <f t="shared" si="3"/>
        <v>vis</v>
      </c>
      <c r="E18" s="50">
        <f>VLOOKUP(C18,Active!C$21:E$972,3,FALSE)</f>
        <v>23168.054877520986</v>
      </c>
      <c r="F18" s="5" t="s">
        <v>64</v>
      </c>
      <c r="G18" s="14" t="str">
        <f t="shared" si="4"/>
        <v>54212.4039</v>
      </c>
      <c r="H18" s="29">
        <f t="shared" si="5"/>
        <v>23168</v>
      </c>
      <c r="I18" s="51" t="s">
        <v>109</v>
      </c>
      <c r="J18" s="52" t="s">
        <v>110</v>
      </c>
      <c r="K18" s="51" t="s">
        <v>111</v>
      </c>
      <c r="L18" s="51" t="s">
        <v>112</v>
      </c>
      <c r="M18" s="52" t="s">
        <v>80</v>
      </c>
      <c r="N18" s="52" t="s">
        <v>81</v>
      </c>
      <c r="O18" s="53" t="s">
        <v>113</v>
      </c>
      <c r="P18" s="54" t="s">
        <v>114</v>
      </c>
    </row>
    <row r="19" spans="1:16" ht="12.75" customHeight="1" thickBot="1" x14ac:dyDescent="0.25">
      <c r="A19" s="29" t="str">
        <f t="shared" si="0"/>
        <v>IBVS 5837 </v>
      </c>
      <c r="B19" s="5" t="str">
        <f t="shared" si="1"/>
        <v>II</v>
      </c>
      <c r="C19" s="29">
        <f t="shared" si="2"/>
        <v>54296.455999999998</v>
      </c>
      <c r="D19" s="14" t="str">
        <f t="shared" si="3"/>
        <v>vis</v>
      </c>
      <c r="E19" s="50">
        <f>VLOOKUP(C19,Active!C$21:E$972,3,FALSE)</f>
        <v>23313.561845408116</v>
      </c>
      <c r="F19" s="5" t="s">
        <v>64</v>
      </c>
      <c r="G19" s="14" t="str">
        <f t="shared" si="4"/>
        <v>54296.4560</v>
      </c>
      <c r="H19" s="29">
        <f t="shared" si="5"/>
        <v>23313.5</v>
      </c>
      <c r="I19" s="51" t="s">
        <v>115</v>
      </c>
      <c r="J19" s="52" t="s">
        <v>116</v>
      </c>
      <c r="K19" s="51" t="s">
        <v>117</v>
      </c>
      <c r="L19" s="51" t="s">
        <v>118</v>
      </c>
      <c r="M19" s="52" t="s">
        <v>80</v>
      </c>
      <c r="N19" s="52" t="s">
        <v>64</v>
      </c>
      <c r="O19" s="53" t="s">
        <v>71</v>
      </c>
      <c r="P19" s="54" t="s">
        <v>119</v>
      </c>
    </row>
    <row r="20" spans="1:16" ht="12.75" customHeight="1" thickBot="1" x14ac:dyDescent="0.25">
      <c r="A20" s="29" t="str">
        <f t="shared" si="0"/>
        <v>IBVS 5894 </v>
      </c>
      <c r="B20" s="5" t="str">
        <f t="shared" si="1"/>
        <v>I</v>
      </c>
      <c r="C20" s="29">
        <f t="shared" si="2"/>
        <v>55003.791100000002</v>
      </c>
      <c r="D20" s="14" t="str">
        <f t="shared" si="3"/>
        <v>vis</v>
      </c>
      <c r="E20" s="50">
        <f>VLOOKUP(C20,Active!C$21:E$972,3,FALSE)</f>
        <v>24538.066476239939</v>
      </c>
      <c r="F20" s="5" t="s">
        <v>64</v>
      </c>
      <c r="G20" s="14" t="str">
        <f t="shared" si="4"/>
        <v>55003.7911</v>
      </c>
      <c r="H20" s="29">
        <f t="shared" si="5"/>
        <v>24538</v>
      </c>
      <c r="I20" s="51" t="s">
        <v>120</v>
      </c>
      <c r="J20" s="52" t="s">
        <v>121</v>
      </c>
      <c r="K20" s="51" t="s">
        <v>122</v>
      </c>
      <c r="L20" s="51" t="s">
        <v>123</v>
      </c>
      <c r="M20" s="52" t="s">
        <v>80</v>
      </c>
      <c r="N20" s="52" t="s">
        <v>64</v>
      </c>
      <c r="O20" s="53" t="s">
        <v>71</v>
      </c>
      <c r="P20" s="54" t="s">
        <v>124</v>
      </c>
    </row>
    <row r="21" spans="1:16" ht="12.75" customHeight="1" thickBot="1" x14ac:dyDescent="0.25">
      <c r="A21" s="29" t="str">
        <f t="shared" si="0"/>
        <v> JAAVSO 39;94 </v>
      </c>
      <c r="B21" s="5" t="str">
        <f t="shared" si="1"/>
        <v>I</v>
      </c>
      <c r="C21" s="29">
        <f t="shared" si="2"/>
        <v>55237.7376</v>
      </c>
      <c r="D21" s="14" t="str">
        <f t="shared" si="3"/>
        <v>vis</v>
      </c>
      <c r="E21" s="50">
        <f>VLOOKUP(C21,Active!C$21:E$972,3,FALSE)</f>
        <v>24943.063446723794</v>
      </c>
      <c r="F21" s="5" t="s">
        <v>64</v>
      </c>
      <c r="G21" s="14" t="str">
        <f t="shared" si="4"/>
        <v>55237.7376</v>
      </c>
      <c r="H21" s="29">
        <f t="shared" si="5"/>
        <v>24943</v>
      </c>
      <c r="I21" s="51" t="s">
        <v>125</v>
      </c>
      <c r="J21" s="52" t="s">
        <v>126</v>
      </c>
      <c r="K21" s="51" t="s">
        <v>127</v>
      </c>
      <c r="L21" s="51" t="s">
        <v>128</v>
      </c>
      <c r="M21" s="52" t="s">
        <v>80</v>
      </c>
      <c r="N21" s="52" t="s">
        <v>129</v>
      </c>
      <c r="O21" s="53" t="s">
        <v>130</v>
      </c>
      <c r="P21" s="53" t="s">
        <v>131</v>
      </c>
    </row>
    <row r="22" spans="1:16" ht="12.75" customHeight="1" thickBot="1" x14ac:dyDescent="0.25">
      <c r="A22" s="29" t="str">
        <f t="shared" si="0"/>
        <v>BAVM 232 </v>
      </c>
      <c r="B22" s="5" t="str">
        <f t="shared" si="1"/>
        <v>II</v>
      </c>
      <c r="C22" s="29">
        <f t="shared" si="2"/>
        <v>56450.517</v>
      </c>
      <c r="D22" s="14" t="str">
        <f t="shared" si="3"/>
        <v>vis</v>
      </c>
      <c r="E22" s="50">
        <f>VLOOKUP(C22,Active!C$21:E$972,3,FALSE)</f>
        <v>27042.569029689257</v>
      </c>
      <c r="F22" s="5" t="s">
        <v>64</v>
      </c>
      <c r="G22" s="14" t="str">
        <f t="shared" si="4"/>
        <v>56450.5170</v>
      </c>
      <c r="H22" s="29">
        <f t="shared" si="5"/>
        <v>27042.5</v>
      </c>
      <c r="I22" s="51" t="s">
        <v>132</v>
      </c>
      <c r="J22" s="52" t="s">
        <v>133</v>
      </c>
      <c r="K22" s="51" t="s">
        <v>134</v>
      </c>
      <c r="L22" s="51" t="s">
        <v>135</v>
      </c>
      <c r="M22" s="52" t="s">
        <v>80</v>
      </c>
      <c r="N22" s="52" t="s">
        <v>81</v>
      </c>
      <c r="O22" s="53" t="s">
        <v>113</v>
      </c>
      <c r="P22" s="54" t="s">
        <v>136</v>
      </c>
    </row>
    <row r="23" spans="1:16" ht="12.75" customHeight="1" thickBot="1" x14ac:dyDescent="0.25">
      <c r="A23" s="29" t="str">
        <f t="shared" si="0"/>
        <v> BBS 125 </v>
      </c>
      <c r="B23" s="5" t="str">
        <f t="shared" si="1"/>
        <v>II</v>
      </c>
      <c r="C23" s="29">
        <f t="shared" si="2"/>
        <v>52053.4355</v>
      </c>
      <c r="D23" s="14" t="str">
        <f t="shared" si="3"/>
        <v>vis</v>
      </c>
      <c r="E23" s="50">
        <f>VLOOKUP(C23,Active!C$21:E$972,3,FALSE)</f>
        <v>19430.552237514064</v>
      </c>
      <c r="F23" s="5" t="s">
        <v>64</v>
      </c>
      <c r="G23" s="14" t="str">
        <f t="shared" si="4"/>
        <v>52053.4355</v>
      </c>
      <c r="H23" s="29">
        <f t="shared" si="5"/>
        <v>19430.5</v>
      </c>
      <c r="I23" s="51" t="s">
        <v>84</v>
      </c>
      <c r="J23" s="52" t="s">
        <v>85</v>
      </c>
      <c r="K23" s="51">
        <v>19430.5</v>
      </c>
      <c r="L23" s="51" t="s">
        <v>86</v>
      </c>
      <c r="M23" s="52" t="s">
        <v>69</v>
      </c>
      <c r="N23" s="52" t="s">
        <v>70</v>
      </c>
      <c r="O23" s="53" t="s">
        <v>71</v>
      </c>
      <c r="P23" s="53" t="s">
        <v>87</v>
      </c>
    </row>
    <row r="24" spans="1:16" x14ac:dyDescent="0.2">
      <c r="B24" s="5"/>
      <c r="E24" s="50"/>
      <c r="F24" s="5"/>
    </row>
    <row r="25" spans="1:16" x14ac:dyDescent="0.2">
      <c r="B25" s="5"/>
      <c r="E25" s="50"/>
      <c r="F25" s="5"/>
    </row>
    <row r="26" spans="1:16" x14ac:dyDescent="0.2">
      <c r="B26" s="5"/>
      <c r="E26" s="50"/>
      <c r="F26" s="5"/>
    </row>
    <row r="27" spans="1:16" x14ac:dyDescent="0.2">
      <c r="B27" s="5"/>
      <c r="E27" s="50"/>
      <c r="F27" s="5"/>
    </row>
    <row r="28" spans="1:16" x14ac:dyDescent="0.2">
      <c r="B28" s="5"/>
      <c r="E28" s="50"/>
      <c r="F28" s="5"/>
    </row>
    <row r="29" spans="1:16" x14ac:dyDescent="0.2">
      <c r="B29" s="5"/>
      <c r="E29" s="50"/>
      <c r="F29" s="5"/>
    </row>
    <row r="30" spans="1:16" x14ac:dyDescent="0.2">
      <c r="B30" s="5"/>
      <c r="E30" s="50"/>
      <c r="F30" s="5"/>
    </row>
    <row r="31" spans="1:16" x14ac:dyDescent="0.2">
      <c r="B31" s="5"/>
      <c r="E31" s="50"/>
      <c r="F31" s="5"/>
    </row>
    <row r="32" spans="1:16" x14ac:dyDescent="0.2">
      <c r="B32" s="5"/>
      <c r="E32" s="50"/>
      <c r="F32" s="5"/>
    </row>
    <row r="33" spans="2:6" x14ac:dyDescent="0.2">
      <c r="B33" s="5"/>
      <c r="E33" s="50"/>
      <c r="F33" s="5"/>
    </row>
    <row r="34" spans="2:6" x14ac:dyDescent="0.2">
      <c r="B34" s="5"/>
      <c r="E34" s="50"/>
      <c r="F34" s="5"/>
    </row>
    <row r="35" spans="2:6" x14ac:dyDescent="0.2">
      <c r="B35" s="5"/>
      <c r="F35" s="5"/>
    </row>
    <row r="36" spans="2:6" x14ac:dyDescent="0.2">
      <c r="B36" s="5"/>
      <c r="F36" s="5"/>
    </row>
    <row r="37" spans="2:6" x14ac:dyDescent="0.2">
      <c r="B37" s="5"/>
      <c r="F37" s="5"/>
    </row>
    <row r="38" spans="2:6" x14ac:dyDescent="0.2">
      <c r="B38" s="5"/>
      <c r="F38" s="5"/>
    </row>
    <row r="39" spans="2:6" x14ac:dyDescent="0.2">
      <c r="B39" s="5"/>
      <c r="F39" s="5"/>
    </row>
    <row r="40" spans="2:6" x14ac:dyDescent="0.2">
      <c r="B40" s="5"/>
      <c r="F40" s="5"/>
    </row>
    <row r="41" spans="2:6" x14ac:dyDescent="0.2">
      <c r="B41" s="5"/>
      <c r="F41" s="5"/>
    </row>
    <row r="42" spans="2:6" x14ac:dyDescent="0.2">
      <c r="B42" s="5"/>
      <c r="F42" s="5"/>
    </row>
    <row r="43" spans="2:6" x14ac:dyDescent="0.2">
      <c r="B43" s="5"/>
      <c r="F43" s="5"/>
    </row>
    <row r="44" spans="2:6" x14ac:dyDescent="0.2">
      <c r="B44" s="5"/>
      <c r="F44" s="5"/>
    </row>
    <row r="45" spans="2:6" x14ac:dyDescent="0.2">
      <c r="B45" s="5"/>
      <c r="F45" s="5"/>
    </row>
    <row r="46" spans="2:6" x14ac:dyDescent="0.2">
      <c r="B46" s="5"/>
      <c r="F46" s="5"/>
    </row>
    <row r="47" spans="2:6" x14ac:dyDescent="0.2">
      <c r="B47" s="5"/>
      <c r="F47" s="5"/>
    </row>
    <row r="48" spans="2: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</sheetData>
  <phoneticPr fontId="7" type="noConversion"/>
  <hyperlinks>
    <hyperlink ref="P13" r:id="rId1" display="http://var.astro.cz/oejv/issues/oejv0074.pdf"/>
    <hyperlink ref="P14" r:id="rId2" display="http://www.konkoly.hu/cgi-bin/IBVS?5602"/>
    <hyperlink ref="P15" r:id="rId3" display="http://www.bav-astro.de/sfs/BAVM_link.php?BAVMnr=173"/>
    <hyperlink ref="P16" r:id="rId4" display="http://www.konkoly.hu/cgi-bin/IBVS?5690"/>
    <hyperlink ref="P17" r:id="rId5" display="http://www.bav-astro.de/sfs/BAVM_link.php?BAVMnr=178"/>
    <hyperlink ref="P18" r:id="rId6" display="http://www.bav-astro.de/sfs/BAVM_link.php?BAVMnr=186"/>
    <hyperlink ref="P19" r:id="rId7" display="http://www.konkoly.hu/cgi-bin/IBVS?5837"/>
    <hyperlink ref="P20" r:id="rId8" display="http://www.konkoly.hu/cgi-bin/IBVS?5894"/>
    <hyperlink ref="P22" r:id="rId9" display="http://www.bav-astro.de/sfs/BAVM_link.php?BAVMnr=23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2024-02-14T03:48:02Z</dcterms:modified>
</cp:coreProperties>
</file>