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ADEDA3-EE6E-4479-88C7-B50F3E965A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6" i="1" l="1"/>
  <c r="C7" i="1"/>
  <c r="E46" i="1"/>
  <c r="F46" i="1"/>
  <c r="C8" i="1"/>
  <c r="E45" i="1"/>
  <c r="F45" i="1"/>
  <c r="D9" i="1"/>
  <c r="C9" i="1"/>
  <c r="E21" i="1"/>
  <c r="F21" i="1"/>
  <c r="G21" i="1"/>
  <c r="I21" i="1"/>
  <c r="E23" i="1"/>
  <c r="F23" i="1"/>
  <c r="G23" i="1"/>
  <c r="I23" i="1"/>
  <c r="E24" i="1"/>
  <c r="F24" i="1"/>
  <c r="E26" i="1"/>
  <c r="F26" i="1"/>
  <c r="G26" i="1"/>
  <c r="I26" i="1"/>
  <c r="E27" i="1"/>
  <c r="F27" i="1"/>
  <c r="E29" i="1"/>
  <c r="F29" i="1"/>
  <c r="G29" i="1"/>
  <c r="I29" i="1"/>
  <c r="E31" i="1"/>
  <c r="F31" i="1"/>
  <c r="G31" i="1"/>
  <c r="I31" i="1"/>
  <c r="E32" i="1"/>
  <c r="F32" i="1"/>
  <c r="E34" i="1"/>
  <c r="F34" i="1"/>
  <c r="G34" i="1"/>
  <c r="I34" i="1"/>
  <c r="E35" i="1"/>
  <c r="F35" i="1"/>
  <c r="E37" i="1"/>
  <c r="F37" i="1"/>
  <c r="G37" i="1"/>
  <c r="I37" i="1"/>
  <c r="E39" i="1"/>
  <c r="F39" i="1"/>
  <c r="G39" i="1"/>
  <c r="I39" i="1"/>
  <c r="E40" i="1"/>
  <c r="F40" i="1"/>
  <c r="E42" i="1"/>
  <c r="F42" i="1"/>
  <c r="G42" i="1"/>
  <c r="K42" i="1"/>
  <c r="Q45" i="1"/>
  <c r="Q44" i="1"/>
  <c r="Q43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1" i="2"/>
  <c r="C11" i="2"/>
  <c r="G12" i="2"/>
  <c r="C12" i="2"/>
  <c r="E12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1" i="2"/>
  <c r="D11" i="2"/>
  <c r="B11" i="2"/>
  <c r="A11" i="2"/>
  <c r="H12" i="2"/>
  <c r="B12" i="2"/>
  <c r="D12" i="2"/>
  <c r="A12" i="2"/>
  <c r="Q40" i="1"/>
  <c r="Q41" i="1"/>
  <c r="Q42" i="1"/>
  <c r="F17" i="1"/>
  <c r="C17" i="1"/>
  <c r="Q22" i="1"/>
  <c r="G45" i="1"/>
  <c r="K45" i="1"/>
  <c r="E43" i="1"/>
  <c r="F43" i="1"/>
  <c r="G43" i="1"/>
  <c r="K43" i="1"/>
  <c r="E36" i="1"/>
  <c r="F36" i="1"/>
  <c r="G36" i="1"/>
  <c r="I36" i="1"/>
  <c r="E28" i="1"/>
  <c r="F28" i="1"/>
  <c r="G28" i="1"/>
  <c r="I28" i="1"/>
  <c r="G22" i="1"/>
  <c r="G46" i="1"/>
  <c r="K46" i="1"/>
  <c r="E44" i="1"/>
  <c r="F44" i="1"/>
  <c r="G44" i="1"/>
  <c r="K44" i="1"/>
  <c r="E41" i="1"/>
  <c r="F41" i="1"/>
  <c r="G41" i="1"/>
  <c r="K41" i="1"/>
  <c r="G35" i="1"/>
  <c r="I35" i="1"/>
  <c r="E33" i="1"/>
  <c r="F33" i="1"/>
  <c r="G33" i="1"/>
  <c r="I33" i="1"/>
  <c r="G27" i="1"/>
  <c r="I27" i="1"/>
  <c r="E25" i="1"/>
  <c r="F25" i="1"/>
  <c r="G25" i="1"/>
  <c r="I25" i="1"/>
  <c r="G40" i="1"/>
  <c r="K40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E20" i="2"/>
  <c r="I22" i="1"/>
  <c r="E18" i="2"/>
  <c r="E28" i="2"/>
  <c r="E23" i="2"/>
  <c r="E11" i="2"/>
  <c r="E15" i="2"/>
  <c r="E26" i="2"/>
  <c r="C12" i="1"/>
  <c r="C11" i="1"/>
  <c r="O30" i="1" l="1"/>
  <c r="O23" i="1"/>
  <c r="O37" i="1"/>
  <c r="O38" i="1"/>
  <c r="O31" i="1"/>
  <c r="O42" i="1"/>
  <c r="O25" i="1"/>
  <c r="O39" i="1"/>
  <c r="O22" i="1"/>
  <c r="O27" i="1"/>
  <c r="O45" i="1"/>
  <c r="O44" i="1"/>
  <c r="O24" i="1"/>
  <c r="O36" i="1"/>
  <c r="O34" i="1"/>
  <c r="O40" i="1"/>
  <c r="O41" i="1"/>
  <c r="O35" i="1"/>
  <c r="O28" i="1"/>
  <c r="O26" i="1"/>
  <c r="O32" i="1"/>
  <c r="O46" i="1"/>
  <c r="O43" i="1"/>
  <c r="O21" i="1"/>
  <c r="C15" i="1"/>
  <c r="F18" i="1" s="1"/>
  <c r="O29" i="1"/>
  <c r="O33" i="1"/>
  <c r="C16" i="1"/>
  <c r="D18" i="1" s="1"/>
  <c r="C18" i="1" l="1"/>
  <c r="F19" i="1"/>
</calcChain>
</file>

<file path=xl/sharedStrings.xml><?xml version="1.0" encoding="utf-8"?>
<sst xmlns="http://schemas.openxmlformats.org/spreadsheetml/2006/main" count="298" uniqueCount="134">
  <si>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</si>
  <si>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</si>
  <si>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</si>
  <si>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</si>
  <si>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</si>
  <si>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</si>
  <si>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</si>
  <si>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</si>
  <si>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</si>
  <si>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</si>
  <si>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</si>
  <si>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</si>
  <si>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</si>
  <si>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</si>
  <si>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</si>
  <si>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</si>
  <si>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</si>
  <si>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</si>
  <si>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</si>
  <si>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</si>
  <si>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</si>
  <si>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</si>
  <si>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</si>
  <si>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</si>
  <si>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</si>
  <si>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</si>
  <si>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</si>
  <si>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</si>
  <si>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</si>
  <si>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</si>
  <si>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</si>
  <si>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</si>
  <si>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</si>
  <si>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</si>
  <si>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</si>
  <si>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</si>
  <si>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</si>
  <si>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</t>
  </si>
  <si>
    <t>E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</si>
  <si>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</si>
  <si>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</si>
  <si>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</si>
  <si>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</si>
  <si>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</si>
  <si>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</si>
  <si>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</si>
  <si>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</si>
  <si>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</si>
  <si>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</si>
  <si>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2443371.708 </t>
  </si>
  <si>
    <t> 16.08.1977 04:59 </t>
  </si>
  <si>
    <t> -0.007 </t>
  </si>
  <si>
    <t>E </t>
  </si>
  <si>
    <t>?</t>
  </si>
  <si>
    <t> C.D.Scarfe </t>
  </si>
  <si>
    <t>IBVS 1357 </t>
  </si>
  <si>
    <t>2443392.823 </t>
  </si>
  <si>
    <t> 06.09.1977 07:45 </t>
  </si>
  <si>
    <t> 0.000 </t>
  </si>
  <si>
    <t>2443656.6635 </t>
  </si>
  <si>
    <t> 28.05.1978 03:55 </t>
  </si>
  <si>
    <t> -0.0128 </t>
  </si>
  <si>
    <t> Bakos &amp; Tremko </t>
  </si>
  <si>
    <t> ASS 98.67 </t>
  </si>
  <si>
    <t>2443998.7889 </t>
  </si>
  <si>
    <t> 05.05.1979 06:56 </t>
  </si>
  <si>
    <t> -0.0172 </t>
  </si>
  <si>
    <t>2444050.6792 </t>
  </si>
  <si>
    <t> 26.06.1979 04:18 </t>
  </si>
  <si>
    <t> -0.0180 </t>
  </si>
  <si>
    <t>2444459.6474 </t>
  </si>
  <si>
    <t> 08.08.1980 03:32 </t>
  </si>
  <si>
    <t> -0.0224 </t>
  </si>
  <si>
    <t>2444467.5623 </t>
  </si>
  <si>
    <t> 16.08.1980 01:29 </t>
  </si>
  <si>
    <t> -0.0231 </t>
  </si>
  <si>
    <t>2444816.7249 </t>
  </si>
  <si>
    <t> 31.07.1981 05:23 </t>
  </si>
  <si>
    <t> -0.0264 </t>
  </si>
  <si>
    <t>2445970.605 </t>
  </si>
  <si>
    <t> 27.09.1984 02:31 </t>
  </si>
  <si>
    <t> -0.065 </t>
  </si>
  <si>
    <t> Boyd et al. </t>
  </si>
  <si>
    <t>IBVS 2747 </t>
  </si>
  <si>
    <t>2445970.6444 </t>
  </si>
  <si>
    <t> 27.09.1984 03:27 </t>
  </si>
  <si>
    <t> -0.0253 </t>
  </si>
  <si>
    <t>2446007.5695 </t>
  </si>
  <si>
    <t> 03.11.1984 01:40 </t>
  </si>
  <si>
    <t> -0.0397 </t>
  </si>
  <si>
    <t>2446121.0288 </t>
  </si>
  <si>
    <t> 24.02.1985 12:41 </t>
  </si>
  <si>
    <t> -0.0373 </t>
  </si>
  <si>
    <t> APT </t>
  </si>
  <si>
    <t> ASS 155.34 </t>
  </si>
  <si>
    <t>2446230.9715 </t>
  </si>
  <si>
    <t> 14.06.1985 11:18 </t>
  </si>
  <si>
    <t> -0.0335 </t>
  </si>
  <si>
    <t>2446372.5714 </t>
  </si>
  <si>
    <t> 03.11.1985 01:42 </t>
  </si>
  <si>
    <t> -0.0349 </t>
  </si>
  <si>
    <t>2446663.695 </t>
  </si>
  <si>
    <t> 21.08.1986 04:40 </t>
  </si>
  <si>
    <t> -0.029 </t>
  </si>
  <si>
    <t> R.D.Lines </t>
  </si>
  <si>
    <t>2446671.610 </t>
  </si>
  <si>
    <t> 29.08.1986 02:38 </t>
  </si>
  <si>
    <t> -0.030 </t>
  </si>
  <si>
    <t> J.R.Bruton </t>
  </si>
  <si>
    <t>2448100.8086 </t>
  </si>
  <si>
    <t> 28.07.1990 07:24 </t>
  </si>
  <si>
    <t> -0.0368 </t>
  </si>
  <si>
    <t> S.Robb </t>
  </si>
  <si>
    <t> IAPP 53.26 </t>
  </si>
  <si>
    <t>2448167.6412 </t>
  </si>
  <si>
    <t> 03.10.1990 03:23 </t>
  </si>
  <si>
    <t> -0.0470 </t>
  </si>
  <si>
    <t> A.F.Goss </t>
  </si>
  <si>
    <t>2449197.5388 </t>
  </si>
  <si>
    <t> 29.07.1993 00:55 </t>
  </si>
  <si>
    <t> -0.0568 </t>
  </si>
  <si>
    <t> A.Gunn et al. </t>
  </si>
  <si>
    <t> ASPC </t>
  </si>
  <si>
    <t>2454584.5234 </t>
  </si>
  <si>
    <t> 28.04.2008 00:33 </t>
  </si>
  <si>
    <t> -0.0771 </t>
  </si>
  <si>
    <t>C </t>
  </si>
  <si>
    <t> L.Šmelcer </t>
  </si>
  <si>
    <t>OEJV 0094 </t>
  </si>
  <si>
    <t>2454584.5247 </t>
  </si>
  <si>
    <t> 28.04.2008 00:35 </t>
  </si>
  <si>
    <t> -0.0758 </t>
  </si>
  <si>
    <t>R</t>
  </si>
  <si>
    <t>V0772 Her / GSC 1566-0747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</si>
</sst>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42" applyFont="1" applyAlignment="1">
      <alignment horizontal="left"/>
    </xf>
    <xf numFmtId="0" fontId="13" fillId="0" borderId="0" xfId="42" applyFont="1" applyAlignment="1">
      <alignment horizontal="center"/>
    </xf>
    <xf numFmtId="0" fontId="33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V0772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14-42EB-A396-F144D21ABE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-6.7359999957261607E-3</c:v>
                </c:pt>
                <c:pt idx="1">
                  <c:v>0</c:v>
                </c:pt>
                <c:pt idx="2">
                  <c:v>-1.2799999996786937E-2</c:v>
                </c:pt>
                <c:pt idx="3">
                  <c:v>-1.7178999994939659E-2</c:v>
                </c:pt>
                <c:pt idx="4">
                  <c:v>-1.8027999998594169E-2</c:v>
                </c:pt>
                <c:pt idx="5">
                  <c:v>-2.2442999994382262E-2</c:v>
                </c:pt>
                <c:pt idx="6">
                  <c:v>-2.3141999998188112E-2</c:v>
                </c:pt>
                <c:pt idx="7">
                  <c:v>-2.6408999998238869E-2</c:v>
                </c:pt>
                <c:pt idx="8">
                  <c:v>-6.4740999994683079E-2</c:v>
                </c:pt>
                <c:pt idx="9">
                  <c:v>-2.5341000000480562E-2</c:v>
                </c:pt>
                <c:pt idx="10">
                  <c:v>-3.9703000002191402E-2</c:v>
                </c:pt>
                <c:pt idx="11">
                  <c:v>-3.7321999996493105E-2</c:v>
                </c:pt>
                <c:pt idx="12">
                  <c:v>-3.3496999996714294E-2</c:v>
                </c:pt>
                <c:pt idx="13">
                  <c:v>-3.4867999995185528E-2</c:v>
                </c:pt>
                <c:pt idx="14">
                  <c:v>-2.9408999995212071E-2</c:v>
                </c:pt>
                <c:pt idx="15">
                  <c:v>-3.0007999994268175E-2</c:v>
                </c:pt>
                <c:pt idx="16">
                  <c:v>-3.678300000319723E-2</c:v>
                </c:pt>
                <c:pt idx="17">
                  <c:v>-4.7018999997817446E-2</c:v>
                </c:pt>
                <c:pt idx="18">
                  <c:v>-5.6799999998474959E-2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14-42EB-A396-F144D21ABE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14-42EB-A396-F144D21ABE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9">
                  <c:v>-7.7044999998179264E-2</c:v>
                </c:pt>
                <c:pt idx="20">
                  <c:v>-7.5745000001916196E-2</c:v>
                </c:pt>
                <c:pt idx="21">
                  <c:v>-7.5745000001916196E-2</c:v>
                </c:pt>
                <c:pt idx="22">
                  <c:v>-9.1511999991780613E-2</c:v>
                </c:pt>
                <c:pt idx="23">
                  <c:v>-9.2000000004190952E-2</c:v>
                </c:pt>
                <c:pt idx="24">
                  <c:v>-8.8087999996787403E-2</c:v>
                </c:pt>
                <c:pt idx="25">
                  <c:v>-8.6899000001722015E-2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14-42EB-A396-F144D21ABE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14-42EB-A396-F144D21ABE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14-42EB-A396-F144D21ABE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5.9999999999999995E-4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14-42EB-A396-F144D21ABE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-24</c:v>
                </c:pt>
                <c:pt idx="1">
                  <c:v>0</c:v>
                </c:pt>
                <c:pt idx="2">
                  <c:v>300</c:v>
                </c:pt>
                <c:pt idx="3">
                  <c:v>689</c:v>
                </c:pt>
                <c:pt idx="4">
                  <c:v>748</c:v>
                </c:pt>
                <c:pt idx="5">
                  <c:v>1213</c:v>
                </c:pt>
                <c:pt idx="6">
                  <c:v>1222</c:v>
                </c:pt>
                <c:pt idx="7">
                  <c:v>1619</c:v>
                </c:pt>
                <c:pt idx="8">
                  <c:v>2931</c:v>
                </c:pt>
                <c:pt idx="9">
                  <c:v>2931</c:v>
                </c:pt>
                <c:pt idx="10">
                  <c:v>2973</c:v>
                </c:pt>
                <c:pt idx="11">
                  <c:v>3102</c:v>
                </c:pt>
                <c:pt idx="12">
                  <c:v>3227</c:v>
                </c:pt>
                <c:pt idx="13">
                  <c:v>3388</c:v>
                </c:pt>
                <c:pt idx="14">
                  <c:v>3719</c:v>
                </c:pt>
                <c:pt idx="15">
                  <c:v>3728</c:v>
                </c:pt>
                <c:pt idx="16">
                  <c:v>5353</c:v>
                </c:pt>
                <c:pt idx="17">
                  <c:v>5429</c:v>
                </c:pt>
                <c:pt idx="18">
                  <c:v>6600</c:v>
                </c:pt>
                <c:pt idx="19">
                  <c:v>12725</c:v>
                </c:pt>
                <c:pt idx="20">
                  <c:v>12725</c:v>
                </c:pt>
                <c:pt idx="21">
                  <c:v>12725</c:v>
                </c:pt>
                <c:pt idx="22">
                  <c:v>16092</c:v>
                </c:pt>
                <c:pt idx="23">
                  <c:v>16100</c:v>
                </c:pt>
                <c:pt idx="24">
                  <c:v>16108</c:v>
                </c:pt>
                <c:pt idx="25">
                  <c:v>16109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-1.6891714706213291E-2</c:v>
                </c:pt>
                <c:pt idx="1">
                  <c:v>-1.7003570215822866E-2</c:v>
                </c:pt>
                <c:pt idx="2">
                  <c:v>-1.840176408594256E-2</c:v>
                </c:pt>
                <c:pt idx="3">
                  <c:v>-2.0214755470864432E-2</c:v>
                </c:pt>
                <c:pt idx="4">
                  <c:v>-2.0489733598654639E-2</c:v>
                </c:pt>
                <c:pt idx="5">
                  <c:v>-2.2656934097340167E-2</c:v>
                </c:pt>
                <c:pt idx="6">
                  <c:v>-2.2698879913443756E-2</c:v>
                </c:pt>
                <c:pt idx="7">
                  <c:v>-2.4549156468235488E-2</c:v>
                </c:pt>
                <c:pt idx="8">
                  <c:v>-3.066392432689229E-2</c:v>
                </c:pt>
                <c:pt idx="9">
                  <c:v>-3.066392432689229E-2</c:v>
                </c:pt>
                <c:pt idx="10">
                  <c:v>-3.0859671468709049E-2</c:v>
                </c:pt>
                <c:pt idx="11">
                  <c:v>-3.1460894832860513E-2</c:v>
                </c:pt>
                <c:pt idx="12">
                  <c:v>-3.2043475612077058E-2</c:v>
                </c:pt>
                <c:pt idx="13">
                  <c:v>-3.2793839655707958E-2</c:v>
                </c:pt>
                <c:pt idx="14">
                  <c:v>-3.4336513559073356E-2</c:v>
                </c:pt>
                <c:pt idx="15">
                  <c:v>-3.4378459375176945E-2</c:v>
                </c:pt>
                <c:pt idx="16">
                  <c:v>-4.1952009504991963E-2</c:v>
                </c:pt>
                <c:pt idx="17">
                  <c:v>-4.2306218618755623E-2</c:v>
                </c:pt>
                <c:pt idx="18">
                  <c:v>-4.7763835358456158E-2</c:v>
                </c:pt>
                <c:pt idx="19">
                  <c:v>-7.6310293540066604E-2</c:v>
                </c:pt>
                <c:pt idx="20">
                  <c:v>-7.6310293540066604E-2</c:v>
                </c:pt>
                <c:pt idx="21">
                  <c:v>-7.6310293540066604E-2</c:v>
                </c:pt>
                <c:pt idx="22">
                  <c:v>-9.2002689409043326E-2</c:v>
                </c:pt>
                <c:pt idx="23">
                  <c:v>-9.2039974578913192E-2</c:v>
                </c:pt>
                <c:pt idx="24">
                  <c:v>-9.2077259748783044E-2</c:v>
                </c:pt>
                <c:pt idx="25">
                  <c:v>-9.2081920395016781E-2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14-42EB-A396-F144D21A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06032"/>
        <c:axId val="1"/>
      </c:scatterChart>
      <c:valAx>
        <c:axId val="38730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30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D6AEBF-B0A5-B558-7A5E-E58C96770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2747" TargetMode="External"/><Relationship Id="rId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1357" TargetMode="External"/><Relationship Id="rId1" Type="http://schemas.openxmlformats.org/officeDocument/2006/relationships/hyperlink" Target="http://www.konkoly.hu/cgi-bin/IBVS?1357" TargetMode="External"/><Relationship Id="rId6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konkoly.hu/cgi-bin/IBVS?2747" TargetMode="External"/><Relationship Id="rId4" Type="http://schemas.openxmlformats.org/officeDocument/2006/relationships/hyperlink" Target="http://www.konkoly.hu/cgi-bin/IBVS?2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7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7" t="s">
        <v>133</v>
      </c>
    </row>
    <row r="2" spans="1:6" x14ac:dyDescent="0.2">
      <c r="A2" t="s">
        <v>25</v>
      </c>
      <c r="B2" t="s">
        <v>38</v>
      </c>
      <c r="C2" s="2"/>
      <c r="D2" s="2"/>
    </row>
    <row r="3" spans="1:6" ht="13.5" thickBot="1" x14ac:dyDescent="0.25"/>
    <row r="4" spans="1:6" ht="14.25" thickTop="1" thickBot="1" x14ac:dyDescent="0.25">
      <c r="A4" s="4" t="s">
        <v>1</v>
      </c>
      <c r="C4" s="7">
        <v>43392.822999999997</v>
      </c>
      <c r="D4" s="8">
        <v>0.87951100000000004</v>
      </c>
    </row>
    <row r="5" spans="1:6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6" x14ac:dyDescent="0.2">
      <c r="A6" s="4" t="s">
        <v>2</v>
      </c>
    </row>
    <row r="7" spans="1:6" x14ac:dyDescent="0.2">
      <c r="A7" t="s">
        <v>3</v>
      </c>
      <c r="C7">
        <f>+C4</f>
        <v>43392.822999999997</v>
      </c>
    </row>
    <row r="8" spans="1:6" x14ac:dyDescent="0.2">
      <c r="A8" t="s">
        <v>4</v>
      </c>
      <c r="C8">
        <f>+D4</f>
        <v>0.87951100000000004</v>
      </c>
    </row>
    <row r="9" spans="1:6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17</v>
      </c>
      <c r="B11" s="11"/>
      <c r="C11" s="22">
        <f ca="1">INTERCEPT(INDIRECT($D$9):G989,INDIRECT($C$9):F989)</f>
        <v>-1.7003570215822866E-2</v>
      </c>
      <c r="D11" s="2"/>
      <c r="E11" s="11"/>
    </row>
    <row r="12" spans="1:6" x14ac:dyDescent="0.2">
      <c r="A12" s="11" t="s">
        <v>18</v>
      </c>
      <c r="B12" s="11"/>
      <c r="C12" s="22">
        <f ca="1">SLOPE(INDIRECT($D$9):G989,INDIRECT($C$9):F989)</f>
        <v>-4.6606462337323178E-6</v>
      </c>
      <c r="D12" s="2"/>
      <c r="E12" s="11"/>
    </row>
    <row r="13" spans="1:6" x14ac:dyDescent="0.2">
      <c r="A13" s="11" t="s">
        <v>20</v>
      </c>
      <c r="B13" s="11"/>
      <c r="C13" s="2" t="s">
        <v>15</v>
      </c>
    </row>
    <row r="14" spans="1:6" x14ac:dyDescent="0.2">
      <c r="A14" s="11"/>
      <c r="B14" s="11"/>
      <c r="C14" s="11"/>
    </row>
    <row r="15" spans="1:6" x14ac:dyDescent="0.2">
      <c r="A15" s="13" t="s">
        <v>19</v>
      </c>
      <c r="B15" s="11"/>
      <c r="C15" s="14">
        <f ca="1">(C7+C11)+(C8+C12)*INT(MAX(F21:F3530))</f>
        <v>57560.773617079598</v>
      </c>
      <c r="E15" s="2"/>
      <c r="F15" s="11"/>
    </row>
    <row r="16" spans="1:6" x14ac:dyDescent="0.2">
      <c r="A16" s="17" t="s">
        <v>5</v>
      </c>
      <c r="B16" s="11"/>
      <c r="C16" s="18">
        <f ca="1">+C8+C12</f>
        <v>0.87950633935376632</v>
      </c>
      <c r="E16" s="11"/>
      <c r="F16" s="11"/>
    </row>
    <row r="17" spans="1:17" ht="13.5" thickBot="1" x14ac:dyDescent="0.25">
      <c r="A17" s="15" t="s">
        <v>29</v>
      </c>
      <c r="B17" s="11"/>
      <c r="C17" s="11">
        <f>COUNT(C21:C2188)</f>
        <v>26</v>
      </c>
      <c r="E17" s="15" t="s">
        <v>32</v>
      </c>
      <c r="F17" s="16">
        <f ca="1">TODAY()+15018.5-B5/24</f>
        <v>60354.5</v>
      </c>
    </row>
    <row r="18" spans="1:17" ht="14.25" thickTop="1" thickBot="1" x14ac:dyDescent="0.25">
      <c r="A18" s="17" t="s">
        <v>6</v>
      </c>
      <c r="B18" s="11"/>
      <c r="C18" s="20">
        <f ca="1">+C15</f>
        <v>57560.773617079598</v>
      </c>
      <c r="D18" s="21">
        <f ca="1">+C16</f>
        <v>0.87950633935376632</v>
      </c>
      <c r="E18" s="15" t="s">
        <v>33</v>
      </c>
      <c r="F18" s="16">
        <f ca="1">ROUND(2*(F17-C15)/C16,0)/2+1</f>
        <v>3177.5</v>
      </c>
    </row>
    <row r="19" spans="1:17" ht="13.5" thickTop="1" x14ac:dyDescent="0.2">
      <c r="E19" s="15" t="s">
        <v>34</v>
      </c>
      <c r="F19" s="19">
        <f ca="1">+C15+C16*F18-15018.5-C5/24</f>
        <v>45337.300843709527</v>
      </c>
    </row>
    <row r="20" spans="1:17" ht="13.5" thickBot="1" x14ac:dyDescent="0.25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45</v>
      </c>
      <c r="I20" s="6" t="s">
        <v>48</v>
      </c>
      <c r="J20" s="6" t="s">
        <v>42</v>
      </c>
      <c r="K20" s="6" t="s">
        <v>41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x14ac:dyDescent="0.2">
      <c r="A21" s="40" t="s">
        <v>55</v>
      </c>
      <c r="B21" s="42" t="s">
        <v>37</v>
      </c>
      <c r="C21" s="41">
        <v>43371.707999999999</v>
      </c>
      <c r="D21" s="41" t="s">
        <v>48</v>
      </c>
      <c r="E21">
        <f t="shared" ref="E21:E42" si="0">+(C21-C$7)/C$8</f>
        <v>-24.007658801308864</v>
      </c>
      <c r="F21">
        <f t="shared" ref="F21:F46" si="1">ROUND(2*E21,0)/2</f>
        <v>-24</v>
      </c>
      <c r="G21">
        <f t="shared" ref="G21:G42" si="2">+C21-(C$7+F21*C$8)</f>
        <v>-6.7359999957261607E-3</v>
      </c>
      <c r="I21">
        <f>+G21</f>
        <v>-6.7359999957261607E-3</v>
      </c>
      <c r="O21">
        <f t="shared" ref="O21:O42" ca="1" si="3">+C$11+C$12*$F21</f>
        <v>-1.6891714706213291E-2</v>
      </c>
      <c r="Q21" s="1">
        <f t="shared" ref="Q21:Q42" si="4">+C21-15018.5</f>
        <v>28353.207999999999</v>
      </c>
    </row>
    <row r="22" spans="1:17" x14ac:dyDescent="0.2">
      <c r="A22" t="s">
        <v>13</v>
      </c>
      <c r="C22" s="9">
        <v>43392.822999999997</v>
      </c>
      <c r="D22" s="9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-1.7003570215822866E-2</v>
      </c>
      <c r="Q22" s="1">
        <f t="shared" si="4"/>
        <v>28374.322999999997</v>
      </c>
    </row>
    <row r="23" spans="1:17" x14ac:dyDescent="0.2">
      <c r="A23" s="40" t="s">
        <v>63</v>
      </c>
      <c r="B23" s="42" t="s">
        <v>37</v>
      </c>
      <c r="C23" s="41">
        <v>43656.663500000002</v>
      </c>
      <c r="D23" s="41" t="s">
        <v>48</v>
      </c>
      <c r="E23">
        <f t="shared" si="0"/>
        <v>299.98544645832249</v>
      </c>
      <c r="F23">
        <f t="shared" si="1"/>
        <v>300</v>
      </c>
      <c r="G23">
        <f t="shared" si="2"/>
        <v>-1.2799999996786937E-2</v>
      </c>
      <c r="I23">
        <f>+G23</f>
        <v>-1.2799999996786937E-2</v>
      </c>
      <c r="O23">
        <f t="shared" ca="1" si="3"/>
        <v>-1.840176408594256E-2</v>
      </c>
      <c r="Q23" s="1">
        <f t="shared" si="4"/>
        <v>28638.163500000002</v>
      </c>
    </row>
    <row r="24" spans="1:17" x14ac:dyDescent="0.2">
      <c r="A24" s="40" t="s">
        <v>63</v>
      </c>
      <c r="B24" s="42" t="s">
        <v>37</v>
      </c>
      <c r="C24" s="41">
        <v>43998.7889</v>
      </c>
      <c r="D24" s="41" t="s">
        <v>48</v>
      </c>
      <c r="E24">
        <f t="shared" si="0"/>
        <v>688.9804675552698</v>
      </c>
      <c r="F24">
        <f t="shared" si="1"/>
        <v>689</v>
      </c>
      <c r="G24">
        <f t="shared" si="2"/>
        <v>-1.7178999994939659E-2</v>
      </c>
      <c r="I24">
        <f>+G24</f>
        <v>-1.7178999994939659E-2</v>
      </c>
      <c r="O24">
        <f t="shared" ca="1" si="3"/>
        <v>-2.0214755470864432E-2</v>
      </c>
      <c r="Q24" s="1">
        <f t="shared" si="4"/>
        <v>28980.2889</v>
      </c>
    </row>
    <row r="25" spans="1:17" x14ac:dyDescent="0.2">
      <c r="A25" s="40" t="s">
        <v>63</v>
      </c>
      <c r="B25" s="42" t="s">
        <v>37</v>
      </c>
      <c r="C25" s="41">
        <v>44050.679199999999</v>
      </c>
      <c r="D25" s="41" t="s">
        <v>48</v>
      </c>
      <c r="E25">
        <f t="shared" si="0"/>
        <v>747.97950224613669</v>
      </c>
      <c r="F25">
        <f t="shared" si="1"/>
        <v>748</v>
      </c>
      <c r="G25">
        <f t="shared" si="2"/>
        <v>-1.8027999998594169E-2</v>
      </c>
      <c r="I25">
        <f>+G25</f>
        <v>-1.8027999998594169E-2</v>
      </c>
      <c r="O25">
        <f t="shared" ca="1" si="3"/>
        <v>-2.0489733598654639E-2</v>
      </c>
      <c r="Q25" s="1">
        <f t="shared" si="4"/>
        <v>29032.179199999999</v>
      </c>
    </row>
    <row r="26" spans="1:17" x14ac:dyDescent="0.2">
      <c r="A26" s="40" t="s">
        <v>63</v>
      </c>
      <c r="B26" s="42" t="s">
        <v>37</v>
      </c>
      <c r="C26" s="41">
        <v>44459.647400000002</v>
      </c>
      <c r="D26" s="41" t="s">
        <v>48</v>
      </c>
      <c r="E26">
        <f t="shared" si="0"/>
        <v>1212.9744824112545</v>
      </c>
      <c r="F26">
        <f t="shared" si="1"/>
        <v>1213</v>
      </c>
      <c r="G26">
        <f t="shared" si="2"/>
        <v>-2.2442999994382262E-2</v>
      </c>
      <c r="I26">
        <f>+G26</f>
        <v>-2.2442999994382262E-2</v>
      </c>
      <c r="O26">
        <f t="shared" ca="1" si="3"/>
        <v>-2.2656934097340167E-2</v>
      </c>
      <c r="Q26" s="1">
        <f t="shared" si="4"/>
        <v>29441.147400000002</v>
      </c>
    </row>
    <row r="27" spans="1:17" x14ac:dyDescent="0.2">
      <c r="A27" s="40" t="s">
        <v>63</v>
      </c>
      <c r="B27" s="42" t="s">
        <v>37</v>
      </c>
      <c r="C27" s="41">
        <v>44467.562299999998</v>
      </c>
      <c r="D27" s="41" t="s">
        <v>48</v>
      </c>
      <c r="E27">
        <f t="shared" si="0"/>
        <v>1221.9736876514348</v>
      </c>
      <c r="F27">
        <f t="shared" si="1"/>
        <v>1222</v>
      </c>
      <c r="G27">
        <f t="shared" si="2"/>
        <v>-2.3141999998188112E-2</v>
      </c>
      <c r="I27">
        <f>+G27</f>
        <v>-2.3141999998188112E-2</v>
      </c>
      <c r="O27">
        <f t="shared" ca="1" si="3"/>
        <v>-2.2698879913443756E-2</v>
      </c>
      <c r="Q27" s="1">
        <f t="shared" si="4"/>
        <v>29449.062299999998</v>
      </c>
    </row>
    <row r="28" spans="1:17" x14ac:dyDescent="0.2">
      <c r="A28" s="40" t="s">
        <v>63</v>
      </c>
      <c r="B28" s="42" t="s">
        <v>37</v>
      </c>
      <c r="C28" s="41">
        <v>44816.724900000001</v>
      </c>
      <c r="D28" s="41" t="s">
        <v>48</v>
      </c>
      <c r="E28">
        <f t="shared" si="0"/>
        <v>1618.9699730873228</v>
      </c>
      <c r="F28">
        <f t="shared" si="1"/>
        <v>1619</v>
      </c>
      <c r="G28">
        <f t="shared" si="2"/>
        <v>-2.6408999998238869E-2</v>
      </c>
      <c r="I28">
        <f>+G28</f>
        <v>-2.6408999998238869E-2</v>
      </c>
      <c r="O28">
        <f t="shared" ca="1" si="3"/>
        <v>-2.4549156468235488E-2</v>
      </c>
      <c r="Q28" s="1">
        <f t="shared" si="4"/>
        <v>29798.224900000001</v>
      </c>
    </row>
    <row r="29" spans="1:17" x14ac:dyDescent="0.2">
      <c r="A29" s="40" t="s">
        <v>83</v>
      </c>
      <c r="B29" s="42" t="s">
        <v>37</v>
      </c>
      <c r="C29" s="41">
        <v>45970.605000000003</v>
      </c>
      <c r="D29" s="41" t="s">
        <v>48</v>
      </c>
      <c r="E29">
        <f t="shared" si="0"/>
        <v>2930.9263897779633</v>
      </c>
      <c r="F29">
        <f t="shared" si="1"/>
        <v>2931</v>
      </c>
      <c r="G29">
        <f t="shared" si="2"/>
        <v>-6.4740999994683079E-2</v>
      </c>
      <c r="I29">
        <f>+G29</f>
        <v>-6.4740999994683079E-2</v>
      </c>
      <c r="O29">
        <f t="shared" ca="1" si="3"/>
        <v>-3.066392432689229E-2</v>
      </c>
      <c r="Q29" s="1">
        <f t="shared" si="4"/>
        <v>30952.105000000003</v>
      </c>
    </row>
    <row r="30" spans="1:17" x14ac:dyDescent="0.2">
      <c r="A30" s="40" t="s">
        <v>83</v>
      </c>
      <c r="B30" s="42" t="s">
        <v>37</v>
      </c>
      <c r="C30" s="41">
        <v>45970.644399999997</v>
      </c>
      <c r="D30" s="41" t="s">
        <v>48</v>
      </c>
      <c r="E30">
        <f t="shared" si="0"/>
        <v>2930.9711873984529</v>
      </c>
      <c r="F30">
        <f t="shared" si="1"/>
        <v>2931</v>
      </c>
      <c r="G30">
        <f t="shared" si="2"/>
        <v>-2.5341000000480562E-2</v>
      </c>
      <c r="I30">
        <f>+G30</f>
        <v>-2.5341000000480562E-2</v>
      </c>
      <c r="O30">
        <f t="shared" ca="1" si="3"/>
        <v>-3.066392432689229E-2</v>
      </c>
      <c r="Q30" s="1">
        <f t="shared" si="4"/>
        <v>30952.144399999997</v>
      </c>
    </row>
    <row r="31" spans="1:17" x14ac:dyDescent="0.2">
      <c r="A31" s="40" t="s">
        <v>83</v>
      </c>
      <c r="B31" s="42" t="s">
        <v>37</v>
      </c>
      <c r="C31" s="41">
        <v>46007.569499999998</v>
      </c>
      <c r="D31" s="41" t="s">
        <v>48</v>
      </c>
      <c r="E31">
        <f t="shared" si="0"/>
        <v>2972.9548578698855</v>
      </c>
      <c r="F31">
        <f t="shared" si="1"/>
        <v>2973</v>
      </c>
      <c r="G31">
        <f t="shared" si="2"/>
        <v>-3.9703000002191402E-2</v>
      </c>
      <c r="I31">
        <f>+G31</f>
        <v>-3.9703000002191402E-2</v>
      </c>
      <c r="O31">
        <f t="shared" ca="1" si="3"/>
        <v>-3.0859671468709049E-2</v>
      </c>
      <c r="Q31" s="1">
        <f t="shared" si="4"/>
        <v>30989.069499999998</v>
      </c>
    </row>
    <row r="32" spans="1:17" x14ac:dyDescent="0.2">
      <c r="A32" s="40" t="s">
        <v>94</v>
      </c>
      <c r="B32" s="42" t="s">
        <v>37</v>
      </c>
      <c r="C32" s="41">
        <v>46121.0288</v>
      </c>
      <c r="D32" s="41" t="s">
        <v>48</v>
      </c>
      <c r="E32">
        <f t="shared" si="0"/>
        <v>3101.9575650560405</v>
      </c>
      <c r="F32">
        <f t="shared" si="1"/>
        <v>3102</v>
      </c>
      <c r="G32">
        <f t="shared" si="2"/>
        <v>-3.7321999996493105E-2</v>
      </c>
      <c r="I32">
        <f>+G32</f>
        <v>-3.7321999996493105E-2</v>
      </c>
      <c r="O32">
        <f t="shared" ca="1" si="3"/>
        <v>-3.1460894832860513E-2</v>
      </c>
      <c r="Q32" s="1">
        <f t="shared" si="4"/>
        <v>31102.5288</v>
      </c>
    </row>
    <row r="33" spans="1:17" x14ac:dyDescent="0.2">
      <c r="A33" s="40" t="s">
        <v>94</v>
      </c>
      <c r="B33" s="42" t="s">
        <v>37</v>
      </c>
      <c r="C33" s="41">
        <v>46230.9715</v>
      </c>
      <c r="D33" s="41" t="s">
        <v>48</v>
      </c>
      <c r="E33">
        <f t="shared" si="0"/>
        <v>3226.9619140636137</v>
      </c>
      <c r="F33">
        <f t="shared" si="1"/>
        <v>3227</v>
      </c>
      <c r="G33">
        <f t="shared" si="2"/>
        <v>-3.3496999996714294E-2</v>
      </c>
      <c r="I33">
        <f>+G33</f>
        <v>-3.3496999996714294E-2</v>
      </c>
      <c r="O33">
        <f t="shared" ca="1" si="3"/>
        <v>-3.2043475612077058E-2</v>
      </c>
      <c r="Q33" s="1">
        <f t="shared" si="4"/>
        <v>31212.4715</v>
      </c>
    </row>
    <row r="34" spans="1:17" x14ac:dyDescent="0.2">
      <c r="A34" s="40" t="s">
        <v>94</v>
      </c>
      <c r="B34" s="42" t="s">
        <v>37</v>
      </c>
      <c r="C34" s="41">
        <v>46372.571400000001</v>
      </c>
      <c r="D34" s="41" t="s">
        <v>48</v>
      </c>
      <c r="E34">
        <f t="shared" si="0"/>
        <v>3387.9603552428612</v>
      </c>
      <c r="F34">
        <f t="shared" si="1"/>
        <v>3388</v>
      </c>
      <c r="G34">
        <f t="shared" si="2"/>
        <v>-3.4867999995185528E-2</v>
      </c>
      <c r="I34">
        <f>+G34</f>
        <v>-3.4867999995185528E-2</v>
      </c>
      <c r="O34">
        <f t="shared" ca="1" si="3"/>
        <v>-3.2793839655707958E-2</v>
      </c>
      <c r="Q34" s="1">
        <f t="shared" si="4"/>
        <v>31354.071400000001</v>
      </c>
    </row>
    <row r="35" spans="1:17" x14ac:dyDescent="0.2">
      <c r="A35" s="40" t="s">
        <v>94</v>
      </c>
      <c r="B35" s="42" t="s">
        <v>37</v>
      </c>
      <c r="C35" s="41">
        <v>46663.695</v>
      </c>
      <c r="D35" s="41" t="s">
        <v>48</v>
      </c>
      <c r="E35">
        <f t="shared" si="0"/>
        <v>3718.966562100989</v>
      </c>
      <c r="F35">
        <f t="shared" si="1"/>
        <v>3719</v>
      </c>
      <c r="G35">
        <f t="shared" si="2"/>
        <v>-2.9408999995212071E-2</v>
      </c>
      <c r="I35">
        <f>+G35</f>
        <v>-2.9408999995212071E-2</v>
      </c>
      <c r="O35">
        <f t="shared" ca="1" si="3"/>
        <v>-3.4336513559073356E-2</v>
      </c>
      <c r="Q35" s="1">
        <f t="shared" si="4"/>
        <v>31645.195</v>
      </c>
    </row>
    <row r="36" spans="1:17" x14ac:dyDescent="0.2">
      <c r="A36" s="40" t="s">
        <v>94</v>
      </c>
      <c r="B36" s="42" t="s">
        <v>37</v>
      </c>
      <c r="C36" s="41">
        <v>46671.61</v>
      </c>
      <c r="D36" s="41" t="s">
        <v>48</v>
      </c>
      <c r="E36">
        <f t="shared" si="0"/>
        <v>3727.9658810407191</v>
      </c>
      <c r="F36">
        <f t="shared" si="1"/>
        <v>3728</v>
      </c>
      <c r="G36">
        <f t="shared" si="2"/>
        <v>-3.0007999994268175E-2</v>
      </c>
      <c r="I36">
        <f>+G36</f>
        <v>-3.0007999994268175E-2</v>
      </c>
      <c r="O36">
        <f t="shared" ca="1" si="3"/>
        <v>-3.4378459375176945E-2</v>
      </c>
      <c r="Q36" s="1">
        <f t="shared" si="4"/>
        <v>31653.11</v>
      </c>
    </row>
    <row r="37" spans="1:17" x14ac:dyDescent="0.2">
      <c r="A37" s="40" t="s">
        <v>113</v>
      </c>
      <c r="B37" s="42" t="s">
        <v>37</v>
      </c>
      <c r="C37" s="41">
        <v>48100.808599999997</v>
      </c>
      <c r="D37" s="41" t="s">
        <v>48</v>
      </c>
      <c r="E37">
        <f t="shared" si="0"/>
        <v>5352.9581778965812</v>
      </c>
      <c r="F37">
        <f t="shared" si="1"/>
        <v>5353</v>
      </c>
      <c r="G37">
        <f t="shared" si="2"/>
        <v>-3.678300000319723E-2</v>
      </c>
      <c r="I37">
        <f>+G37</f>
        <v>-3.678300000319723E-2</v>
      </c>
      <c r="O37">
        <f t="shared" ca="1" si="3"/>
        <v>-4.1952009504991963E-2</v>
      </c>
      <c r="Q37" s="1">
        <f t="shared" si="4"/>
        <v>33082.308599999997</v>
      </c>
    </row>
    <row r="38" spans="1:17" x14ac:dyDescent="0.2">
      <c r="A38" s="40" t="s">
        <v>113</v>
      </c>
      <c r="B38" s="42" t="s">
        <v>37</v>
      </c>
      <c r="C38" s="41">
        <v>48167.641199999998</v>
      </c>
      <c r="D38" s="41" t="s">
        <v>48</v>
      </c>
      <c r="E38">
        <f t="shared" si="0"/>
        <v>5428.9465396112173</v>
      </c>
      <c r="F38">
        <f t="shared" si="1"/>
        <v>5429</v>
      </c>
      <c r="G38">
        <f t="shared" si="2"/>
        <v>-4.7018999997817446E-2</v>
      </c>
      <c r="I38">
        <f>+G38</f>
        <v>-4.7018999997817446E-2</v>
      </c>
      <c r="O38">
        <f t="shared" ca="1" si="3"/>
        <v>-4.2306218618755623E-2</v>
      </c>
      <c r="Q38" s="1">
        <f t="shared" si="4"/>
        <v>33149.141199999998</v>
      </c>
    </row>
    <row r="39" spans="1:17" x14ac:dyDescent="0.2">
      <c r="A39" s="40" t="s">
        <v>122</v>
      </c>
      <c r="B39" s="42" t="s">
        <v>37</v>
      </c>
      <c r="C39" s="41">
        <v>49197.538800000002</v>
      </c>
      <c r="D39" s="41" t="s">
        <v>48</v>
      </c>
      <c r="E39">
        <f t="shared" si="0"/>
        <v>6599.9354186587834</v>
      </c>
      <c r="F39">
        <f t="shared" si="1"/>
        <v>6600</v>
      </c>
      <c r="G39">
        <f t="shared" si="2"/>
        <v>-5.6799999998474959E-2</v>
      </c>
      <c r="I39">
        <f>+G39</f>
        <v>-5.6799999998474959E-2</v>
      </c>
      <c r="O39">
        <f t="shared" ca="1" si="3"/>
        <v>-4.7763835358456158E-2</v>
      </c>
      <c r="Q39" s="1">
        <f t="shared" si="4"/>
        <v>34179.038800000002</v>
      </c>
    </row>
    <row r="40" spans="1:17" x14ac:dyDescent="0.2">
      <c r="A40" s="43" t="s">
        <v>36</v>
      </c>
      <c r="B40" s="44" t="s">
        <v>37</v>
      </c>
      <c r="C40" s="43">
        <v>54584.523430000001</v>
      </c>
      <c r="D40" s="43">
        <v>8.9999999999999998E-4</v>
      </c>
      <c r="E40">
        <f t="shared" si="0"/>
        <v>12724.912400186016</v>
      </c>
      <c r="F40">
        <f t="shared" si="1"/>
        <v>12725</v>
      </c>
      <c r="G40">
        <f t="shared" si="2"/>
        <v>-7.7044999998179264E-2</v>
      </c>
      <c r="K40">
        <f t="shared" ref="K40:K46" si="5">+G40</f>
        <v>-7.7044999998179264E-2</v>
      </c>
      <c r="O40">
        <f t="shared" ca="1" si="3"/>
        <v>-7.6310293540066604E-2</v>
      </c>
      <c r="Q40" s="1">
        <f t="shared" si="4"/>
        <v>39566.023430000001</v>
      </c>
    </row>
    <row r="41" spans="1:17" x14ac:dyDescent="0.2">
      <c r="A41" s="43" t="s">
        <v>36</v>
      </c>
      <c r="B41" s="44" t="s">
        <v>37</v>
      </c>
      <c r="C41" s="43">
        <v>54584.524729999997</v>
      </c>
      <c r="D41" s="43">
        <v>4.0000000000000002E-4</v>
      </c>
      <c r="E41">
        <f t="shared" si="0"/>
        <v>12724.913878280089</v>
      </c>
      <c r="F41">
        <f t="shared" si="1"/>
        <v>12725</v>
      </c>
      <c r="G41">
        <f t="shared" si="2"/>
        <v>-7.5745000001916196E-2</v>
      </c>
      <c r="K41">
        <f t="shared" si="5"/>
        <v>-7.5745000001916196E-2</v>
      </c>
      <c r="O41">
        <f t="shared" ca="1" si="3"/>
        <v>-7.6310293540066604E-2</v>
      </c>
      <c r="Q41" s="1">
        <f t="shared" si="4"/>
        <v>39566.024729999997</v>
      </c>
    </row>
    <row r="42" spans="1:17" x14ac:dyDescent="0.2">
      <c r="A42" s="43" t="s">
        <v>36</v>
      </c>
      <c r="B42" s="44" t="s">
        <v>37</v>
      </c>
      <c r="C42" s="43">
        <v>54584.524729999997</v>
      </c>
      <c r="D42" s="43">
        <v>1E-3</v>
      </c>
      <c r="E42">
        <f t="shared" si="0"/>
        <v>12724.913878280089</v>
      </c>
      <c r="F42">
        <f t="shared" si="1"/>
        <v>12725</v>
      </c>
      <c r="G42">
        <f t="shared" si="2"/>
        <v>-7.5745000001916196E-2</v>
      </c>
      <c r="K42">
        <f t="shared" si="5"/>
        <v>-7.5745000001916196E-2</v>
      </c>
      <c r="O42">
        <f t="shared" ca="1" si="3"/>
        <v>-7.6310293540066604E-2</v>
      </c>
      <c r="Q42" s="1">
        <f t="shared" si="4"/>
        <v>39566.024729999997</v>
      </c>
    </row>
    <row r="43" spans="1:17" x14ac:dyDescent="0.2">
      <c r="A43" s="45" t="s">
        <v>0</v>
      </c>
      <c r="B43" s="46" t="s">
        <v>37</v>
      </c>
      <c r="C43" s="45">
        <v>57545.822500000002</v>
      </c>
      <c r="D43" s="45">
        <v>4.0000000000000002E-4</v>
      </c>
      <c r="E43">
        <f>+(C43-C$7)/C$8</f>
        <v>16091.895951272929</v>
      </c>
      <c r="F43">
        <f t="shared" si="1"/>
        <v>16092</v>
      </c>
      <c r="G43">
        <f>+C43-(C$7+F43*C$8)</f>
        <v>-9.1511999991780613E-2</v>
      </c>
      <c r="K43">
        <f t="shared" si="5"/>
        <v>-9.1511999991780613E-2</v>
      </c>
      <c r="O43">
        <f ca="1">+C$11+C$12*$F43</f>
        <v>-9.2002689409043326E-2</v>
      </c>
      <c r="Q43" s="1">
        <f>+C43-15018.5</f>
        <v>42527.322500000002</v>
      </c>
    </row>
    <row r="44" spans="1:17" x14ac:dyDescent="0.2">
      <c r="A44" s="45" t="s">
        <v>0</v>
      </c>
      <c r="B44" s="46" t="s">
        <v>37</v>
      </c>
      <c r="C44" s="45">
        <v>57552.858099999998</v>
      </c>
      <c r="D44" s="45">
        <v>4.0000000000000002E-4</v>
      </c>
      <c r="E44">
        <f>+(C44-C$7)/C$8</f>
        <v>16099.895396419146</v>
      </c>
      <c r="F44">
        <f t="shared" si="1"/>
        <v>16100</v>
      </c>
      <c r="G44">
        <f>+C44-(C$7+F44*C$8)</f>
        <v>-9.2000000004190952E-2</v>
      </c>
      <c r="K44">
        <f t="shared" si="5"/>
        <v>-9.2000000004190952E-2</v>
      </c>
      <c r="O44">
        <f ca="1">+C$11+C$12*$F44</f>
        <v>-9.2039974578913192E-2</v>
      </c>
      <c r="Q44" s="1">
        <f>+C44-15018.5</f>
        <v>42534.358099999998</v>
      </c>
    </row>
    <row r="45" spans="1:17" x14ac:dyDescent="0.2">
      <c r="A45" s="45" t="s">
        <v>0</v>
      </c>
      <c r="B45" s="46" t="s">
        <v>37</v>
      </c>
      <c r="C45" s="45">
        <v>57559.898099999999</v>
      </c>
      <c r="D45" s="45">
        <v>5.9999999999999995E-4</v>
      </c>
      <c r="E45">
        <f>+(C45-C$7)/C$8</f>
        <v>16107.899844345326</v>
      </c>
      <c r="F45">
        <f t="shared" si="1"/>
        <v>16108</v>
      </c>
      <c r="G45">
        <f>+C45-(C$7+F45*C$8)</f>
        <v>-8.8087999996787403E-2</v>
      </c>
      <c r="K45">
        <f t="shared" si="5"/>
        <v>-8.8087999996787403E-2</v>
      </c>
      <c r="O45">
        <f ca="1">+C$11+C$12*$F45</f>
        <v>-9.2077259748783044E-2</v>
      </c>
      <c r="Q45" s="1">
        <f>+C45-15018.5</f>
        <v>42541.398099999999</v>
      </c>
    </row>
    <row r="46" spans="1:17" x14ac:dyDescent="0.2">
      <c r="A46" s="45" t="s">
        <v>0</v>
      </c>
      <c r="B46" s="46" t="s">
        <v>37</v>
      </c>
      <c r="C46" s="45">
        <v>57560.7788</v>
      </c>
      <c r="D46" s="45">
        <v>4.0000000000000002E-4</v>
      </c>
      <c r="E46">
        <f>+(C46-C$7)/C$8</f>
        <v>16108.90119623291</v>
      </c>
      <c r="F46">
        <f t="shared" si="1"/>
        <v>16109</v>
      </c>
      <c r="G46">
        <f>+C46-(C$7+F46*C$8)</f>
        <v>-8.6899000001722015E-2</v>
      </c>
      <c r="K46">
        <f t="shared" si="5"/>
        <v>-8.6899000001722015E-2</v>
      </c>
      <c r="O46">
        <f ca="1">+C$11+C$12*$F46</f>
        <v>-9.2081920395016781E-2</v>
      </c>
      <c r="Q46" s="1">
        <f>+C46-15018.5</f>
        <v>42542.2788</v>
      </c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phoneticPr fontId="6" type="noConversion"/>
  <hyperlinks>
    <hyperlink ref="H64166" r:id="rId1" display="http://vsolj.cetus-net.org/bulletin.html"/>
    <hyperlink ref="H64159" r:id="rId2" display="https://www.aavso.org/ejaavso"/>
    <hyperlink ref="I64166" r:id="rId3" display="http://vsolj.cetus-net.org/bulletin.html"/>
    <hyperlink ref="AQ57817" r:id="rId4" display="http://cdsbib.u-strasbg.fr/cgi-bin/cdsbib?1990RMxAA..21..381G"/>
    <hyperlink ref="H64163" r:id="rId5" display="https://www.aavso.org/ejaavso"/>
    <hyperlink ref="AP5181" r:id="rId6" display="http://cdsbib.u-strasbg.fr/cgi-bin/cdsbib?1990RMxAA..21..381G"/>
    <hyperlink ref="AP5184" r:id="rId7" display="http://cdsbib.u-strasbg.fr/cgi-bin/cdsbib?1990RMxAA..21..381G"/>
    <hyperlink ref="AP5182" r:id="rId8" display="http://cdsbib.u-strasbg.fr/cgi-bin/cdsbib?1990RMxAA..21..381G"/>
    <hyperlink ref="AP5166" r:id="rId9" display="http://cdsbib.u-strasbg.fr/cgi-bin/cdsbib?1990RMxAA..21..381G"/>
    <hyperlink ref="AQ5395" r:id="rId10" display="http://cdsbib.u-strasbg.fr/cgi-bin/cdsbib?1990RMxAA..21..381G"/>
    <hyperlink ref="AQ5399" r:id="rId11" display="http://cdsbib.u-strasbg.fr/cgi-bin/cdsbib?1990RMxAA..21..381G"/>
    <hyperlink ref="AQ65079" r:id="rId12" display="http://cdsbib.u-strasbg.fr/cgi-bin/cdsbib?1990RMxAA..21..381G"/>
    <hyperlink ref="I2287" r:id="rId13" display="http://vsolj.cetus-net.org/bulletin.html"/>
    <hyperlink ref="H2287" r:id="rId14" display="http://vsolj.cetus-net.org/bulletin.html"/>
    <hyperlink ref="AQ204" r:id="rId15" display="http://cdsbib.u-strasbg.fr/cgi-bin/cdsbib?1990RMxAA..21..381G"/>
    <hyperlink ref="AQ203" r:id="rId16" display="http://cdsbib.u-strasbg.fr/cgi-bin/cdsbib?1990RMxAA..21..381G"/>
    <hyperlink ref="AP3457" r:id="rId17" display="http://cdsbib.u-strasbg.fr/cgi-bin/cdsbib?1990RMxAA..21..381G"/>
    <hyperlink ref="AP3475" r:id="rId18" display="http://cdsbib.u-strasbg.fr/cgi-bin/cdsbib?1990RMxAA..21..381G"/>
    <hyperlink ref="AP3476" r:id="rId19" display="http://cdsbib.u-strasbg.fr/cgi-bin/cdsbib?1990RMxAA..21..381G"/>
    <hyperlink ref="AP347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workbookViewId="0">
      <selection activeCell="A12" sqref="A12:D32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7" t="s">
        <v>39</v>
      </c>
      <c r="I1" s="28" t="s">
        <v>40</v>
      </c>
      <c r="J1" s="29" t="s">
        <v>41</v>
      </c>
    </row>
    <row r="2" spans="1:16" x14ac:dyDescent="0.2">
      <c r="I2" s="30" t="s">
        <v>38</v>
      </c>
      <c r="J2" s="31" t="s">
        <v>42</v>
      </c>
    </row>
    <row r="3" spans="1:16" x14ac:dyDescent="0.2">
      <c r="A3" s="32" t="s">
        <v>43</v>
      </c>
      <c r="I3" s="30" t="s">
        <v>44</v>
      </c>
      <c r="J3" s="31" t="s">
        <v>45</v>
      </c>
    </row>
    <row r="4" spans="1:16" x14ac:dyDescent="0.2">
      <c r="I4" s="30" t="s">
        <v>46</v>
      </c>
      <c r="J4" s="31" t="s">
        <v>45</v>
      </c>
    </row>
    <row r="5" spans="1:16" ht="13.5" thickBot="1" x14ac:dyDescent="0.25">
      <c r="I5" s="33" t="s">
        <v>47</v>
      </c>
      <c r="J5" s="34" t="s">
        <v>48</v>
      </c>
    </row>
    <row r="10" spans="1:16" ht="13.5" thickBot="1" x14ac:dyDescent="0.25"/>
    <row r="11" spans="1:16" ht="12.75" customHeight="1" thickBot="1" x14ac:dyDescent="0.25">
      <c r="A11" s="9" t="str">
        <f t="shared" ref="A11:A32" si="0">P11</f>
        <v>IBVS 1357 </v>
      </c>
      <c r="B11" s="2" t="str">
        <f t="shared" ref="B11:B32" si="1">IF(H11=INT(H11),"I","II")</f>
        <v>I</v>
      </c>
      <c r="C11" s="9">
        <f t="shared" ref="C11:C32" si="2">1*G11</f>
        <v>43392.822999999997</v>
      </c>
      <c r="D11" s="11" t="str">
        <f t="shared" ref="D11:D32" si="3">VLOOKUP(F11,I$1:J$5,2,FALSE)</f>
        <v>vis</v>
      </c>
      <c r="E11" s="35">
        <f>VLOOKUP(C11,Active!C$21:E$970,3,FALSE)</f>
        <v>0</v>
      </c>
      <c r="F11" s="2" t="s">
        <v>47</v>
      </c>
      <c r="G11" s="11" t="str">
        <f t="shared" ref="G11:G32" si="4">MID(I11,3,LEN(I11)-3)</f>
        <v>43392.823</v>
      </c>
      <c r="H11" s="9">
        <f t="shared" ref="H11:H32" si="5">1*K11</f>
        <v>0</v>
      </c>
      <c r="I11" s="36" t="s">
        <v>56</v>
      </c>
      <c r="J11" s="37" t="s">
        <v>57</v>
      </c>
      <c r="K11" s="36">
        <v>0</v>
      </c>
      <c r="L11" s="36" t="s">
        <v>58</v>
      </c>
      <c r="M11" s="37" t="s">
        <v>52</v>
      </c>
      <c r="N11" s="37" t="s">
        <v>53</v>
      </c>
      <c r="O11" s="38" t="s">
        <v>54</v>
      </c>
      <c r="P11" s="39" t="s">
        <v>55</v>
      </c>
    </row>
    <row r="12" spans="1:16" ht="12.75" customHeight="1" thickBot="1" x14ac:dyDescent="0.25">
      <c r="A12" s="9" t="str">
        <f t="shared" si="0"/>
        <v>IBVS 1357 </v>
      </c>
      <c r="B12" s="2" t="str">
        <f t="shared" si="1"/>
        <v>I</v>
      </c>
      <c r="C12" s="9">
        <f t="shared" si="2"/>
        <v>43371.707999999999</v>
      </c>
      <c r="D12" s="11" t="str">
        <f t="shared" si="3"/>
        <v>vis</v>
      </c>
      <c r="E12" s="35">
        <f>VLOOKUP(C12,Active!C$21:E$970,3,FALSE)</f>
        <v>-24.007658801308864</v>
      </c>
      <c r="F12" s="2" t="s">
        <v>47</v>
      </c>
      <c r="G12" s="11" t="str">
        <f t="shared" si="4"/>
        <v>43371.708</v>
      </c>
      <c r="H12" s="9">
        <f t="shared" si="5"/>
        <v>-24</v>
      </c>
      <c r="I12" s="36" t="s">
        <v>49</v>
      </c>
      <c r="J12" s="37" t="s">
        <v>50</v>
      </c>
      <c r="K12" s="36">
        <v>-24</v>
      </c>
      <c r="L12" s="36" t="s">
        <v>51</v>
      </c>
      <c r="M12" s="37" t="s">
        <v>52</v>
      </c>
      <c r="N12" s="37" t="s">
        <v>53</v>
      </c>
      <c r="O12" s="38" t="s">
        <v>54</v>
      </c>
      <c r="P12" s="39" t="s">
        <v>55</v>
      </c>
    </row>
    <row r="13" spans="1:16" ht="12.75" customHeight="1" thickBot="1" x14ac:dyDescent="0.25">
      <c r="A13" s="9" t="str">
        <f t="shared" si="0"/>
        <v> ASS 98.67 </v>
      </c>
      <c r="B13" s="2" t="str">
        <f t="shared" si="1"/>
        <v>I</v>
      </c>
      <c r="C13" s="9">
        <f t="shared" si="2"/>
        <v>43656.663500000002</v>
      </c>
      <c r="D13" s="11" t="str">
        <f t="shared" si="3"/>
        <v>vis</v>
      </c>
      <c r="E13" s="35">
        <f>VLOOKUP(C13,Active!C$21:E$970,3,FALSE)</f>
        <v>299.98544645832249</v>
      </c>
      <c r="F13" s="2" t="s">
        <v>47</v>
      </c>
      <c r="G13" s="11" t="str">
        <f t="shared" si="4"/>
        <v>43656.6635</v>
      </c>
      <c r="H13" s="9">
        <f t="shared" si="5"/>
        <v>300</v>
      </c>
      <c r="I13" s="36" t="s">
        <v>59</v>
      </c>
      <c r="J13" s="37" t="s">
        <v>60</v>
      </c>
      <c r="K13" s="36">
        <v>300</v>
      </c>
      <c r="L13" s="36" t="s">
        <v>61</v>
      </c>
      <c r="M13" s="37" t="s">
        <v>52</v>
      </c>
      <c r="N13" s="37" t="s">
        <v>53</v>
      </c>
      <c r="O13" s="38" t="s">
        <v>62</v>
      </c>
      <c r="P13" s="38" t="s">
        <v>63</v>
      </c>
    </row>
    <row r="14" spans="1:16" ht="12.75" customHeight="1" thickBot="1" x14ac:dyDescent="0.25">
      <c r="A14" s="9" t="str">
        <f t="shared" si="0"/>
        <v> ASS 98.67 </v>
      </c>
      <c r="B14" s="2" t="str">
        <f t="shared" si="1"/>
        <v>I</v>
      </c>
      <c r="C14" s="9">
        <f t="shared" si="2"/>
        <v>43998.7889</v>
      </c>
      <c r="D14" s="11" t="str">
        <f t="shared" si="3"/>
        <v>vis</v>
      </c>
      <c r="E14" s="35">
        <f>VLOOKUP(C14,Active!C$21:E$970,3,FALSE)</f>
        <v>688.9804675552698</v>
      </c>
      <c r="F14" s="2" t="s">
        <v>47</v>
      </c>
      <c r="G14" s="11" t="str">
        <f t="shared" si="4"/>
        <v>43998.7889</v>
      </c>
      <c r="H14" s="9">
        <f t="shared" si="5"/>
        <v>689</v>
      </c>
      <c r="I14" s="36" t="s">
        <v>64</v>
      </c>
      <c r="J14" s="37" t="s">
        <v>65</v>
      </c>
      <c r="K14" s="36">
        <v>689</v>
      </c>
      <c r="L14" s="36" t="s">
        <v>66</v>
      </c>
      <c r="M14" s="37" t="s">
        <v>52</v>
      </c>
      <c r="N14" s="37" t="s">
        <v>53</v>
      </c>
      <c r="O14" s="38" t="s">
        <v>62</v>
      </c>
      <c r="P14" s="38" t="s">
        <v>63</v>
      </c>
    </row>
    <row r="15" spans="1:16" ht="12.75" customHeight="1" thickBot="1" x14ac:dyDescent="0.25">
      <c r="A15" s="9" t="str">
        <f t="shared" si="0"/>
        <v> ASS 98.67 </v>
      </c>
      <c r="B15" s="2" t="str">
        <f t="shared" si="1"/>
        <v>I</v>
      </c>
      <c r="C15" s="9">
        <f t="shared" si="2"/>
        <v>44050.679199999999</v>
      </c>
      <c r="D15" s="11" t="str">
        <f t="shared" si="3"/>
        <v>vis</v>
      </c>
      <c r="E15" s="35">
        <f>VLOOKUP(C15,Active!C$21:E$970,3,FALSE)</f>
        <v>747.97950224613669</v>
      </c>
      <c r="F15" s="2" t="s">
        <v>47</v>
      </c>
      <c r="G15" s="11" t="str">
        <f t="shared" si="4"/>
        <v>44050.6792</v>
      </c>
      <c r="H15" s="9">
        <f t="shared" si="5"/>
        <v>748</v>
      </c>
      <c r="I15" s="36" t="s">
        <v>67</v>
      </c>
      <c r="J15" s="37" t="s">
        <v>68</v>
      </c>
      <c r="K15" s="36">
        <v>748</v>
      </c>
      <c r="L15" s="36" t="s">
        <v>69</v>
      </c>
      <c r="M15" s="37" t="s">
        <v>52</v>
      </c>
      <c r="N15" s="37" t="s">
        <v>53</v>
      </c>
      <c r="O15" s="38" t="s">
        <v>62</v>
      </c>
      <c r="P15" s="38" t="s">
        <v>63</v>
      </c>
    </row>
    <row r="16" spans="1:16" ht="12.75" customHeight="1" thickBot="1" x14ac:dyDescent="0.25">
      <c r="A16" s="9" t="str">
        <f t="shared" si="0"/>
        <v> ASS 98.67 </v>
      </c>
      <c r="B16" s="2" t="str">
        <f t="shared" si="1"/>
        <v>I</v>
      </c>
      <c r="C16" s="9">
        <f t="shared" si="2"/>
        <v>44459.647400000002</v>
      </c>
      <c r="D16" s="11" t="str">
        <f t="shared" si="3"/>
        <v>vis</v>
      </c>
      <c r="E16" s="35">
        <f>VLOOKUP(C16,Active!C$21:E$970,3,FALSE)</f>
        <v>1212.9744824112545</v>
      </c>
      <c r="F16" s="2" t="s">
        <v>47</v>
      </c>
      <c r="G16" s="11" t="str">
        <f t="shared" si="4"/>
        <v>44459.6474</v>
      </c>
      <c r="H16" s="9">
        <f t="shared" si="5"/>
        <v>1213</v>
      </c>
      <c r="I16" s="36" t="s">
        <v>70</v>
      </c>
      <c r="J16" s="37" t="s">
        <v>71</v>
      </c>
      <c r="K16" s="36">
        <v>1213</v>
      </c>
      <c r="L16" s="36" t="s">
        <v>72</v>
      </c>
      <c r="M16" s="37" t="s">
        <v>52</v>
      </c>
      <c r="N16" s="37" t="s">
        <v>53</v>
      </c>
      <c r="O16" s="38" t="s">
        <v>62</v>
      </c>
      <c r="P16" s="38" t="s">
        <v>63</v>
      </c>
    </row>
    <row r="17" spans="1:16" ht="12.75" customHeight="1" thickBot="1" x14ac:dyDescent="0.25">
      <c r="A17" s="9" t="str">
        <f t="shared" si="0"/>
        <v> ASS 98.67 </v>
      </c>
      <c r="B17" s="2" t="str">
        <f t="shared" si="1"/>
        <v>I</v>
      </c>
      <c r="C17" s="9">
        <f t="shared" si="2"/>
        <v>44467.562299999998</v>
      </c>
      <c r="D17" s="11" t="str">
        <f t="shared" si="3"/>
        <v>vis</v>
      </c>
      <c r="E17" s="35">
        <f>VLOOKUP(C17,Active!C$21:E$970,3,FALSE)</f>
        <v>1221.9736876514348</v>
      </c>
      <c r="F17" s="2" t="s">
        <v>47</v>
      </c>
      <c r="G17" s="11" t="str">
        <f t="shared" si="4"/>
        <v>44467.5623</v>
      </c>
      <c r="H17" s="9">
        <f t="shared" si="5"/>
        <v>1222</v>
      </c>
      <c r="I17" s="36" t="s">
        <v>73</v>
      </c>
      <c r="J17" s="37" t="s">
        <v>74</v>
      </c>
      <c r="K17" s="36">
        <v>1222</v>
      </c>
      <c r="L17" s="36" t="s">
        <v>75</v>
      </c>
      <c r="M17" s="37" t="s">
        <v>52</v>
      </c>
      <c r="N17" s="37" t="s">
        <v>53</v>
      </c>
      <c r="O17" s="38" t="s">
        <v>62</v>
      </c>
      <c r="P17" s="38" t="s">
        <v>63</v>
      </c>
    </row>
    <row r="18" spans="1:16" ht="12.75" customHeight="1" thickBot="1" x14ac:dyDescent="0.25">
      <c r="A18" s="9" t="str">
        <f t="shared" si="0"/>
        <v> ASS 98.67 </v>
      </c>
      <c r="B18" s="2" t="str">
        <f t="shared" si="1"/>
        <v>I</v>
      </c>
      <c r="C18" s="9">
        <f t="shared" si="2"/>
        <v>44816.724900000001</v>
      </c>
      <c r="D18" s="11" t="str">
        <f t="shared" si="3"/>
        <v>vis</v>
      </c>
      <c r="E18" s="35">
        <f>VLOOKUP(C18,Active!C$21:E$970,3,FALSE)</f>
        <v>1618.9699730873228</v>
      </c>
      <c r="F18" s="2" t="s">
        <v>47</v>
      </c>
      <c r="G18" s="11" t="str">
        <f t="shared" si="4"/>
        <v>44816.7249</v>
      </c>
      <c r="H18" s="9">
        <f t="shared" si="5"/>
        <v>1619</v>
      </c>
      <c r="I18" s="36" t="s">
        <v>76</v>
      </c>
      <c r="J18" s="37" t="s">
        <v>77</v>
      </c>
      <c r="K18" s="36">
        <v>1619</v>
      </c>
      <c r="L18" s="36" t="s">
        <v>78</v>
      </c>
      <c r="M18" s="37" t="s">
        <v>52</v>
      </c>
      <c r="N18" s="37" t="s">
        <v>53</v>
      </c>
      <c r="O18" s="38" t="s">
        <v>62</v>
      </c>
      <c r="P18" s="38" t="s">
        <v>63</v>
      </c>
    </row>
    <row r="19" spans="1:16" ht="12.75" customHeight="1" thickBot="1" x14ac:dyDescent="0.25">
      <c r="A19" s="9" t="str">
        <f t="shared" si="0"/>
        <v>IBVS 2747 </v>
      </c>
      <c r="B19" s="2" t="str">
        <f t="shared" si="1"/>
        <v>I</v>
      </c>
      <c r="C19" s="9">
        <f t="shared" si="2"/>
        <v>45970.605000000003</v>
      </c>
      <c r="D19" s="11" t="str">
        <f t="shared" si="3"/>
        <v>vis</v>
      </c>
      <c r="E19" s="35">
        <f>VLOOKUP(C19,Active!C$21:E$970,3,FALSE)</f>
        <v>2930.9263897779633</v>
      </c>
      <c r="F19" s="2" t="s">
        <v>47</v>
      </c>
      <c r="G19" s="11" t="str">
        <f t="shared" si="4"/>
        <v>45970.605</v>
      </c>
      <c r="H19" s="9">
        <f t="shared" si="5"/>
        <v>2931</v>
      </c>
      <c r="I19" s="36" t="s">
        <v>79</v>
      </c>
      <c r="J19" s="37" t="s">
        <v>80</v>
      </c>
      <c r="K19" s="36">
        <v>2931</v>
      </c>
      <c r="L19" s="36" t="s">
        <v>81</v>
      </c>
      <c r="M19" s="37" t="s">
        <v>52</v>
      </c>
      <c r="N19" s="37" t="s">
        <v>53</v>
      </c>
      <c r="O19" s="38" t="s">
        <v>82</v>
      </c>
      <c r="P19" s="39" t="s">
        <v>83</v>
      </c>
    </row>
    <row r="20" spans="1:16" ht="12.75" customHeight="1" thickBot="1" x14ac:dyDescent="0.25">
      <c r="A20" s="9" t="str">
        <f t="shared" si="0"/>
        <v>IBVS 2747 </v>
      </c>
      <c r="B20" s="2" t="str">
        <f t="shared" si="1"/>
        <v>I</v>
      </c>
      <c r="C20" s="9">
        <f t="shared" si="2"/>
        <v>45970.644399999997</v>
      </c>
      <c r="D20" s="11" t="str">
        <f t="shared" si="3"/>
        <v>vis</v>
      </c>
      <c r="E20" s="35">
        <f>VLOOKUP(C20,Active!C$21:E$970,3,FALSE)</f>
        <v>2930.9711873984529</v>
      </c>
      <c r="F20" s="2" t="s">
        <v>47</v>
      </c>
      <c r="G20" s="11" t="str">
        <f t="shared" si="4"/>
        <v>45970.6444</v>
      </c>
      <c r="H20" s="9">
        <f t="shared" si="5"/>
        <v>2931</v>
      </c>
      <c r="I20" s="36" t="s">
        <v>84</v>
      </c>
      <c r="J20" s="37" t="s">
        <v>85</v>
      </c>
      <c r="K20" s="36">
        <v>2931</v>
      </c>
      <c r="L20" s="36" t="s">
        <v>86</v>
      </c>
      <c r="M20" s="37" t="s">
        <v>52</v>
      </c>
      <c r="N20" s="37" t="s">
        <v>53</v>
      </c>
      <c r="O20" s="38" t="s">
        <v>82</v>
      </c>
      <c r="P20" s="39" t="s">
        <v>83</v>
      </c>
    </row>
    <row r="21" spans="1:16" ht="12.75" customHeight="1" thickBot="1" x14ac:dyDescent="0.25">
      <c r="A21" s="9" t="str">
        <f t="shared" si="0"/>
        <v>IBVS 2747 </v>
      </c>
      <c r="B21" s="2" t="str">
        <f t="shared" si="1"/>
        <v>I</v>
      </c>
      <c r="C21" s="9">
        <f t="shared" si="2"/>
        <v>46007.569499999998</v>
      </c>
      <c r="D21" s="11" t="str">
        <f t="shared" si="3"/>
        <v>vis</v>
      </c>
      <c r="E21" s="35">
        <f>VLOOKUP(C21,Active!C$21:E$970,3,FALSE)</f>
        <v>2972.9548578698855</v>
      </c>
      <c r="F21" s="2" t="s">
        <v>47</v>
      </c>
      <c r="G21" s="11" t="str">
        <f t="shared" si="4"/>
        <v>46007.5695</v>
      </c>
      <c r="H21" s="9">
        <f t="shared" si="5"/>
        <v>2973</v>
      </c>
      <c r="I21" s="36" t="s">
        <v>87</v>
      </c>
      <c r="J21" s="37" t="s">
        <v>88</v>
      </c>
      <c r="K21" s="36">
        <v>2973</v>
      </c>
      <c r="L21" s="36" t="s">
        <v>89</v>
      </c>
      <c r="M21" s="37" t="s">
        <v>52</v>
      </c>
      <c r="N21" s="37" t="s">
        <v>53</v>
      </c>
      <c r="O21" s="38" t="s">
        <v>82</v>
      </c>
      <c r="P21" s="39" t="s">
        <v>83</v>
      </c>
    </row>
    <row r="22" spans="1:16" ht="12.75" customHeight="1" thickBot="1" x14ac:dyDescent="0.25">
      <c r="A22" s="9" t="str">
        <f t="shared" si="0"/>
        <v> ASS 155.34 </v>
      </c>
      <c r="B22" s="2" t="str">
        <f t="shared" si="1"/>
        <v>I</v>
      </c>
      <c r="C22" s="9">
        <f t="shared" si="2"/>
        <v>46121.0288</v>
      </c>
      <c r="D22" s="11" t="str">
        <f t="shared" si="3"/>
        <v>vis</v>
      </c>
      <c r="E22" s="35">
        <f>VLOOKUP(C22,Active!C$21:E$970,3,FALSE)</f>
        <v>3101.9575650560405</v>
      </c>
      <c r="F22" s="2" t="s">
        <v>47</v>
      </c>
      <c r="G22" s="11" t="str">
        <f t="shared" si="4"/>
        <v>46121.0288</v>
      </c>
      <c r="H22" s="9">
        <f t="shared" si="5"/>
        <v>3102</v>
      </c>
      <c r="I22" s="36" t="s">
        <v>90</v>
      </c>
      <c r="J22" s="37" t="s">
        <v>91</v>
      </c>
      <c r="K22" s="36">
        <v>3102</v>
      </c>
      <c r="L22" s="36" t="s">
        <v>92</v>
      </c>
      <c r="M22" s="37" t="s">
        <v>52</v>
      </c>
      <c r="N22" s="37" t="s">
        <v>53</v>
      </c>
      <c r="O22" s="38" t="s">
        <v>93</v>
      </c>
      <c r="P22" s="38" t="s">
        <v>94</v>
      </c>
    </row>
    <row r="23" spans="1:16" ht="12.75" customHeight="1" thickBot="1" x14ac:dyDescent="0.25">
      <c r="A23" s="9" t="str">
        <f t="shared" si="0"/>
        <v> ASS 155.34 </v>
      </c>
      <c r="B23" s="2" t="str">
        <f t="shared" si="1"/>
        <v>I</v>
      </c>
      <c r="C23" s="9">
        <f t="shared" si="2"/>
        <v>46230.9715</v>
      </c>
      <c r="D23" s="11" t="str">
        <f t="shared" si="3"/>
        <v>vis</v>
      </c>
      <c r="E23" s="35">
        <f>VLOOKUP(C23,Active!C$21:E$970,3,FALSE)</f>
        <v>3226.9619140636137</v>
      </c>
      <c r="F23" s="2" t="s">
        <v>47</v>
      </c>
      <c r="G23" s="11" t="str">
        <f t="shared" si="4"/>
        <v>46230.9715</v>
      </c>
      <c r="H23" s="9">
        <f t="shared" si="5"/>
        <v>3227</v>
      </c>
      <c r="I23" s="36" t="s">
        <v>95</v>
      </c>
      <c r="J23" s="37" t="s">
        <v>96</v>
      </c>
      <c r="K23" s="36">
        <v>3227</v>
      </c>
      <c r="L23" s="36" t="s">
        <v>97</v>
      </c>
      <c r="M23" s="37" t="s">
        <v>52</v>
      </c>
      <c r="N23" s="37" t="s">
        <v>53</v>
      </c>
      <c r="O23" s="38" t="s">
        <v>93</v>
      </c>
      <c r="P23" s="38" t="s">
        <v>94</v>
      </c>
    </row>
    <row r="24" spans="1:16" ht="12.75" customHeight="1" thickBot="1" x14ac:dyDescent="0.25">
      <c r="A24" s="9" t="str">
        <f t="shared" si="0"/>
        <v> ASS 155.34 </v>
      </c>
      <c r="B24" s="2" t="str">
        <f t="shared" si="1"/>
        <v>I</v>
      </c>
      <c r="C24" s="9">
        <f t="shared" si="2"/>
        <v>46372.571400000001</v>
      </c>
      <c r="D24" s="11" t="str">
        <f t="shared" si="3"/>
        <v>vis</v>
      </c>
      <c r="E24" s="35">
        <f>VLOOKUP(C24,Active!C$21:E$970,3,FALSE)</f>
        <v>3387.9603552428612</v>
      </c>
      <c r="F24" s="2" t="s">
        <v>47</v>
      </c>
      <c r="G24" s="11" t="str">
        <f t="shared" si="4"/>
        <v>46372.5714</v>
      </c>
      <c r="H24" s="9">
        <f t="shared" si="5"/>
        <v>3388</v>
      </c>
      <c r="I24" s="36" t="s">
        <v>98</v>
      </c>
      <c r="J24" s="37" t="s">
        <v>99</v>
      </c>
      <c r="K24" s="36">
        <v>3388</v>
      </c>
      <c r="L24" s="36" t="s">
        <v>100</v>
      </c>
      <c r="M24" s="37" t="s">
        <v>52</v>
      </c>
      <c r="N24" s="37" t="s">
        <v>53</v>
      </c>
      <c r="O24" s="38" t="s">
        <v>93</v>
      </c>
      <c r="P24" s="38" t="s">
        <v>94</v>
      </c>
    </row>
    <row r="25" spans="1:16" ht="12.75" customHeight="1" thickBot="1" x14ac:dyDescent="0.25">
      <c r="A25" s="9" t="str">
        <f t="shared" si="0"/>
        <v> ASS 155.34 </v>
      </c>
      <c r="B25" s="2" t="str">
        <f t="shared" si="1"/>
        <v>I</v>
      </c>
      <c r="C25" s="9">
        <f t="shared" si="2"/>
        <v>46663.695</v>
      </c>
      <c r="D25" s="11" t="str">
        <f t="shared" si="3"/>
        <v>vis</v>
      </c>
      <c r="E25" s="35">
        <f>VLOOKUP(C25,Active!C$21:E$970,3,FALSE)</f>
        <v>3718.966562100989</v>
      </c>
      <c r="F25" s="2" t="s">
        <v>47</v>
      </c>
      <c r="G25" s="11" t="str">
        <f t="shared" si="4"/>
        <v>46663.695</v>
      </c>
      <c r="H25" s="9">
        <f t="shared" si="5"/>
        <v>3719</v>
      </c>
      <c r="I25" s="36" t="s">
        <v>101</v>
      </c>
      <c r="J25" s="37" t="s">
        <v>102</v>
      </c>
      <c r="K25" s="36">
        <v>3719</v>
      </c>
      <c r="L25" s="36" t="s">
        <v>103</v>
      </c>
      <c r="M25" s="37" t="s">
        <v>52</v>
      </c>
      <c r="N25" s="37" t="s">
        <v>53</v>
      </c>
      <c r="O25" s="38" t="s">
        <v>104</v>
      </c>
      <c r="P25" s="38" t="s">
        <v>94</v>
      </c>
    </row>
    <row r="26" spans="1:16" ht="12.75" customHeight="1" thickBot="1" x14ac:dyDescent="0.25">
      <c r="A26" s="9" t="str">
        <f t="shared" si="0"/>
        <v> ASS 155.34 </v>
      </c>
      <c r="B26" s="2" t="str">
        <f t="shared" si="1"/>
        <v>I</v>
      </c>
      <c r="C26" s="9">
        <f t="shared" si="2"/>
        <v>46671.61</v>
      </c>
      <c r="D26" s="11" t="str">
        <f t="shared" si="3"/>
        <v>vis</v>
      </c>
      <c r="E26" s="35">
        <f>VLOOKUP(C26,Active!C$21:E$970,3,FALSE)</f>
        <v>3727.9658810407191</v>
      </c>
      <c r="F26" s="2" t="s">
        <v>47</v>
      </c>
      <c r="G26" s="11" t="str">
        <f t="shared" si="4"/>
        <v>46671.610</v>
      </c>
      <c r="H26" s="9">
        <f t="shared" si="5"/>
        <v>3728</v>
      </c>
      <c r="I26" s="36" t="s">
        <v>105</v>
      </c>
      <c r="J26" s="37" t="s">
        <v>106</v>
      </c>
      <c r="K26" s="36">
        <v>3728</v>
      </c>
      <c r="L26" s="36" t="s">
        <v>107</v>
      </c>
      <c r="M26" s="37" t="s">
        <v>52</v>
      </c>
      <c r="N26" s="37" t="s">
        <v>53</v>
      </c>
      <c r="O26" s="38" t="s">
        <v>108</v>
      </c>
      <c r="P26" s="38" t="s">
        <v>94</v>
      </c>
    </row>
    <row r="27" spans="1:16" ht="12.75" customHeight="1" thickBot="1" x14ac:dyDescent="0.25">
      <c r="A27" s="9" t="str">
        <f t="shared" si="0"/>
        <v> IAPP 53.26 </v>
      </c>
      <c r="B27" s="2" t="str">
        <f t="shared" si="1"/>
        <v>I</v>
      </c>
      <c r="C27" s="9">
        <f t="shared" si="2"/>
        <v>48100.808599999997</v>
      </c>
      <c r="D27" s="11" t="str">
        <f t="shared" si="3"/>
        <v>vis</v>
      </c>
      <c r="E27" s="35">
        <f>VLOOKUP(C27,Active!C$21:E$970,3,FALSE)</f>
        <v>5352.9581778965812</v>
      </c>
      <c r="F27" s="2" t="s">
        <v>47</v>
      </c>
      <c r="G27" s="11" t="str">
        <f t="shared" si="4"/>
        <v>48100.8086</v>
      </c>
      <c r="H27" s="9">
        <f t="shared" si="5"/>
        <v>5353</v>
      </c>
      <c r="I27" s="36" t="s">
        <v>109</v>
      </c>
      <c r="J27" s="37" t="s">
        <v>110</v>
      </c>
      <c r="K27" s="36">
        <v>5353</v>
      </c>
      <c r="L27" s="36" t="s">
        <v>111</v>
      </c>
      <c r="M27" s="37" t="s">
        <v>52</v>
      </c>
      <c r="N27" s="37" t="s">
        <v>53</v>
      </c>
      <c r="O27" s="38" t="s">
        <v>112</v>
      </c>
      <c r="P27" s="38" t="s">
        <v>113</v>
      </c>
    </row>
    <row r="28" spans="1:16" ht="12.75" customHeight="1" thickBot="1" x14ac:dyDescent="0.25">
      <c r="A28" s="9" t="str">
        <f t="shared" si="0"/>
        <v> IAPP 53.26 </v>
      </c>
      <c r="B28" s="2" t="str">
        <f t="shared" si="1"/>
        <v>I</v>
      </c>
      <c r="C28" s="9">
        <f t="shared" si="2"/>
        <v>48167.641199999998</v>
      </c>
      <c r="D28" s="11" t="str">
        <f t="shared" si="3"/>
        <v>vis</v>
      </c>
      <c r="E28" s="35">
        <f>VLOOKUP(C28,Active!C$21:E$970,3,FALSE)</f>
        <v>5428.9465396112173</v>
      </c>
      <c r="F28" s="2" t="s">
        <v>47</v>
      </c>
      <c r="G28" s="11" t="str">
        <f t="shared" si="4"/>
        <v>48167.6412</v>
      </c>
      <c r="H28" s="9">
        <f t="shared" si="5"/>
        <v>5429</v>
      </c>
      <c r="I28" s="36" t="s">
        <v>114</v>
      </c>
      <c r="J28" s="37" t="s">
        <v>115</v>
      </c>
      <c r="K28" s="36">
        <v>5429</v>
      </c>
      <c r="L28" s="36" t="s">
        <v>116</v>
      </c>
      <c r="M28" s="37" t="s">
        <v>52</v>
      </c>
      <c r="N28" s="37" t="s">
        <v>53</v>
      </c>
      <c r="O28" s="38" t="s">
        <v>117</v>
      </c>
      <c r="P28" s="38" t="s">
        <v>113</v>
      </c>
    </row>
    <row r="29" spans="1:16" ht="12.75" customHeight="1" thickBot="1" x14ac:dyDescent="0.25">
      <c r="A29" s="9" t="str">
        <f t="shared" si="0"/>
        <v> ASPC </v>
      </c>
      <c r="B29" s="2" t="str">
        <f t="shared" si="1"/>
        <v>I</v>
      </c>
      <c r="C29" s="9">
        <f t="shared" si="2"/>
        <v>49197.538800000002</v>
      </c>
      <c r="D29" s="11" t="str">
        <f t="shared" si="3"/>
        <v>vis</v>
      </c>
      <c r="E29" s="35">
        <f>VLOOKUP(C29,Active!C$21:E$970,3,FALSE)</f>
        <v>6599.9354186587834</v>
      </c>
      <c r="F29" s="2" t="s">
        <v>47</v>
      </c>
      <c r="G29" s="11" t="str">
        <f t="shared" si="4"/>
        <v>49197.5388</v>
      </c>
      <c r="H29" s="9">
        <f t="shared" si="5"/>
        <v>6600</v>
      </c>
      <c r="I29" s="36" t="s">
        <v>118</v>
      </c>
      <c r="J29" s="37" t="s">
        <v>119</v>
      </c>
      <c r="K29" s="36">
        <v>6600</v>
      </c>
      <c r="L29" s="36" t="s">
        <v>120</v>
      </c>
      <c r="M29" s="37" t="s">
        <v>52</v>
      </c>
      <c r="N29" s="37" t="s">
        <v>53</v>
      </c>
      <c r="O29" s="38" t="s">
        <v>121</v>
      </c>
      <c r="P29" s="38" t="s">
        <v>122</v>
      </c>
    </row>
    <row r="30" spans="1:16" ht="12.75" customHeight="1" thickBot="1" x14ac:dyDescent="0.25">
      <c r="A30" s="9" t="str">
        <f t="shared" si="0"/>
        <v>OEJV 0094 </v>
      </c>
      <c r="B30" s="2" t="str">
        <f t="shared" si="1"/>
        <v>I</v>
      </c>
      <c r="C30" s="9">
        <f t="shared" si="2"/>
        <v>54584.523399999998</v>
      </c>
      <c r="D30" s="11" t="str">
        <f t="shared" si="3"/>
        <v>vis</v>
      </c>
      <c r="E30" s="35" t="e">
        <f>VLOOKUP(C30,Active!C$21:E$970,3,FALSE)</f>
        <v>#N/A</v>
      </c>
      <c r="F30" s="2" t="s">
        <v>47</v>
      </c>
      <c r="G30" s="11" t="str">
        <f t="shared" si="4"/>
        <v>54584.5234</v>
      </c>
      <c r="H30" s="9">
        <f t="shared" si="5"/>
        <v>12725</v>
      </c>
      <c r="I30" s="36" t="s">
        <v>123</v>
      </c>
      <c r="J30" s="37" t="s">
        <v>124</v>
      </c>
      <c r="K30" s="36">
        <v>12725</v>
      </c>
      <c r="L30" s="36" t="s">
        <v>125</v>
      </c>
      <c r="M30" s="37" t="s">
        <v>126</v>
      </c>
      <c r="N30" s="37" t="s">
        <v>37</v>
      </c>
      <c r="O30" s="38" t="s">
        <v>127</v>
      </c>
      <c r="P30" s="39" t="s">
        <v>128</v>
      </c>
    </row>
    <row r="31" spans="1:16" ht="12.75" customHeight="1" thickBot="1" x14ac:dyDescent="0.25">
      <c r="A31" s="9" t="str">
        <f t="shared" si="0"/>
        <v>OEJV 0094 </v>
      </c>
      <c r="B31" s="2" t="str">
        <f t="shared" si="1"/>
        <v>I</v>
      </c>
      <c r="C31" s="9">
        <f t="shared" si="2"/>
        <v>54584.524700000002</v>
      </c>
      <c r="D31" s="11" t="str">
        <f t="shared" si="3"/>
        <v>vis</v>
      </c>
      <c r="E31" s="35" t="e">
        <f>VLOOKUP(C31,Active!C$21:E$970,3,FALSE)</f>
        <v>#N/A</v>
      </c>
      <c r="F31" s="2" t="s">
        <v>47</v>
      </c>
      <c r="G31" s="11" t="str">
        <f t="shared" si="4"/>
        <v>54584.5247</v>
      </c>
      <c r="H31" s="9">
        <f t="shared" si="5"/>
        <v>12725</v>
      </c>
      <c r="I31" s="36" t="s">
        <v>129</v>
      </c>
      <c r="J31" s="37" t="s">
        <v>130</v>
      </c>
      <c r="K31" s="36">
        <v>12725</v>
      </c>
      <c r="L31" s="36" t="s">
        <v>131</v>
      </c>
      <c r="M31" s="37" t="s">
        <v>126</v>
      </c>
      <c r="N31" s="37" t="s">
        <v>47</v>
      </c>
      <c r="O31" s="38" t="s">
        <v>127</v>
      </c>
      <c r="P31" s="39" t="s">
        <v>128</v>
      </c>
    </row>
    <row r="32" spans="1:16" ht="12.75" customHeight="1" thickBot="1" x14ac:dyDescent="0.25">
      <c r="A32" s="9" t="str">
        <f t="shared" si="0"/>
        <v>OEJV 0094 </v>
      </c>
      <c r="B32" s="2" t="str">
        <f t="shared" si="1"/>
        <v>I</v>
      </c>
      <c r="C32" s="9">
        <f t="shared" si="2"/>
        <v>54584.524700000002</v>
      </c>
      <c r="D32" s="11" t="str">
        <f t="shared" si="3"/>
        <v>vis</v>
      </c>
      <c r="E32" s="35" t="e">
        <f>VLOOKUP(C32,Active!C$21:E$970,3,FALSE)</f>
        <v>#N/A</v>
      </c>
      <c r="F32" s="2" t="s">
        <v>47</v>
      </c>
      <c r="G32" s="11" t="str">
        <f t="shared" si="4"/>
        <v>54584.5247</v>
      </c>
      <c r="H32" s="9">
        <f t="shared" si="5"/>
        <v>12725</v>
      </c>
      <c r="I32" s="36" t="s">
        <v>129</v>
      </c>
      <c r="J32" s="37" t="s">
        <v>130</v>
      </c>
      <c r="K32" s="36">
        <v>12725</v>
      </c>
      <c r="L32" s="36" t="s">
        <v>131</v>
      </c>
      <c r="M32" s="37" t="s">
        <v>126</v>
      </c>
      <c r="N32" s="37" t="s">
        <v>132</v>
      </c>
      <c r="O32" s="38" t="s">
        <v>127</v>
      </c>
      <c r="P32" s="39" t="s">
        <v>128</v>
      </c>
    </row>
    <row r="33" spans="2:6" x14ac:dyDescent="0.2">
      <c r="B33" s="2"/>
      <c r="E33" s="35"/>
      <c r="F33" s="2"/>
    </row>
    <row r="34" spans="2:6" x14ac:dyDescent="0.2">
      <c r="B34" s="2"/>
      <c r="E34" s="35"/>
      <c r="F34" s="2"/>
    </row>
    <row r="35" spans="2:6" x14ac:dyDescent="0.2">
      <c r="B35" s="2"/>
      <c r="E35" s="35"/>
      <c r="F35" s="2"/>
    </row>
    <row r="36" spans="2:6" x14ac:dyDescent="0.2">
      <c r="B36" s="2"/>
      <c r="E36" s="35"/>
      <c r="F36" s="2"/>
    </row>
    <row r="37" spans="2:6" x14ac:dyDescent="0.2">
      <c r="B37" s="2"/>
      <c r="E37" s="35"/>
      <c r="F37" s="2"/>
    </row>
    <row r="38" spans="2:6" x14ac:dyDescent="0.2">
      <c r="B38" s="2"/>
      <c r="E38" s="35"/>
      <c r="F38" s="2"/>
    </row>
    <row r="39" spans="2:6" x14ac:dyDescent="0.2">
      <c r="B39" s="2"/>
      <c r="E39" s="35"/>
      <c r="F39" s="2"/>
    </row>
    <row r="40" spans="2:6" x14ac:dyDescent="0.2">
      <c r="B40" s="2"/>
      <c r="E40" s="35"/>
      <c r="F40" s="2"/>
    </row>
    <row r="41" spans="2:6" x14ac:dyDescent="0.2">
      <c r="B41" s="2"/>
      <c r="E41" s="35"/>
      <c r="F41" s="2"/>
    </row>
    <row r="42" spans="2:6" x14ac:dyDescent="0.2">
      <c r="B42" s="2"/>
      <c r="E42" s="35"/>
      <c r="F42" s="2"/>
    </row>
    <row r="43" spans="2:6" x14ac:dyDescent="0.2">
      <c r="B43" s="2"/>
      <c r="E43" s="35"/>
      <c r="F43" s="2"/>
    </row>
    <row r="44" spans="2:6" x14ac:dyDescent="0.2">
      <c r="B44" s="2"/>
      <c r="E44" s="35"/>
      <c r="F44" s="2"/>
    </row>
    <row r="45" spans="2:6" x14ac:dyDescent="0.2">
      <c r="B45" s="2"/>
      <c r="E45" s="35"/>
      <c r="F45" s="2"/>
    </row>
    <row r="46" spans="2:6" x14ac:dyDescent="0.2">
      <c r="B46" s="2"/>
      <c r="E46" s="35"/>
      <c r="F46" s="2"/>
    </row>
    <row r="47" spans="2:6" x14ac:dyDescent="0.2">
      <c r="B47" s="2"/>
      <c r="E47" s="35"/>
      <c r="F47" s="2"/>
    </row>
    <row r="48" spans="2:6" x14ac:dyDescent="0.2">
      <c r="B48" s="2"/>
      <c r="E48" s="35"/>
      <c r="F48" s="2"/>
    </row>
    <row r="49" spans="2:6" x14ac:dyDescent="0.2">
      <c r="B49" s="2"/>
      <c r="E49" s="35"/>
      <c r="F49" s="2"/>
    </row>
    <row r="50" spans="2:6" x14ac:dyDescent="0.2">
      <c r="B50" s="2"/>
      <c r="E50" s="35"/>
      <c r="F50" s="2"/>
    </row>
    <row r="51" spans="2:6" x14ac:dyDescent="0.2">
      <c r="B51" s="2"/>
      <c r="E51" s="35"/>
      <c r="F51" s="2"/>
    </row>
    <row r="52" spans="2:6" x14ac:dyDescent="0.2">
      <c r="B52" s="2"/>
      <c r="E52" s="35"/>
      <c r="F52" s="2"/>
    </row>
    <row r="53" spans="2:6" x14ac:dyDescent="0.2">
      <c r="B53" s="2"/>
      <c r="E53" s="35"/>
      <c r="F53" s="2"/>
    </row>
    <row r="54" spans="2:6" x14ac:dyDescent="0.2">
      <c r="B54" s="2"/>
      <c r="E54" s="35"/>
      <c r="F54" s="2"/>
    </row>
    <row r="55" spans="2:6" x14ac:dyDescent="0.2">
      <c r="B55" s="2"/>
      <c r="E55" s="35"/>
      <c r="F55" s="2"/>
    </row>
    <row r="56" spans="2:6" x14ac:dyDescent="0.2">
      <c r="B56" s="2"/>
      <c r="E56" s="35"/>
      <c r="F56" s="2"/>
    </row>
    <row r="57" spans="2:6" x14ac:dyDescent="0.2">
      <c r="B57" s="2"/>
      <c r="E57" s="35"/>
      <c r="F57" s="2"/>
    </row>
    <row r="58" spans="2:6" x14ac:dyDescent="0.2">
      <c r="B58" s="2"/>
      <c r="E58" s="35"/>
      <c r="F58" s="2"/>
    </row>
    <row r="59" spans="2:6" x14ac:dyDescent="0.2">
      <c r="B59" s="2"/>
      <c r="E59" s="35"/>
      <c r="F59" s="2"/>
    </row>
    <row r="60" spans="2:6" x14ac:dyDescent="0.2">
      <c r="B60" s="2"/>
      <c r="E60" s="35"/>
      <c r="F60" s="2"/>
    </row>
    <row r="61" spans="2:6" x14ac:dyDescent="0.2">
      <c r="B61" s="2"/>
      <c r="E61" s="35"/>
      <c r="F61" s="2"/>
    </row>
    <row r="62" spans="2:6" x14ac:dyDescent="0.2">
      <c r="B62" s="2"/>
      <c r="E62" s="35"/>
      <c r="F62" s="2"/>
    </row>
    <row r="63" spans="2:6" x14ac:dyDescent="0.2">
      <c r="B63" s="2"/>
      <c r="E63" s="35"/>
      <c r="F63" s="2"/>
    </row>
    <row r="64" spans="2:6" x14ac:dyDescent="0.2">
      <c r="B64" s="2"/>
      <c r="E64" s="35"/>
      <c r="F64" s="2"/>
    </row>
    <row r="65" spans="2:6" x14ac:dyDescent="0.2">
      <c r="B65" s="2"/>
      <c r="E65" s="35"/>
      <c r="F65" s="2"/>
    </row>
    <row r="66" spans="2:6" x14ac:dyDescent="0.2">
      <c r="B66" s="2"/>
      <c r="E66" s="35"/>
      <c r="F66" s="2"/>
    </row>
    <row r="67" spans="2:6" x14ac:dyDescent="0.2">
      <c r="B67" s="2"/>
      <c r="E67" s="35"/>
      <c r="F67" s="2"/>
    </row>
    <row r="68" spans="2:6" x14ac:dyDescent="0.2">
      <c r="B68" s="2"/>
      <c r="E68" s="35"/>
      <c r="F68" s="2"/>
    </row>
    <row r="69" spans="2:6" x14ac:dyDescent="0.2">
      <c r="B69" s="2"/>
      <c r="E69" s="35"/>
      <c r="F69" s="2"/>
    </row>
    <row r="70" spans="2:6" x14ac:dyDescent="0.2">
      <c r="B70" s="2"/>
      <c r="E70" s="35"/>
      <c r="F70" s="2"/>
    </row>
    <row r="71" spans="2:6" x14ac:dyDescent="0.2">
      <c r="B71" s="2"/>
      <c r="E71" s="35"/>
      <c r="F71" s="2"/>
    </row>
    <row r="72" spans="2:6" x14ac:dyDescent="0.2">
      <c r="B72" s="2"/>
      <c r="E72" s="35"/>
      <c r="F72" s="2"/>
    </row>
    <row r="73" spans="2:6" x14ac:dyDescent="0.2">
      <c r="B73" s="2"/>
      <c r="E73" s="35"/>
      <c r="F73" s="2"/>
    </row>
    <row r="74" spans="2:6" x14ac:dyDescent="0.2">
      <c r="B74" s="2"/>
      <c r="E74" s="35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</sheetData>
  <phoneticPr fontId="6" type="noConversion"/>
  <hyperlinks>
    <hyperlink ref="P12" r:id="rId1" display="http://www.konkoly.hu/cgi-bin/IBVS?1357"/>
    <hyperlink ref="P11" r:id="rId2" display="http://www.konkoly.hu/cgi-bin/IBVS?1357"/>
    <hyperlink ref="P19" r:id="rId3" display="http://www.konkoly.hu/cgi-bin/IBVS?2747"/>
    <hyperlink ref="P20" r:id="rId4" display="http://www.konkoly.hu/cgi-bin/IBVS?2747"/>
    <hyperlink ref="P21" r:id="rId5" display="http://www.konkoly.hu/cgi-bin/IBVS?2747"/>
    <hyperlink ref="P30" r:id="rId6" display="http://var.astro.cz/oejv/issues/oejv0094.pdf"/>
    <hyperlink ref="P31" r:id="rId7" display="http://var.astro.cz/oejv/issues/oejv0094.pdf"/>
    <hyperlink ref="P32" r:id="rId8" display="http://var.astro.cz/oejv/issues/oejv0094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2024-02-14T03:50:47Z</dcterms:modified>
</cp:coreProperties>
</file>