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551A5D-BB7B-4E7A-B92E-9126E8B7AC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Q21" i="1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28" i="2"/>
  <c r="C28" i="2"/>
  <c r="E28" i="2"/>
  <c r="G11" i="2"/>
  <c r="C11" i="2"/>
  <c r="E11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28" i="2"/>
  <c r="B28" i="2"/>
  <c r="D28" i="2"/>
  <c r="A28" i="2"/>
  <c r="H11" i="2"/>
  <c r="D11" i="2"/>
  <c r="B11" i="2"/>
  <c r="A11" i="2"/>
  <c r="F11" i="1"/>
  <c r="Q34" i="1"/>
  <c r="Q35" i="1"/>
  <c r="Q36" i="1"/>
  <c r="Q37" i="1"/>
  <c r="Q23" i="1"/>
  <c r="Q24" i="1"/>
  <c r="Q25" i="1"/>
  <c r="Q26" i="1"/>
  <c r="Q27" i="1"/>
  <c r="Q28" i="1"/>
  <c r="Q29" i="1"/>
  <c r="Q30" i="1"/>
  <c r="Q31" i="1"/>
  <c r="Q32" i="1"/>
  <c r="Q33" i="1"/>
  <c r="E15" i="1"/>
  <c r="E16" i="1" s="1"/>
  <c r="G11" i="1"/>
  <c r="C17" i="1"/>
  <c r="Q22" i="1"/>
  <c r="C11" i="1"/>
  <c r="C12" i="1" l="1"/>
  <c r="C16" i="1" l="1"/>
  <c r="D18" i="1" s="1"/>
  <c r="O21" i="1"/>
  <c r="O34" i="1"/>
  <c r="O23" i="1"/>
  <c r="O28" i="1"/>
  <c r="O32" i="1"/>
  <c r="O37" i="1"/>
  <c r="O27" i="1"/>
  <c r="O33" i="1"/>
  <c r="O36" i="1"/>
  <c r="O31" i="1"/>
  <c r="O35" i="1"/>
  <c r="O22" i="1"/>
  <c r="O25" i="1"/>
  <c r="O24" i="1"/>
  <c r="O26" i="1"/>
  <c r="O30" i="1"/>
  <c r="C15" i="1"/>
  <c r="O29" i="1"/>
  <c r="E17" i="1" l="1"/>
  <c r="C18" i="1"/>
</calcChain>
</file>

<file path=xl/sharedStrings.xml><?xml version="1.0" encoding="utf-8"?>
<sst xmlns="http://schemas.openxmlformats.org/spreadsheetml/2006/main" count="236" uniqueCount="124">
  <si>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</si>
  <si>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</si>
  <si>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</si>
  <si>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</si>
  <si>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</si>
  <si>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</si>
  <si>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</si>
  <si>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</si>
  <si>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</si>
  <si>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</si>
  <si>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</si>
  <si>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</si>
  <si>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</si>
  <si>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</si>
  <si>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</si>
  <si>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</si>
  <si>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</si>
  <si>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</si>
  <si>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</si>
  <si>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</si>
  <si>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</si>
  <si>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</si>
  <si>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</si>
  <si>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</si>
  <si>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</si>
  <si>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</si>
  <si>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</si>
  <si>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</si>
  <si>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</si>
  <si>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</si>
  <si>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</si>
  <si>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</si>
  <si>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</si>
  <si>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</si>
  <si>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</si>
  <si>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</si>
  <si>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</si>
  <si>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Cycle</t>
  </si>
  <si>
    <t>BAD</t>
  </si>
  <si>
    <t>EB</t>
  </si>
  <si>
    <t>not avail.?</t>
  </si>
  <si>
    <t>IBVS 6007</t>
  </si>
  <si>
    <t>II</t>
  </si>
  <si>
    <t>I</t>
  </si>
  <si>
    <t>ToMcat 2012-04-01</t>
  </si>
  <si>
    <t>IBVS 6114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</si>
  <si>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</si>
  <si>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</si>
  <si>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</si>
  <si>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</si>
  <si>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</si>
  <si>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</si>
  <si>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</si>
  <si>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</si>
  <si>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</si>
  <si>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</si>
  <si>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</si>
  <si>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2446201.161 </t>
  </si>
  <si>
    <t> 15.05.1985 15:51 </t>
  </si>
  <si>
    <t> 0.002 </t>
  </si>
  <si>
    <t>E </t>
  </si>
  <si>
    <t>?</t>
  </si>
  <si>
    <t> Hube &amp; Anderson </t>
  </si>
  <si>
    <t>IBVS 2848 </t>
  </si>
  <si>
    <t>2448148.7090 </t>
  </si>
  <si>
    <t> 14.09.1990 05:00 </t>
  </si>
  <si>
    <t> -0.0355 </t>
  </si>
  <si>
    <t> Hube &amp; Martin </t>
  </si>
  <si>
    <t> AJ 102.1777 </t>
  </si>
  <si>
    <t>2453498.33531 </t>
  </si>
  <si>
    <t> 07.05.2005 20:02 </t>
  </si>
  <si>
    <t> -0.00804 </t>
  </si>
  <si>
    <t>C </t>
  </si>
  <si>
    <t> P.Zasche </t>
  </si>
  <si>
    <t>IBVS 6007 </t>
  </si>
  <si>
    <t>2453499.03693 </t>
  </si>
  <si>
    <t> 08.05.2005 12:53 </t>
  </si>
  <si>
    <t> -0.00199 </t>
  </si>
  <si>
    <t>2454652.98276 </t>
  </si>
  <si>
    <t> 05.07.2008 11:35 </t>
  </si>
  <si>
    <t> -0.00032 </t>
  </si>
  <si>
    <t>2454653.67866 </t>
  </si>
  <si>
    <t> 06.07.2008 04:17 </t>
  </si>
  <si>
    <t> 0.00001 </t>
  </si>
  <si>
    <t>2455364.54469 </t>
  </si>
  <si>
    <t> 17.06.2010 01:04 </t>
  </si>
  <si>
    <t> -0.00251 </t>
  </si>
  <si>
    <t> R.Uhlar </t>
  </si>
  <si>
    <t>2455394.45839 </t>
  </si>
  <si>
    <t> 16.07.2010 23:00 </t>
  </si>
  <si>
    <t> 0.00185 </t>
  </si>
  <si>
    <t>2455410.45443 </t>
  </si>
  <si>
    <t> 01.08.2010 22:54 </t>
  </si>
  <si>
    <t> -0.00013 </t>
  </si>
  <si>
    <t>2455716.49916 </t>
  </si>
  <si>
    <t> 03.06.2011 23:58 </t>
  </si>
  <si>
    <t> -0.00449 </t>
  </si>
  <si>
    <t>R</t>
  </si>
  <si>
    <t>2455725.54637 </t>
  </si>
  <si>
    <t> 13.06.2011 01:06 </t>
  </si>
  <si>
    <t> 0.00036 </t>
  </si>
  <si>
    <t>2455739.46812 </t>
  </si>
  <si>
    <t> 26.06.2011 23:14 </t>
  </si>
  <si>
    <t> 0.01079 </t>
  </si>
  <si>
    <t>2455787.45865 </t>
  </si>
  <si>
    <t> 13.08.2011 23:00 </t>
  </si>
  <si>
    <t> 0.00726 </t>
  </si>
  <si>
    <t>2455808.31573 </t>
  </si>
  <si>
    <t> 03.09.2011 19:34 </t>
  </si>
  <si>
    <t> -0.00264 </t>
  </si>
  <si>
    <t>2456100.45416 </t>
  </si>
  <si>
    <t> 21.06.2012 22:53 </t>
  </si>
  <si>
    <t> -0.00197 </t>
  </si>
  <si>
    <t>IBVS 6114 </t>
  </si>
  <si>
    <t>2456415.53648 </t>
  </si>
  <si>
    <t> 03.05.2013 00:52 </t>
  </si>
  <si>
    <t> -0.01110 </t>
  </si>
  <si>
    <t>2456783.49759 </t>
  </si>
  <si>
    <t> 05.05.2014 23:56 </t>
  </si>
  <si>
    <t> -0.00445 </t>
  </si>
  <si>
    <t>2456792.54156 </t>
  </si>
  <si>
    <t> 15.05.2014 00:59 </t>
  </si>
  <si>
    <t> -0.00284 </t>
  </si>
  <si>
    <t>V0822 Her / GSC 1038-0442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</si>
</sst>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4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V0822 Her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  <c:pt idx="2">
                  <c:v>6.0515000004670583E-3</c:v>
                </c:pt>
                <c:pt idx="3">
                  <c:v>3.7400000001071021E-3</c:v>
                </c:pt>
                <c:pt idx="4">
                  <c:v>4.0714999922784045E-3</c:v>
                </c:pt>
                <c:pt idx="5">
                  <c:v>-9.0549999731592834E-4</c:v>
                </c:pt>
                <c:pt idx="6">
                  <c:v>3.3489999987068586E-3</c:v>
                </c:pt>
                <c:pt idx="7">
                  <c:v>1.3134999971953221E-3</c:v>
                </c:pt>
                <c:pt idx="8">
                  <c:v>-4.0965000007417984E-3</c:v>
                </c:pt>
                <c:pt idx="9">
                  <c:v>7.2299999737879261E-4</c:v>
                </c:pt>
                <c:pt idx="10">
                  <c:v>1.1102999997092411E-2</c:v>
                </c:pt>
                <c:pt idx="11">
                  <c:v>7.4065000007976778E-3</c:v>
                </c:pt>
                <c:pt idx="12">
                  <c:v>-2.5685000000521541E-3</c:v>
                </c:pt>
                <c:pt idx="13">
                  <c:v>-2.9084999987389892E-3</c:v>
                </c:pt>
                <c:pt idx="14">
                  <c:v>-1.3119000002916437E-2</c:v>
                </c:pt>
                <c:pt idx="15">
                  <c:v>-7.7455000064219348E-3</c:v>
                </c:pt>
                <c:pt idx="16">
                  <c:v>-6.1660000064875931E-3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4-4028-9CDB-1F96511B07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-8.9765000011539087E-3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4-4028-9CDB-1F96511B07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A4-4028-9CDB-1F96511B07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4-4028-9CDB-1F96511B07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A4-4028-9CDB-1F96511B07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A4-4028-9CDB-1F96511B07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2.7699999999999999E-3</c:v>
                  </c:pt>
                  <c:pt idx="2">
                    <c:v>4.28E-3</c:v>
                  </c:pt>
                  <c:pt idx="3">
                    <c:v>2.63E-3</c:v>
                  </c:pt>
                  <c:pt idx="4">
                    <c:v>1.49E-3</c:v>
                  </c:pt>
                  <c:pt idx="5">
                    <c:v>9.1400000000000006E-3</c:v>
                  </c:pt>
                  <c:pt idx="6">
                    <c:v>2.7999999999999998E-4</c:v>
                  </c:pt>
                  <c:pt idx="7">
                    <c:v>3.8999999999999999E-4</c:v>
                  </c:pt>
                  <c:pt idx="8">
                    <c:v>5.9000000000000003E-4</c:v>
                  </c:pt>
                  <c:pt idx="9">
                    <c:v>1.15E-3</c:v>
                  </c:pt>
                  <c:pt idx="10">
                    <c:v>1.01E-3</c:v>
                  </c:pt>
                  <c:pt idx="11">
                    <c:v>1.1199999999999999E-3</c:v>
                  </c:pt>
                  <c:pt idx="12">
                    <c:v>4.8999999999999998E-4</c:v>
                  </c:pt>
                  <c:pt idx="13">
                    <c:v>1.58E-3</c:v>
                  </c:pt>
                  <c:pt idx="14">
                    <c:v>1.5299999999999999E-3</c:v>
                  </c:pt>
                  <c:pt idx="15">
                    <c:v>2.7E-4</c:v>
                  </c:pt>
                  <c:pt idx="16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A4-4028-9CDB-1F96511B07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-2.0480723935649486E-3</c:v>
                </c:pt>
                <c:pt idx="1">
                  <c:v>-8.5481454805214682E-4</c:v>
                </c:pt>
                <c:pt idx="2">
                  <c:v>-8.5465939815674793E-4</c:v>
                </c:pt>
                <c:pt idx="3">
                  <c:v>-5.9726572169000272E-4</c:v>
                </c:pt>
                <c:pt idx="4">
                  <c:v>-5.9711057179460372E-4</c:v>
                </c:pt>
                <c:pt idx="5">
                  <c:v>-4.3854737869694632E-4</c:v>
                </c:pt>
                <c:pt idx="6">
                  <c:v>-4.3187593319479441E-4</c:v>
                </c:pt>
                <c:pt idx="7">
                  <c:v>-4.283074856006201E-4</c:v>
                </c:pt>
                <c:pt idx="8">
                  <c:v>-3.6004153162511206E-4</c:v>
                </c:pt>
                <c:pt idx="9">
                  <c:v>-3.5802458298492658E-4</c:v>
                </c:pt>
                <c:pt idx="10">
                  <c:v>-3.5492158507694892E-4</c:v>
                </c:pt>
                <c:pt idx="11">
                  <c:v>-3.4421624229442611E-4</c:v>
                </c:pt>
                <c:pt idx="12">
                  <c:v>-3.3956174543245963E-4</c:v>
                </c:pt>
                <c:pt idx="13">
                  <c:v>-2.7439878936492913E-4</c:v>
                </c:pt>
                <c:pt idx="14">
                  <c:v>-2.0411588674923561E-4</c:v>
                </c:pt>
                <c:pt idx="15">
                  <c:v>-1.2204159208322699E-4</c:v>
                </c:pt>
                <c:pt idx="16">
                  <c:v>-1.2002464344304151E-4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A4-4028-9CDB-1F96511B079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-3845.5</c:v>
                </c:pt>
                <c:pt idx="1">
                  <c:v>0</c:v>
                </c:pt>
                <c:pt idx="2">
                  <c:v>0.5</c:v>
                </c:pt>
                <c:pt idx="3">
                  <c:v>830</c:v>
                </c:pt>
                <c:pt idx="4">
                  <c:v>830.5</c:v>
                </c:pt>
                <c:pt idx="5">
                  <c:v>1341.5</c:v>
                </c:pt>
                <c:pt idx="6">
                  <c:v>1363</c:v>
                </c:pt>
                <c:pt idx="7">
                  <c:v>1374.5</c:v>
                </c:pt>
                <c:pt idx="8">
                  <c:v>1594.5</c:v>
                </c:pt>
                <c:pt idx="9">
                  <c:v>1601</c:v>
                </c:pt>
                <c:pt idx="10">
                  <c:v>1611</c:v>
                </c:pt>
                <c:pt idx="11">
                  <c:v>1645.5</c:v>
                </c:pt>
                <c:pt idx="12">
                  <c:v>1660.5</c:v>
                </c:pt>
                <c:pt idx="13">
                  <c:v>1870.5</c:v>
                </c:pt>
                <c:pt idx="14">
                  <c:v>2097</c:v>
                </c:pt>
                <c:pt idx="15">
                  <c:v>2361.5</c:v>
                </c:pt>
                <c:pt idx="16">
                  <c:v>2368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A4-4028-9CDB-1F96511B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9704"/>
        <c:axId val="1"/>
      </c:scatterChart>
      <c:valAx>
        <c:axId val="69235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9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2030075187969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133350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BD622D-6B4B-FFCF-37D7-CA967D86E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7" TargetMode="External"/><Relationship Id="rId13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6007" TargetMode="External"/><Relationship Id="rId17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6007" TargetMode="External"/><Relationship Id="rId16" Type="http://schemas.openxmlformats.org/officeDocument/2006/relationships/hyperlink" Target="http://www.konkoly.hu/cgi-bin/IBVS?6114" TargetMode="External"/><Relationship Id="rId1" Type="http://schemas.openxmlformats.org/officeDocument/2006/relationships/hyperlink" Target="http://www.konkoly.hu/cgi-bin/IBVS?2848" TargetMode="External"/><Relationship Id="rId6" Type="http://schemas.openxmlformats.org/officeDocument/2006/relationships/hyperlink" Target="http://www.konkoly.hu/cgi-bin/IBVS?6007" TargetMode="External"/><Relationship Id="rId11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6007" TargetMode="External"/><Relationship Id="rId15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6007" TargetMode="External"/><Relationship Id="rId9" Type="http://schemas.openxmlformats.org/officeDocument/2006/relationships/hyperlink" Target="http://www.konkoly.hu/cgi-bin/IBVS?6007" TargetMode="External"/><Relationship Id="rId14" Type="http://schemas.openxmlformats.org/officeDocument/2006/relationships/hyperlink" Target="http://www.konkoly.hu/cgi-bin/IBVS?6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0" t="s">
        <v>123</v>
      </c>
    </row>
    <row r="2" spans="1:7" x14ac:dyDescent="0.2">
      <c r="A2" t="s">
        <v>23</v>
      </c>
      <c r="B2" t="s">
        <v>39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7" t="s">
        <v>40</v>
      </c>
      <c r="D4" s="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51">
        <v>53498.335310000002</v>
      </c>
    </row>
    <row r="8" spans="1:7" x14ac:dyDescent="0.2">
      <c r="A8" t="s">
        <v>3</v>
      </c>
      <c r="C8" s="51">
        <v>1.3911370000000001</v>
      </c>
      <c r="D8" s="29" t="s">
        <v>44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INTERCEPT(INDIRECT($G$11):G991,INDIRECT($F$11):F991)</f>
        <v>-8.5481454805214682E-4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SLOPE(INDIRECT($G$11):G991,INDIRECT($F$11):F991)</f>
        <v>3.1029979079776406E-7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17</v>
      </c>
      <c r="B15" s="11"/>
      <c r="C15" s="14">
        <f ca="1">(C7+C11)+(C8+C12)*INT(MAX(F21:F3532))</f>
        <v>56792.547605975356</v>
      </c>
      <c r="D15" s="15" t="s">
        <v>32</v>
      </c>
      <c r="E15" s="16">
        <f ca="1">TODAY()+15018.5-B9/24</f>
        <v>60354.5</v>
      </c>
    </row>
    <row r="16" spans="1:7" x14ac:dyDescent="0.2">
      <c r="A16" s="17" t="s">
        <v>4</v>
      </c>
      <c r="B16" s="11"/>
      <c r="C16" s="18">
        <f ca="1">+C8+C12</f>
        <v>1.3911373102997908</v>
      </c>
      <c r="D16" s="15" t="s">
        <v>37</v>
      </c>
      <c r="E16" s="16">
        <f ca="1">ROUND(2*(E15-C7)/C8,0)/2+1</f>
        <v>4929.5</v>
      </c>
    </row>
    <row r="17" spans="1:18" ht="13.5" thickBot="1" x14ac:dyDescent="0.25">
      <c r="A17" s="15" t="s">
        <v>29</v>
      </c>
      <c r="B17" s="11"/>
      <c r="C17" s="11">
        <f>COUNT(C21:C2190)</f>
        <v>17</v>
      </c>
      <c r="D17" s="15" t="s">
        <v>33</v>
      </c>
      <c r="E17" s="19">
        <f ca="1">+C15+C16*E16-15018.5-C9/24</f>
        <v>48632.054810431509</v>
      </c>
    </row>
    <row r="18" spans="1:18" ht="14.25" thickTop="1" thickBot="1" x14ac:dyDescent="0.25">
      <c r="A18" s="17" t="s">
        <v>5</v>
      </c>
      <c r="B18" s="11"/>
      <c r="C18" s="20">
        <f ca="1">+C15</f>
        <v>56792.547605975356</v>
      </c>
      <c r="D18" s="21">
        <f ca="1">+C16</f>
        <v>1.3911373102997908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28</v>
      </c>
      <c r="I20" s="6" t="s">
        <v>36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38</v>
      </c>
    </row>
    <row r="21" spans="1:18" x14ac:dyDescent="0.2">
      <c r="A21" s="47" t="s">
        <v>68</v>
      </c>
      <c r="B21" s="49" t="s">
        <v>43</v>
      </c>
      <c r="C21" s="48">
        <v>48148.709000000003</v>
      </c>
      <c r="D21" s="48" t="s">
        <v>56</v>
      </c>
      <c r="E21">
        <f t="shared" ref="E21:E37" si="0">+(C21-C$7)/C$8</f>
        <v>-3845.5064526355054</v>
      </c>
      <c r="F21">
        <f t="shared" ref="F21:F37" si="1">ROUND(2*E21,0)/2</f>
        <v>-3845.5</v>
      </c>
      <c r="G21">
        <f t="shared" ref="G21:G37" si="2">+C21-(C$7+F21*C$8)</f>
        <v>-8.9765000011539087E-3</v>
      </c>
      <c r="I21">
        <f>+G21</f>
        <v>-8.9765000011539087E-3</v>
      </c>
      <c r="O21">
        <f t="shared" ref="O21:O37" ca="1" si="3">+C$11+C$12*$F21</f>
        <v>-2.0480723935649486E-3</v>
      </c>
      <c r="Q21" s="1">
        <f t="shared" ref="Q21:Q37" si="4">+C21-15018.5</f>
        <v>33130.209000000003</v>
      </c>
    </row>
    <row r="22" spans="1:18" x14ac:dyDescent="0.2">
      <c r="A22" s="30" t="s">
        <v>41</v>
      </c>
      <c r="B22" s="31" t="s">
        <v>42</v>
      </c>
      <c r="C22" s="30">
        <v>53498.335310000002</v>
      </c>
      <c r="D22" s="30">
        <v>2.7699999999999999E-3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ref="H22:H37" si="5">+G22</f>
        <v>0</v>
      </c>
      <c r="O22">
        <f t="shared" ca="1" si="3"/>
        <v>-8.5481454805214682E-4</v>
      </c>
      <c r="Q22" s="1">
        <f t="shared" si="4"/>
        <v>38479.835310000002</v>
      </c>
    </row>
    <row r="23" spans="1:18" x14ac:dyDescent="0.2">
      <c r="A23" s="30" t="s">
        <v>41</v>
      </c>
      <c r="B23" s="31" t="s">
        <v>43</v>
      </c>
      <c r="C23" s="30">
        <v>53499.036930000002</v>
      </c>
      <c r="D23" s="30">
        <v>4.28E-3</v>
      </c>
      <c r="E23">
        <f t="shared" si="0"/>
        <v>0.50435003885298191</v>
      </c>
      <c r="F23">
        <f t="shared" si="1"/>
        <v>0.5</v>
      </c>
      <c r="G23">
        <f t="shared" si="2"/>
        <v>6.0515000004670583E-3</v>
      </c>
      <c r="H23">
        <f t="shared" si="5"/>
        <v>6.0515000004670583E-3</v>
      </c>
      <c r="O23">
        <f t="shared" ca="1" si="3"/>
        <v>-8.5465939815674793E-4</v>
      </c>
      <c r="Q23" s="1">
        <f t="shared" si="4"/>
        <v>38480.536930000002</v>
      </c>
    </row>
    <row r="24" spans="1:18" x14ac:dyDescent="0.2">
      <c r="A24" s="30" t="s">
        <v>41</v>
      </c>
      <c r="B24" s="31" t="s">
        <v>42</v>
      </c>
      <c r="C24" s="30">
        <v>54652.982759999999</v>
      </c>
      <c r="D24" s="30">
        <v>2.63E-3</v>
      </c>
      <c r="E24">
        <f t="shared" si="0"/>
        <v>830.00268844836751</v>
      </c>
      <c r="F24">
        <f t="shared" si="1"/>
        <v>830</v>
      </c>
      <c r="G24">
        <f t="shared" si="2"/>
        <v>3.7400000001071021E-3</v>
      </c>
      <c r="H24">
        <f t="shared" si="5"/>
        <v>3.7400000001071021E-3</v>
      </c>
      <c r="O24">
        <f t="shared" ca="1" si="3"/>
        <v>-5.9726572169000272E-4</v>
      </c>
      <c r="Q24" s="1">
        <f t="shared" si="4"/>
        <v>39634.482759999999</v>
      </c>
    </row>
    <row r="25" spans="1:18" x14ac:dyDescent="0.2">
      <c r="A25" s="30" t="s">
        <v>41</v>
      </c>
      <c r="B25" s="31" t="s">
        <v>43</v>
      </c>
      <c r="C25" s="30">
        <v>54653.678659999998</v>
      </c>
      <c r="D25" s="30">
        <v>1.49E-3</v>
      </c>
      <c r="E25">
        <f t="shared" si="0"/>
        <v>830.50292674265404</v>
      </c>
      <c r="F25">
        <f t="shared" si="1"/>
        <v>830.5</v>
      </c>
      <c r="G25">
        <f t="shared" si="2"/>
        <v>4.0714999922784045E-3</v>
      </c>
      <c r="H25">
        <f t="shared" si="5"/>
        <v>4.0714999922784045E-3</v>
      </c>
      <c r="O25">
        <f t="shared" ca="1" si="3"/>
        <v>-5.9711057179460372E-4</v>
      </c>
      <c r="Q25" s="1">
        <f t="shared" si="4"/>
        <v>39635.178659999998</v>
      </c>
    </row>
    <row r="26" spans="1:18" x14ac:dyDescent="0.2">
      <c r="A26" s="30" t="s">
        <v>41</v>
      </c>
      <c r="B26" s="31" t="s">
        <v>43</v>
      </c>
      <c r="C26" s="30">
        <v>55364.544690000002</v>
      </c>
      <c r="D26" s="30">
        <v>9.1400000000000006E-3</v>
      </c>
      <c r="E26">
        <f t="shared" si="0"/>
        <v>1341.4993490935833</v>
      </c>
      <c r="F26">
        <f t="shared" si="1"/>
        <v>1341.5</v>
      </c>
      <c r="G26">
        <f t="shared" si="2"/>
        <v>-9.0549999731592834E-4</v>
      </c>
      <c r="H26">
        <f t="shared" si="5"/>
        <v>-9.0549999731592834E-4</v>
      </c>
      <c r="O26">
        <f t="shared" ca="1" si="3"/>
        <v>-4.3854737869694632E-4</v>
      </c>
      <c r="Q26" s="1">
        <f t="shared" si="4"/>
        <v>40346.044690000002</v>
      </c>
    </row>
    <row r="27" spans="1:18" x14ac:dyDescent="0.2">
      <c r="A27" s="30" t="s">
        <v>41</v>
      </c>
      <c r="B27" s="31" t="s">
        <v>42</v>
      </c>
      <c r="C27" s="30">
        <v>55394.45839</v>
      </c>
      <c r="D27" s="30">
        <v>2.7999999999999998E-4</v>
      </c>
      <c r="E27">
        <f t="shared" si="0"/>
        <v>1363.0024073833113</v>
      </c>
      <c r="F27">
        <f t="shared" si="1"/>
        <v>1363</v>
      </c>
      <c r="G27">
        <f t="shared" si="2"/>
        <v>3.3489999987068586E-3</v>
      </c>
      <c r="H27">
        <f t="shared" si="5"/>
        <v>3.3489999987068586E-3</v>
      </c>
      <c r="O27">
        <f t="shared" ca="1" si="3"/>
        <v>-4.3187593319479441E-4</v>
      </c>
      <c r="Q27" s="1">
        <f t="shared" si="4"/>
        <v>40375.95839</v>
      </c>
    </row>
    <row r="28" spans="1:18" x14ac:dyDescent="0.2">
      <c r="A28" s="30" t="s">
        <v>41</v>
      </c>
      <c r="B28" s="31" t="s">
        <v>43</v>
      </c>
      <c r="C28" s="30">
        <v>55410.454429999998</v>
      </c>
      <c r="D28" s="30">
        <v>3.8999999999999999E-4</v>
      </c>
      <c r="E28">
        <f t="shared" si="0"/>
        <v>1374.5009441916905</v>
      </c>
      <c r="F28">
        <f t="shared" si="1"/>
        <v>1374.5</v>
      </c>
      <c r="G28">
        <f t="shared" si="2"/>
        <v>1.3134999971953221E-3</v>
      </c>
      <c r="H28">
        <f t="shared" si="5"/>
        <v>1.3134999971953221E-3</v>
      </c>
      <c r="O28">
        <f t="shared" ca="1" si="3"/>
        <v>-4.283074856006201E-4</v>
      </c>
      <c r="Q28" s="1">
        <f t="shared" si="4"/>
        <v>40391.954429999998</v>
      </c>
    </row>
    <row r="29" spans="1:18" x14ac:dyDescent="0.2">
      <c r="A29" s="30" t="s">
        <v>41</v>
      </c>
      <c r="B29" s="31" t="s">
        <v>43</v>
      </c>
      <c r="C29" s="30">
        <v>55716.499159999999</v>
      </c>
      <c r="D29" s="30">
        <v>5.9000000000000003E-4</v>
      </c>
      <c r="E29">
        <f t="shared" si="0"/>
        <v>1594.497055286429</v>
      </c>
      <c r="F29">
        <f t="shared" si="1"/>
        <v>1594.5</v>
      </c>
      <c r="G29">
        <f t="shared" si="2"/>
        <v>-4.0965000007417984E-3</v>
      </c>
      <c r="H29">
        <f t="shared" si="5"/>
        <v>-4.0965000007417984E-3</v>
      </c>
      <c r="O29">
        <f t="shared" ca="1" si="3"/>
        <v>-3.6004153162511206E-4</v>
      </c>
      <c r="Q29" s="1">
        <f t="shared" si="4"/>
        <v>40697.999159999999</v>
      </c>
    </row>
    <row r="30" spans="1:18" x14ac:dyDescent="0.2">
      <c r="A30" s="30" t="s">
        <v>41</v>
      </c>
      <c r="B30" s="31" t="s">
        <v>42</v>
      </c>
      <c r="C30" s="30">
        <v>55725.546369999996</v>
      </c>
      <c r="D30" s="30">
        <v>1.15E-3</v>
      </c>
      <c r="E30">
        <f t="shared" si="0"/>
        <v>1601.0005197187581</v>
      </c>
      <c r="F30">
        <f t="shared" si="1"/>
        <v>1601</v>
      </c>
      <c r="G30">
        <f t="shared" si="2"/>
        <v>7.2299999737879261E-4</v>
      </c>
      <c r="H30">
        <f t="shared" si="5"/>
        <v>7.2299999737879261E-4</v>
      </c>
      <c r="O30">
        <f t="shared" ca="1" si="3"/>
        <v>-3.5802458298492658E-4</v>
      </c>
      <c r="Q30" s="1">
        <f t="shared" si="4"/>
        <v>40707.046369999996</v>
      </c>
    </row>
    <row r="31" spans="1:18" x14ac:dyDescent="0.2">
      <c r="A31" s="30" t="s">
        <v>41</v>
      </c>
      <c r="B31" s="31" t="s">
        <v>42</v>
      </c>
      <c r="C31" s="30">
        <v>55739.468119999998</v>
      </c>
      <c r="D31" s="30">
        <v>1.01E-3</v>
      </c>
      <c r="E31">
        <f t="shared" si="0"/>
        <v>1611.0079812412403</v>
      </c>
      <c r="F31">
        <f t="shared" si="1"/>
        <v>1611</v>
      </c>
      <c r="G31">
        <f t="shared" si="2"/>
        <v>1.1102999997092411E-2</v>
      </c>
      <c r="H31">
        <f t="shared" si="5"/>
        <v>1.1102999997092411E-2</v>
      </c>
      <c r="O31">
        <f t="shared" ca="1" si="3"/>
        <v>-3.5492158507694892E-4</v>
      </c>
      <c r="Q31" s="1">
        <f t="shared" si="4"/>
        <v>40720.968119999998</v>
      </c>
    </row>
    <row r="32" spans="1:18" x14ac:dyDescent="0.2">
      <c r="A32" s="30" t="s">
        <v>41</v>
      </c>
      <c r="B32" s="31" t="s">
        <v>43</v>
      </c>
      <c r="C32" s="30">
        <v>55787.45865</v>
      </c>
      <c r="D32" s="30">
        <v>1.1199999999999999E-3</v>
      </c>
      <c r="E32">
        <f t="shared" si="0"/>
        <v>1645.5053240622585</v>
      </c>
      <c r="F32">
        <f t="shared" si="1"/>
        <v>1645.5</v>
      </c>
      <c r="G32">
        <f t="shared" si="2"/>
        <v>7.4065000007976778E-3</v>
      </c>
      <c r="H32">
        <f t="shared" si="5"/>
        <v>7.4065000007976778E-3</v>
      </c>
      <c r="O32">
        <f t="shared" ca="1" si="3"/>
        <v>-3.4421624229442611E-4</v>
      </c>
      <c r="Q32" s="1">
        <f t="shared" si="4"/>
        <v>40768.95865</v>
      </c>
    </row>
    <row r="33" spans="1:17" x14ac:dyDescent="0.2">
      <c r="A33" s="30" t="s">
        <v>41</v>
      </c>
      <c r="B33" s="31" t="s">
        <v>43</v>
      </c>
      <c r="C33" s="30">
        <v>55808.315730000002</v>
      </c>
      <c r="D33" s="30">
        <v>4.8999999999999998E-4</v>
      </c>
      <c r="E33">
        <f t="shared" si="0"/>
        <v>1660.4981536685457</v>
      </c>
      <c r="F33">
        <f t="shared" si="1"/>
        <v>1660.5</v>
      </c>
      <c r="G33">
        <f t="shared" si="2"/>
        <v>-2.5685000000521541E-3</v>
      </c>
      <c r="H33">
        <f t="shared" si="5"/>
        <v>-2.5685000000521541E-3</v>
      </c>
      <c r="O33">
        <f t="shared" ca="1" si="3"/>
        <v>-3.3956174543245963E-4</v>
      </c>
      <c r="Q33" s="1">
        <f t="shared" si="4"/>
        <v>40789.815730000002</v>
      </c>
    </row>
    <row r="34" spans="1:17" x14ac:dyDescent="0.2">
      <c r="A34" s="32" t="s">
        <v>45</v>
      </c>
      <c r="B34" s="33" t="s">
        <v>43</v>
      </c>
      <c r="C34" s="32">
        <v>56100.454160000001</v>
      </c>
      <c r="D34" s="32">
        <v>1.58E-3</v>
      </c>
      <c r="E34">
        <f t="shared" si="0"/>
        <v>1870.4979092641479</v>
      </c>
      <c r="F34">
        <f t="shared" si="1"/>
        <v>1870.5</v>
      </c>
      <c r="G34">
        <f t="shared" si="2"/>
        <v>-2.9084999987389892E-3</v>
      </c>
      <c r="H34">
        <f t="shared" si="5"/>
        <v>-2.9084999987389892E-3</v>
      </c>
      <c r="O34">
        <f t="shared" ca="1" si="3"/>
        <v>-2.7439878936492913E-4</v>
      </c>
      <c r="Q34" s="1">
        <f t="shared" si="4"/>
        <v>41081.954160000001</v>
      </c>
    </row>
    <row r="35" spans="1:17" x14ac:dyDescent="0.2">
      <c r="A35" s="32" t="s">
        <v>45</v>
      </c>
      <c r="B35" s="33" t="s">
        <v>42</v>
      </c>
      <c r="C35" s="32">
        <v>56415.536480000002</v>
      </c>
      <c r="D35" s="32">
        <v>1.5299999999999999E-3</v>
      </c>
      <c r="E35">
        <f t="shared" si="0"/>
        <v>2096.9905695844477</v>
      </c>
      <c r="F35">
        <f t="shared" si="1"/>
        <v>2097</v>
      </c>
      <c r="G35">
        <f t="shared" si="2"/>
        <v>-1.3119000002916437E-2</v>
      </c>
      <c r="H35">
        <f t="shared" si="5"/>
        <v>-1.3119000002916437E-2</v>
      </c>
      <c r="O35">
        <f t="shared" ca="1" si="3"/>
        <v>-2.0411588674923561E-4</v>
      </c>
      <c r="Q35" s="1">
        <f t="shared" si="4"/>
        <v>41397.036480000002</v>
      </c>
    </row>
    <row r="36" spans="1:17" x14ac:dyDescent="0.2">
      <c r="A36" s="32" t="s">
        <v>45</v>
      </c>
      <c r="B36" s="33" t="s">
        <v>43</v>
      </c>
      <c r="C36" s="32">
        <v>56783.497589999999</v>
      </c>
      <c r="D36" s="32">
        <v>2.7E-4</v>
      </c>
      <c r="E36">
        <f t="shared" si="0"/>
        <v>2361.4944322521769</v>
      </c>
      <c r="F36">
        <f t="shared" si="1"/>
        <v>2361.5</v>
      </c>
      <c r="G36">
        <f t="shared" si="2"/>
        <v>-7.7455000064219348E-3</v>
      </c>
      <c r="H36">
        <f t="shared" si="5"/>
        <v>-7.7455000064219348E-3</v>
      </c>
      <c r="O36">
        <f t="shared" ca="1" si="3"/>
        <v>-1.2204159208322699E-4</v>
      </c>
      <c r="Q36" s="1">
        <f t="shared" si="4"/>
        <v>41764.997589999999</v>
      </c>
    </row>
    <row r="37" spans="1:17" x14ac:dyDescent="0.2">
      <c r="A37" s="32" t="s">
        <v>45</v>
      </c>
      <c r="B37" s="33" t="s">
        <v>42</v>
      </c>
      <c r="C37" s="32">
        <v>56792.541559999998</v>
      </c>
      <c r="D37" s="32">
        <v>1.7700000000000001E-3</v>
      </c>
      <c r="E37">
        <f t="shared" si="0"/>
        <v>2367.9955676543686</v>
      </c>
      <c r="F37">
        <f t="shared" si="1"/>
        <v>2368</v>
      </c>
      <c r="G37">
        <f t="shared" si="2"/>
        <v>-6.1660000064875931E-3</v>
      </c>
      <c r="H37">
        <f t="shared" si="5"/>
        <v>-6.1660000064875931E-3</v>
      </c>
      <c r="O37">
        <f t="shared" ca="1" si="3"/>
        <v>-1.2002464344304151E-4</v>
      </c>
      <c r="Q37" s="1">
        <f t="shared" si="4"/>
        <v>41774.041559999998</v>
      </c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opLeftCell="A5" workbookViewId="0">
      <selection activeCell="A28" sqref="A28:D28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4" t="s">
        <v>46</v>
      </c>
      <c r="I1" s="35" t="s">
        <v>47</v>
      </c>
      <c r="J1" s="36" t="s">
        <v>48</v>
      </c>
    </row>
    <row r="2" spans="1:16" x14ac:dyDescent="0.2">
      <c r="I2" s="37" t="s">
        <v>49</v>
      </c>
      <c r="J2" s="38" t="s">
        <v>50</v>
      </c>
    </row>
    <row r="3" spans="1:16" x14ac:dyDescent="0.2">
      <c r="A3" s="39" t="s">
        <v>51</v>
      </c>
      <c r="I3" s="37" t="s">
        <v>52</v>
      </c>
      <c r="J3" s="38" t="s">
        <v>53</v>
      </c>
    </row>
    <row r="4" spans="1:16" x14ac:dyDescent="0.2">
      <c r="I4" s="37" t="s">
        <v>54</v>
      </c>
      <c r="J4" s="38" t="s">
        <v>53</v>
      </c>
    </row>
    <row r="5" spans="1:16" ht="13.5" thickBot="1" x14ac:dyDescent="0.25">
      <c r="I5" s="40" t="s">
        <v>55</v>
      </c>
      <c r="J5" s="41" t="s">
        <v>56</v>
      </c>
    </row>
    <row r="10" spans="1:16" ht="13.5" thickBot="1" x14ac:dyDescent="0.25"/>
    <row r="11" spans="1:16" ht="12.75" customHeight="1" thickBot="1" x14ac:dyDescent="0.25">
      <c r="A11" s="9" t="str">
        <f t="shared" ref="A11:A28" si="0">P11</f>
        <v>IBVS 2848 </v>
      </c>
      <c r="B11" s="2" t="str">
        <f t="shared" ref="B11:B28" si="1">IF(H11=INT(H11),"I","II")</f>
        <v>I</v>
      </c>
      <c r="C11" s="9">
        <f t="shared" ref="C11:C28" si="2">1*G11</f>
        <v>46201.161</v>
      </c>
      <c r="D11" s="11" t="str">
        <f t="shared" ref="D11:D28" si="3">VLOOKUP(F11,I$1:J$5,2,FALSE)</f>
        <v>vis</v>
      </c>
      <c r="E11" s="42" t="e">
        <f>VLOOKUP(C11,Active!C$21:E$973,3,FALSE)</f>
        <v>#N/A</v>
      </c>
      <c r="F11" s="2" t="s">
        <v>55</v>
      </c>
      <c r="G11" s="11" t="str">
        <f t="shared" ref="G11:G28" si="4">MID(I11,3,LEN(I11)-3)</f>
        <v>46201.161</v>
      </c>
      <c r="H11" s="9">
        <f t="shared" ref="H11:H28" si="5">1*K11</f>
        <v>-4528</v>
      </c>
      <c r="I11" s="43" t="s">
        <v>57</v>
      </c>
      <c r="J11" s="44" t="s">
        <v>58</v>
      </c>
      <c r="K11" s="43">
        <v>-4528</v>
      </c>
      <c r="L11" s="43" t="s">
        <v>59</v>
      </c>
      <c r="M11" s="44" t="s">
        <v>60</v>
      </c>
      <c r="N11" s="44" t="s">
        <v>61</v>
      </c>
      <c r="O11" s="45" t="s">
        <v>62</v>
      </c>
      <c r="P11" s="46" t="s">
        <v>63</v>
      </c>
    </row>
    <row r="12" spans="1:16" ht="12.75" customHeight="1" thickBot="1" x14ac:dyDescent="0.25">
      <c r="A12" s="9" t="str">
        <f t="shared" si="0"/>
        <v>IBVS 6007 </v>
      </c>
      <c r="B12" s="2" t="str">
        <f t="shared" si="1"/>
        <v>II</v>
      </c>
      <c r="C12" s="9">
        <f t="shared" si="2"/>
        <v>53498.335310000002</v>
      </c>
      <c r="D12" s="11" t="str">
        <f t="shared" si="3"/>
        <v>vis</v>
      </c>
      <c r="E12" s="42">
        <f>VLOOKUP(C12,Active!C$21:E$973,3,FALSE)</f>
        <v>0</v>
      </c>
      <c r="F12" s="2" t="s">
        <v>55</v>
      </c>
      <c r="G12" s="11" t="str">
        <f t="shared" si="4"/>
        <v>53498.33531</v>
      </c>
      <c r="H12" s="9">
        <f t="shared" si="5"/>
        <v>717.5</v>
      </c>
      <c r="I12" s="43" t="s">
        <v>69</v>
      </c>
      <c r="J12" s="44" t="s">
        <v>70</v>
      </c>
      <c r="K12" s="43">
        <v>717.5</v>
      </c>
      <c r="L12" s="43" t="s">
        <v>71</v>
      </c>
      <c r="M12" s="44" t="s">
        <v>72</v>
      </c>
      <c r="N12" s="44" t="s">
        <v>55</v>
      </c>
      <c r="O12" s="45" t="s">
        <v>73</v>
      </c>
      <c r="P12" s="46" t="s">
        <v>74</v>
      </c>
    </row>
    <row r="13" spans="1:16" ht="12.75" customHeight="1" thickBot="1" x14ac:dyDescent="0.25">
      <c r="A13" s="9" t="str">
        <f t="shared" si="0"/>
        <v>IBVS 6007 </v>
      </c>
      <c r="B13" s="2" t="str">
        <f t="shared" si="1"/>
        <v>I</v>
      </c>
      <c r="C13" s="9">
        <f t="shared" si="2"/>
        <v>53499.036930000002</v>
      </c>
      <c r="D13" s="11" t="str">
        <f t="shared" si="3"/>
        <v>vis</v>
      </c>
      <c r="E13" s="42">
        <f>VLOOKUP(C13,Active!C$21:E$973,3,FALSE)</f>
        <v>0.50435003885298191</v>
      </c>
      <c r="F13" s="2" t="s">
        <v>55</v>
      </c>
      <c r="G13" s="11" t="str">
        <f t="shared" si="4"/>
        <v>53499.03693</v>
      </c>
      <c r="H13" s="9">
        <f t="shared" si="5"/>
        <v>718</v>
      </c>
      <c r="I13" s="43" t="s">
        <v>75</v>
      </c>
      <c r="J13" s="44" t="s">
        <v>76</v>
      </c>
      <c r="K13" s="43">
        <v>718</v>
      </c>
      <c r="L13" s="43" t="s">
        <v>77</v>
      </c>
      <c r="M13" s="44" t="s">
        <v>72</v>
      </c>
      <c r="N13" s="44" t="s">
        <v>55</v>
      </c>
      <c r="O13" s="45" t="s">
        <v>73</v>
      </c>
      <c r="P13" s="46" t="s">
        <v>74</v>
      </c>
    </row>
    <row r="14" spans="1:16" ht="12.75" customHeight="1" thickBot="1" x14ac:dyDescent="0.25">
      <c r="A14" s="9" t="str">
        <f t="shared" si="0"/>
        <v>IBVS 6007 </v>
      </c>
      <c r="B14" s="2" t="str">
        <f t="shared" si="1"/>
        <v>II</v>
      </c>
      <c r="C14" s="9">
        <f t="shared" si="2"/>
        <v>54652.982759999999</v>
      </c>
      <c r="D14" s="11" t="str">
        <f t="shared" si="3"/>
        <v>vis</v>
      </c>
      <c r="E14" s="42">
        <f>VLOOKUP(C14,Active!C$21:E$973,3,FALSE)</f>
        <v>830.00268844836751</v>
      </c>
      <c r="F14" s="2" t="s">
        <v>55</v>
      </c>
      <c r="G14" s="11" t="str">
        <f t="shared" si="4"/>
        <v>54652.98276</v>
      </c>
      <c r="H14" s="9">
        <f t="shared" si="5"/>
        <v>1547.5</v>
      </c>
      <c r="I14" s="43" t="s">
        <v>78</v>
      </c>
      <c r="J14" s="44" t="s">
        <v>79</v>
      </c>
      <c r="K14" s="43">
        <v>1547.5</v>
      </c>
      <c r="L14" s="43" t="s">
        <v>80</v>
      </c>
      <c r="M14" s="44" t="s">
        <v>72</v>
      </c>
      <c r="N14" s="44" t="s">
        <v>55</v>
      </c>
      <c r="O14" s="45" t="s">
        <v>73</v>
      </c>
      <c r="P14" s="46" t="s">
        <v>74</v>
      </c>
    </row>
    <row r="15" spans="1:16" ht="12.75" customHeight="1" thickBot="1" x14ac:dyDescent="0.25">
      <c r="A15" s="9" t="str">
        <f t="shared" si="0"/>
        <v>IBVS 6007 </v>
      </c>
      <c r="B15" s="2" t="str">
        <f t="shared" si="1"/>
        <v>I</v>
      </c>
      <c r="C15" s="9">
        <f t="shared" si="2"/>
        <v>54653.678659999998</v>
      </c>
      <c r="D15" s="11" t="str">
        <f t="shared" si="3"/>
        <v>vis</v>
      </c>
      <c r="E15" s="42">
        <f>VLOOKUP(C15,Active!C$21:E$973,3,FALSE)</f>
        <v>830.50292674265404</v>
      </c>
      <c r="F15" s="2" t="s">
        <v>55</v>
      </c>
      <c r="G15" s="11" t="str">
        <f t="shared" si="4"/>
        <v>54653.67866</v>
      </c>
      <c r="H15" s="9">
        <f t="shared" si="5"/>
        <v>1548</v>
      </c>
      <c r="I15" s="43" t="s">
        <v>81</v>
      </c>
      <c r="J15" s="44" t="s">
        <v>82</v>
      </c>
      <c r="K15" s="43">
        <v>1548</v>
      </c>
      <c r="L15" s="43" t="s">
        <v>83</v>
      </c>
      <c r="M15" s="44" t="s">
        <v>72</v>
      </c>
      <c r="N15" s="44" t="s">
        <v>55</v>
      </c>
      <c r="O15" s="45" t="s">
        <v>73</v>
      </c>
      <c r="P15" s="46" t="s">
        <v>74</v>
      </c>
    </row>
    <row r="16" spans="1:16" ht="12.75" customHeight="1" thickBot="1" x14ac:dyDescent="0.25">
      <c r="A16" s="9" t="str">
        <f t="shared" si="0"/>
        <v>IBVS 6007 </v>
      </c>
      <c r="B16" s="2" t="str">
        <f t="shared" si="1"/>
        <v>I</v>
      </c>
      <c r="C16" s="9">
        <f t="shared" si="2"/>
        <v>55364.544690000002</v>
      </c>
      <c r="D16" s="11" t="str">
        <f t="shared" si="3"/>
        <v>vis</v>
      </c>
      <c r="E16" s="42">
        <f>VLOOKUP(C16,Active!C$21:E$973,3,FALSE)</f>
        <v>1341.4993490935833</v>
      </c>
      <c r="F16" s="2" t="s">
        <v>55</v>
      </c>
      <c r="G16" s="11" t="str">
        <f t="shared" si="4"/>
        <v>55364.54469</v>
      </c>
      <c r="H16" s="9">
        <f t="shared" si="5"/>
        <v>2059</v>
      </c>
      <c r="I16" s="43" t="s">
        <v>84</v>
      </c>
      <c r="J16" s="44" t="s">
        <v>85</v>
      </c>
      <c r="K16" s="43">
        <v>2059</v>
      </c>
      <c r="L16" s="43" t="s">
        <v>86</v>
      </c>
      <c r="M16" s="44" t="s">
        <v>72</v>
      </c>
      <c r="N16" s="44" t="s">
        <v>55</v>
      </c>
      <c r="O16" s="45" t="s">
        <v>87</v>
      </c>
      <c r="P16" s="46" t="s">
        <v>74</v>
      </c>
    </row>
    <row r="17" spans="1:16" ht="12.75" customHeight="1" thickBot="1" x14ac:dyDescent="0.25">
      <c r="A17" s="9" t="str">
        <f t="shared" si="0"/>
        <v>IBVS 6007 </v>
      </c>
      <c r="B17" s="2" t="str">
        <f t="shared" si="1"/>
        <v>II</v>
      </c>
      <c r="C17" s="9">
        <f t="shared" si="2"/>
        <v>55394.45839</v>
      </c>
      <c r="D17" s="11" t="str">
        <f t="shared" si="3"/>
        <v>vis</v>
      </c>
      <c r="E17" s="42">
        <f>VLOOKUP(C17,Active!C$21:E$973,3,FALSE)</f>
        <v>1363.0024073833113</v>
      </c>
      <c r="F17" s="2" t="s">
        <v>55</v>
      </c>
      <c r="G17" s="11" t="str">
        <f t="shared" si="4"/>
        <v>55394.45839</v>
      </c>
      <c r="H17" s="9">
        <f t="shared" si="5"/>
        <v>2080.5</v>
      </c>
      <c r="I17" s="43" t="s">
        <v>88</v>
      </c>
      <c r="J17" s="44" t="s">
        <v>89</v>
      </c>
      <c r="K17" s="43">
        <v>2080.5</v>
      </c>
      <c r="L17" s="43" t="s">
        <v>90</v>
      </c>
      <c r="M17" s="44" t="s">
        <v>72</v>
      </c>
      <c r="N17" s="44" t="s">
        <v>43</v>
      </c>
      <c r="O17" s="45" t="s">
        <v>87</v>
      </c>
      <c r="P17" s="46" t="s">
        <v>74</v>
      </c>
    </row>
    <row r="18" spans="1:16" ht="12.75" customHeight="1" thickBot="1" x14ac:dyDescent="0.25">
      <c r="A18" s="9" t="str">
        <f t="shared" si="0"/>
        <v>IBVS 6007 </v>
      </c>
      <c r="B18" s="2" t="str">
        <f t="shared" si="1"/>
        <v>I</v>
      </c>
      <c r="C18" s="9">
        <f t="shared" si="2"/>
        <v>55410.454429999998</v>
      </c>
      <c r="D18" s="11" t="str">
        <f t="shared" si="3"/>
        <v>vis</v>
      </c>
      <c r="E18" s="42">
        <f>VLOOKUP(C18,Active!C$21:E$973,3,FALSE)</f>
        <v>1374.5009441916905</v>
      </c>
      <c r="F18" s="2" t="s">
        <v>55</v>
      </c>
      <c r="G18" s="11" t="str">
        <f t="shared" si="4"/>
        <v>55410.45443</v>
      </c>
      <c r="H18" s="9">
        <f t="shared" si="5"/>
        <v>2092</v>
      </c>
      <c r="I18" s="43" t="s">
        <v>91</v>
      </c>
      <c r="J18" s="44" t="s">
        <v>92</v>
      </c>
      <c r="K18" s="43">
        <v>2092</v>
      </c>
      <c r="L18" s="43" t="s">
        <v>93</v>
      </c>
      <c r="M18" s="44" t="s">
        <v>72</v>
      </c>
      <c r="N18" s="44" t="s">
        <v>43</v>
      </c>
      <c r="O18" s="45" t="s">
        <v>87</v>
      </c>
      <c r="P18" s="46" t="s">
        <v>74</v>
      </c>
    </row>
    <row r="19" spans="1:16" ht="12.75" customHeight="1" thickBot="1" x14ac:dyDescent="0.25">
      <c r="A19" s="9" t="str">
        <f t="shared" si="0"/>
        <v>IBVS 6007 </v>
      </c>
      <c r="B19" s="2" t="str">
        <f t="shared" si="1"/>
        <v>I</v>
      </c>
      <c r="C19" s="9">
        <f t="shared" si="2"/>
        <v>55716.499159999999</v>
      </c>
      <c r="D19" s="11" t="str">
        <f t="shared" si="3"/>
        <v>vis</v>
      </c>
      <c r="E19" s="42">
        <f>VLOOKUP(C19,Active!C$21:E$973,3,FALSE)</f>
        <v>1594.497055286429</v>
      </c>
      <c r="F19" s="2" t="s">
        <v>55</v>
      </c>
      <c r="G19" s="11" t="str">
        <f t="shared" si="4"/>
        <v>55716.49916</v>
      </c>
      <c r="H19" s="9">
        <f t="shared" si="5"/>
        <v>2312</v>
      </c>
      <c r="I19" s="43" t="s">
        <v>94</v>
      </c>
      <c r="J19" s="44" t="s">
        <v>95</v>
      </c>
      <c r="K19" s="43">
        <v>2312</v>
      </c>
      <c r="L19" s="43" t="s">
        <v>96</v>
      </c>
      <c r="M19" s="44" t="s">
        <v>72</v>
      </c>
      <c r="N19" s="44" t="s">
        <v>97</v>
      </c>
      <c r="O19" s="45" t="s">
        <v>87</v>
      </c>
      <c r="P19" s="46" t="s">
        <v>74</v>
      </c>
    </row>
    <row r="20" spans="1:16" ht="12.75" customHeight="1" thickBot="1" x14ac:dyDescent="0.25">
      <c r="A20" s="9" t="str">
        <f t="shared" si="0"/>
        <v>IBVS 6007 </v>
      </c>
      <c r="B20" s="2" t="str">
        <f t="shared" si="1"/>
        <v>II</v>
      </c>
      <c r="C20" s="9">
        <f t="shared" si="2"/>
        <v>55725.546369999996</v>
      </c>
      <c r="D20" s="11" t="str">
        <f t="shared" si="3"/>
        <v>vis</v>
      </c>
      <c r="E20" s="42">
        <f>VLOOKUP(C20,Active!C$21:E$973,3,FALSE)</f>
        <v>1601.0005197187581</v>
      </c>
      <c r="F20" s="2" t="s">
        <v>55</v>
      </c>
      <c r="G20" s="11" t="str">
        <f t="shared" si="4"/>
        <v>55725.54637</v>
      </c>
      <c r="H20" s="9">
        <f t="shared" si="5"/>
        <v>2318.5</v>
      </c>
      <c r="I20" s="43" t="s">
        <v>98</v>
      </c>
      <c r="J20" s="44" t="s">
        <v>99</v>
      </c>
      <c r="K20" s="43">
        <v>2318.5</v>
      </c>
      <c r="L20" s="43" t="s">
        <v>100</v>
      </c>
      <c r="M20" s="44" t="s">
        <v>72</v>
      </c>
      <c r="N20" s="44" t="s">
        <v>97</v>
      </c>
      <c r="O20" s="45" t="s">
        <v>87</v>
      </c>
      <c r="P20" s="46" t="s">
        <v>74</v>
      </c>
    </row>
    <row r="21" spans="1:16" ht="12.75" customHeight="1" thickBot="1" x14ac:dyDescent="0.25">
      <c r="A21" s="9" t="str">
        <f t="shared" si="0"/>
        <v>IBVS 6007 </v>
      </c>
      <c r="B21" s="2" t="str">
        <f t="shared" si="1"/>
        <v>II</v>
      </c>
      <c r="C21" s="9">
        <f t="shared" si="2"/>
        <v>55739.468119999998</v>
      </c>
      <c r="D21" s="11" t="str">
        <f t="shared" si="3"/>
        <v>vis</v>
      </c>
      <c r="E21" s="42">
        <f>VLOOKUP(C21,Active!C$21:E$973,3,FALSE)</f>
        <v>1611.0079812412403</v>
      </c>
      <c r="F21" s="2" t="s">
        <v>55</v>
      </c>
      <c r="G21" s="11" t="str">
        <f t="shared" si="4"/>
        <v>55739.46812</v>
      </c>
      <c r="H21" s="9">
        <f t="shared" si="5"/>
        <v>2328.5</v>
      </c>
      <c r="I21" s="43" t="s">
        <v>101</v>
      </c>
      <c r="J21" s="44" t="s">
        <v>102</v>
      </c>
      <c r="K21" s="43">
        <v>2328.5</v>
      </c>
      <c r="L21" s="43" t="s">
        <v>103</v>
      </c>
      <c r="M21" s="44" t="s">
        <v>72</v>
      </c>
      <c r="N21" s="44" t="s">
        <v>43</v>
      </c>
      <c r="O21" s="45" t="s">
        <v>87</v>
      </c>
      <c r="P21" s="46" t="s">
        <v>74</v>
      </c>
    </row>
    <row r="22" spans="1:16" ht="12.75" customHeight="1" thickBot="1" x14ac:dyDescent="0.25">
      <c r="A22" s="9" t="str">
        <f t="shared" si="0"/>
        <v>IBVS 6007 </v>
      </c>
      <c r="B22" s="2" t="str">
        <f t="shared" si="1"/>
        <v>I</v>
      </c>
      <c r="C22" s="9">
        <f t="shared" si="2"/>
        <v>55787.45865</v>
      </c>
      <c r="D22" s="11" t="str">
        <f t="shared" si="3"/>
        <v>vis</v>
      </c>
      <c r="E22" s="42">
        <f>VLOOKUP(C22,Active!C$21:E$973,3,FALSE)</f>
        <v>1645.5053240622585</v>
      </c>
      <c r="F22" s="2" t="s">
        <v>55</v>
      </c>
      <c r="G22" s="11" t="str">
        <f t="shared" si="4"/>
        <v>55787.45865</v>
      </c>
      <c r="H22" s="9">
        <f t="shared" si="5"/>
        <v>2363</v>
      </c>
      <c r="I22" s="43" t="s">
        <v>104</v>
      </c>
      <c r="J22" s="44" t="s">
        <v>105</v>
      </c>
      <c r="K22" s="43">
        <v>2363</v>
      </c>
      <c r="L22" s="43" t="s">
        <v>106</v>
      </c>
      <c r="M22" s="44" t="s">
        <v>72</v>
      </c>
      <c r="N22" s="44" t="s">
        <v>97</v>
      </c>
      <c r="O22" s="45" t="s">
        <v>87</v>
      </c>
      <c r="P22" s="46" t="s">
        <v>74</v>
      </c>
    </row>
    <row r="23" spans="1:16" ht="12.75" customHeight="1" thickBot="1" x14ac:dyDescent="0.25">
      <c r="A23" s="9" t="str">
        <f t="shared" si="0"/>
        <v>IBVS 6007 </v>
      </c>
      <c r="B23" s="2" t="str">
        <f t="shared" si="1"/>
        <v>I</v>
      </c>
      <c r="C23" s="9">
        <f t="shared" si="2"/>
        <v>55808.315730000002</v>
      </c>
      <c r="D23" s="11" t="str">
        <f t="shared" si="3"/>
        <v>vis</v>
      </c>
      <c r="E23" s="42">
        <f>VLOOKUP(C23,Active!C$21:E$973,3,FALSE)</f>
        <v>1660.4981536685457</v>
      </c>
      <c r="F23" s="2" t="s">
        <v>55</v>
      </c>
      <c r="G23" s="11" t="str">
        <f t="shared" si="4"/>
        <v>55808.31573</v>
      </c>
      <c r="H23" s="9">
        <f t="shared" si="5"/>
        <v>2378</v>
      </c>
      <c r="I23" s="43" t="s">
        <v>107</v>
      </c>
      <c r="J23" s="44" t="s">
        <v>108</v>
      </c>
      <c r="K23" s="43">
        <v>2378</v>
      </c>
      <c r="L23" s="43" t="s">
        <v>109</v>
      </c>
      <c r="M23" s="44" t="s">
        <v>72</v>
      </c>
      <c r="N23" s="44" t="s">
        <v>97</v>
      </c>
      <c r="O23" s="45" t="s">
        <v>87</v>
      </c>
      <c r="P23" s="46" t="s">
        <v>74</v>
      </c>
    </row>
    <row r="24" spans="1:16" ht="12.75" customHeight="1" thickBot="1" x14ac:dyDescent="0.25">
      <c r="A24" s="9" t="str">
        <f t="shared" si="0"/>
        <v>IBVS 6114 </v>
      </c>
      <c r="B24" s="2" t="str">
        <f t="shared" si="1"/>
        <v>I</v>
      </c>
      <c r="C24" s="9">
        <f t="shared" si="2"/>
        <v>56100.454160000001</v>
      </c>
      <c r="D24" s="11" t="str">
        <f t="shared" si="3"/>
        <v>vis</v>
      </c>
      <c r="E24" s="42">
        <f>VLOOKUP(C24,Active!C$21:E$973,3,FALSE)</f>
        <v>1870.4979092641479</v>
      </c>
      <c r="F24" s="2" t="s">
        <v>55</v>
      </c>
      <c r="G24" s="11" t="str">
        <f t="shared" si="4"/>
        <v>56100.45416</v>
      </c>
      <c r="H24" s="9">
        <f t="shared" si="5"/>
        <v>2588</v>
      </c>
      <c r="I24" s="43" t="s">
        <v>110</v>
      </c>
      <c r="J24" s="44" t="s">
        <v>111</v>
      </c>
      <c r="K24" s="43">
        <v>2588</v>
      </c>
      <c r="L24" s="43" t="s">
        <v>112</v>
      </c>
      <c r="M24" s="44" t="s">
        <v>72</v>
      </c>
      <c r="N24" s="44" t="s">
        <v>97</v>
      </c>
      <c r="O24" s="45" t="s">
        <v>87</v>
      </c>
      <c r="P24" s="46" t="s">
        <v>113</v>
      </c>
    </row>
    <row r="25" spans="1:16" ht="12.75" customHeight="1" thickBot="1" x14ac:dyDescent="0.25">
      <c r="A25" s="9" t="str">
        <f t="shared" si="0"/>
        <v>IBVS 6114 </v>
      </c>
      <c r="B25" s="2" t="str">
        <f t="shared" si="1"/>
        <v>II</v>
      </c>
      <c r="C25" s="9">
        <f t="shared" si="2"/>
        <v>56415.536480000002</v>
      </c>
      <c r="D25" s="11" t="str">
        <f t="shared" si="3"/>
        <v>vis</v>
      </c>
      <c r="E25" s="42">
        <f>VLOOKUP(C25,Active!C$21:E$973,3,FALSE)</f>
        <v>2096.9905695844477</v>
      </c>
      <c r="F25" s="2" t="s">
        <v>55</v>
      </c>
      <c r="G25" s="11" t="str">
        <f t="shared" si="4"/>
        <v>56415.53648</v>
      </c>
      <c r="H25" s="9">
        <f t="shared" si="5"/>
        <v>2814.5</v>
      </c>
      <c r="I25" s="43" t="s">
        <v>114</v>
      </c>
      <c r="J25" s="44" t="s">
        <v>115</v>
      </c>
      <c r="K25" s="43">
        <v>2814.5</v>
      </c>
      <c r="L25" s="43" t="s">
        <v>116</v>
      </c>
      <c r="M25" s="44" t="s">
        <v>72</v>
      </c>
      <c r="N25" s="44" t="s">
        <v>47</v>
      </c>
      <c r="O25" s="45" t="s">
        <v>87</v>
      </c>
      <c r="P25" s="46" t="s">
        <v>113</v>
      </c>
    </row>
    <row r="26" spans="1:16" ht="12.75" customHeight="1" thickBot="1" x14ac:dyDescent="0.25">
      <c r="A26" s="9" t="str">
        <f t="shared" si="0"/>
        <v>IBVS 6114 </v>
      </c>
      <c r="B26" s="2" t="str">
        <f t="shared" si="1"/>
        <v>I</v>
      </c>
      <c r="C26" s="9">
        <f t="shared" si="2"/>
        <v>56783.497589999999</v>
      </c>
      <c r="D26" s="11" t="str">
        <f t="shared" si="3"/>
        <v>vis</v>
      </c>
      <c r="E26" s="42">
        <f>VLOOKUP(C26,Active!C$21:E$973,3,FALSE)</f>
        <v>2361.4944322521769</v>
      </c>
      <c r="F26" s="2" t="s">
        <v>55</v>
      </c>
      <c r="G26" s="11" t="str">
        <f t="shared" si="4"/>
        <v>56783.49759</v>
      </c>
      <c r="H26" s="9">
        <f t="shared" si="5"/>
        <v>3079</v>
      </c>
      <c r="I26" s="43" t="s">
        <v>117</v>
      </c>
      <c r="J26" s="44" t="s">
        <v>118</v>
      </c>
      <c r="K26" s="43">
        <v>3079</v>
      </c>
      <c r="L26" s="43" t="s">
        <v>119</v>
      </c>
      <c r="M26" s="44" t="s">
        <v>72</v>
      </c>
      <c r="N26" s="44" t="s">
        <v>97</v>
      </c>
      <c r="O26" s="45" t="s">
        <v>87</v>
      </c>
      <c r="P26" s="46" t="s">
        <v>113</v>
      </c>
    </row>
    <row r="27" spans="1:16" ht="12.75" customHeight="1" thickBot="1" x14ac:dyDescent="0.25">
      <c r="A27" s="9" t="str">
        <f t="shared" si="0"/>
        <v>IBVS 6114 </v>
      </c>
      <c r="B27" s="2" t="str">
        <f t="shared" si="1"/>
        <v>II</v>
      </c>
      <c r="C27" s="9">
        <f t="shared" si="2"/>
        <v>56792.541559999998</v>
      </c>
      <c r="D27" s="11" t="str">
        <f t="shared" si="3"/>
        <v>vis</v>
      </c>
      <c r="E27" s="42">
        <f>VLOOKUP(C27,Active!C$21:E$973,3,FALSE)</f>
        <v>2367.9955676543686</v>
      </c>
      <c r="F27" s="2" t="s">
        <v>55</v>
      </c>
      <c r="G27" s="11" t="str">
        <f t="shared" si="4"/>
        <v>56792.54156</v>
      </c>
      <c r="H27" s="9">
        <f t="shared" si="5"/>
        <v>3085.5</v>
      </c>
      <c r="I27" s="43" t="s">
        <v>120</v>
      </c>
      <c r="J27" s="44" t="s">
        <v>121</v>
      </c>
      <c r="K27" s="43">
        <v>3085.5</v>
      </c>
      <c r="L27" s="43" t="s">
        <v>122</v>
      </c>
      <c r="M27" s="44" t="s">
        <v>72</v>
      </c>
      <c r="N27" s="44" t="s">
        <v>97</v>
      </c>
      <c r="O27" s="45" t="s">
        <v>87</v>
      </c>
      <c r="P27" s="46" t="s">
        <v>113</v>
      </c>
    </row>
    <row r="28" spans="1:16" ht="12.75" customHeight="1" thickBot="1" x14ac:dyDescent="0.25">
      <c r="A28" s="9" t="str">
        <f t="shared" si="0"/>
        <v> AJ 102.1777 </v>
      </c>
      <c r="B28" s="2" t="str">
        <f t="shared" si="1"/>
        <v>I</v>
      </c>
      <c r="C28" s="9">
        <f t="shared" si="2"/>
        <v>48148.709000000003</v>
      </c>
      <c r="D28" s="11" t="str">
        <f t="shared" si="3"/>
        <v>vis</v>
      </c>
      <c r="E28" s="42">
        <f>VLOOKUP(C28,Active!C$21:E$973,3,FALSE)</f>
        <v>-3845.5064526355054</v>
      </c>
      <c r="F28" s="2" t="s">
        <v>55</v>
      </c>
      <c r="G28" s="11" t="str">
        <f t="shared" si="4"/>
        <v>48148.7090</v>
      </c>
      <c r="H28" s="9">
        <f t="shared" si="5"/>
        <v>-3128</v>
      </c>
      <c r="I28" s="43" t="s">
        <v>64</v>
      </c>
      <c r="J28" s="44" t="s">
        <v>65</v>
      </c>
      <c r="K28" s="43">
        <v>-3128</v>
      </c>
      <c r="L28" s="43" t="s">
        <v>66</v>
      </c>
      <c r="M28" s="44" t="s">
        <v>60</v>
      </c>
      <c r="N28" s="44" t="s">
        <v>61</v>
      </c>
      <c r="O28" s="45" t="s">
        <v>67</v>
      </c>
      <c r="P28" s="45" t="s">
        <v>68</v>
      </c>
    </row>
    <row r="29" spans="1:16" x14ac:dyDescent="0.2">
      <c r="B29" s="2"/>
      <c r="E29" s="42"/>
      <c r="F29" s="2"/>
    </row>
    <row r="30" spans="1:16" x14ac:dyDescent="0.2">
      <c r="B30" s="2"/>
      <c r="E30" s="42"/>
      <c r="F30" s="2"/>
    </row>
    <row r="31" spans="1:16" x14ac:dyDescent="0.2">
      <c r="B31" s="2"/>
      <c r="E31" s="42"/>
      <c r="F31" s="2"/>
    </row>
    <row r="32" spans="1:16" x14ac:dyDescent="0.2">
      <c r="B32" s="2"/>
      <c r="E32" s="42"/>
      <c r="F32" s="2"/>
    </row>
    <row r="33" spans="2:6" x14ac:dyDescent="0.2">
      <c r="B33" s="2"/>
      <c r="E33" s="42"/>
      <c r="F33" s="2"/>
    </row>
    <row r="34" spans="2:6" x14ac:dyDescent="0.2">
      <c r="B34" s="2"/>
      <c r="E34" s="42"/>
      <c r="F34" s="2"/>
    </row>
    <row r="35" spans="2:6" x14ac:dyDescent="0.2">
      <c r="B35" s="2"/>
      <c r="E35" s="42"/>
      <c r="F35" s="2"/>
    </row>
    <row r="36" spans="2:6" x14ac:dyDescent="0.2">
      <c r="B36" s="2"/>
      <c r="E36" s="42"/>
      <c r="F36" s="2"/>
    </row>
    <row r="37" spans="2:6" x14ac:dyDescent="0.2">
      <c r="B37" s="2"/>
      <c r="E37" s="42"/>
      <c r="F37" s="2"/>
    </row>
    <row r="38" spans="2:6" x14ac:dyDescent="0.2">
      <c r="B38" s="2"/>
      <c r="E38" s="42"/>
      <c r="F38" s="2"/>
    </row>
    <row r="39" spans="2:6" x14ac:dyDescent="0.2">
      <c r="B39" s="2"/>
      <c r="E39" s="42"/>
      <c r="F39" s="2"/>
    </row>
    <row r="40" spans="2:6" x14ac:dyDescent="0.2">
      <c r="B40" s="2"/>
      <c r="E40" s="42"/>
      <c r="F40" s="2"/>
    </row>
    <row r="41" spans="2:6" x14ac:dyDescent="0.2">
      <c r="B41" s="2"/>
      <c r="E41" s="42"/>
      <c r="F41" s="2"/>
    </row>
    <row r="42" spans="2:6" x14ac:dyDescent="0.2">
      <c r="B42" s="2"/>
      <c r="E42" s="42"/>
      <c r="F42" s="2"/>
    </row>
    <row r="43" spans="2:6" x14ac:dyDescent="0.2">
      <c r="B43" s="2"/>
      <c r="E43" s="42"/>
      <c r="F43" s="2"/>
    </row>
    <row r="44" spans="2:6" x14ac:dyDescent="0.2">
      <c r="B44" s="2"/>
      <c r="E44" s="42"/>
      <c r="F44" s="2"/>
    </row>
    <row r="45" spans="2:6" x14ac:dyDescent="0.2">
      <c r="B45" s="2"/>
      <c r="E45" s="42"/>
      <c r="F45" s="2"/>
    </row>
    <row r="46" spans="2:6" x14ac:dyDescent="0.2">
      <c r="B46" s="2"/>
      <c r="E46" s="42"/>
      <c r="F46" s="2"/>
    </row>
    <row r="47" spans="2:6" x14ac:dyDescent="0.2">
      <c r="B47" s="2"/>
      <c r="E47" s="42"/>
      <c r="F47" s="2"/>
    </row>
    <row r="48" spans="2:6" x14ac:dyDescent="0.2">
      <c r="B48" s="2"/>
      <c r="E48" s="42"/>
      <c r="F48" s="2"/>
    </row>
    <row r="49" spans="2:6" x14ac:dyDescent="0.2">
      <c r="B49" s="2"/>
      <c r="E49" s="42"/>
      <c r="F49" s="2"/>
    </row>
    <row r="50" spans="2:6" x14ac:dyDescent="0.2">
      <c r="B50" s="2"/>
      <c r="E50" s="42"/>
      <c r="F50" s="2"/>
    </row>
    <row r="51" spans="2:6" x14ac:dyDescent="0.2">
      <c r="B51" s="2"/>
      <c r="E51" s="42"/>
      <c r="F51" s="2"/>
    </row>
    <row r="52" spans="2:6" x14ac:dyDescent="0.2">
      <c r="B52" s="2"/>
      <c r="E52" s="42"/>
      <c r="F52" s="2"/>
    </row>
    <row r="53" spans="2:6" x14ac:dyDescent="0.2">
      <c r="B53" s="2"/>
      <c r="E53" s="42"/>
      <c r="F53" s="2"/>
    </row>
    <row r="54" spans="2:6" x14ac:dyDescent="0.2">
      <c r="B54" s="2"/>
      <c r="E54" s="42"/>
      <c r="F54" s="2"/>
    </row>
    <row r="55" spans="2:6" x14ac:dyDescent="0.2">
      <c r="B55" s="2"/>
      <c r="E55" s="42"/>
      <c r="F55" s="2"/>
    </row>
    <row r="56" spans="2:6" x14ac:dyDescent="0.2">
      <c r="B56" s="2"/>
      <c r="E56" s="42"/>
      <c r="F56" s="2"/>
    </row>
    <row r="57" spans="2:6" x14ac:dyDescent="0.2">
      <c r="B57" s="2"/>
      <c r="E57" s="42"/>
      <c r="F57" s="2"/>
    </row>
    <row r="58" spans="2:6" x14ac:dyDescent="0.2">
      <c r="B58" s="2"/>
      <c r="E58" s="42"/>
      <c r="F58" s="2"/>
    </row>
    <row r="59" spans="2:6" x14ac:dyDescent="0.2">
      <c r="B59" s="2"/>
      <c r="E59" s="42"/>
      <c r="F59" s="2"/>
    </row>
    <row r="60" spans="2:6" x14ac:dyDescent="0.2">
      <c r="B60" s="2"/>
      <c r="E60" s="42"/>
      <c r="F60" s="2"/>
    </row>
    <row r="61" spans="2:6" x14ac:dyDescent="0.2">
      <c r="B61" s="2"/>
      <c r="E61" s="42"/>
      <c r="F61" s="2"/>
    </row>
    <row r="62" spans="2:6" x14ac:dyDescent="0.2">
      <c r="B62" s="2"/>
      <c r="E62" s="42"/>
      <c r="F62" s="2"/>
    </row>
    <row r="63" spans="2:6" x14ac:dyDescent="0.2">
      <c r="B63" s="2"/>
      <c r="E63" s="42"/>
      <c r="F63" s="2"/>
    </row>
    <row r="64" spans="2:6" x14ac:dyDescent="0.2">
      <c r="B64" s="2"/>
      <c r="E64" s="42"/>
      <c r="F64" s="2"/>
    </row>
    <row r="65" spans="2:6" x14ac:dyDescent="0.2">
      <c r="B65" s="2"/>
      <c r="E65" s="42"/>
      <c r="F65" s="2"/>
    </row>
    <row r="66" spans="2:6" x14ac:dyDescent="0.2">
      <c r="B66" s="2"/>
      <c r="E66" s="42"/>
      <c r="F66" s="2"/>
    </row>
    <row r="67" spans="2:6" x14ac:dyDescent="0.2">
      <c r="B67" s="2"/>
      <c r="E67" s="42"/>
      <c r="F67" s="2"/>
    </row>
    <row r="68" spans="2:6" x14ac:dyDescent="0.2">
      <c r="B68" s="2"/>
      <c r="E68" s="42"/>
      <c r="F68" s="2"/>
    </row>
    <row r="69" spans="2:6" x14ac:dyDescent="0.2">
      <c r="B69" s="2"/>
      <c r="E69" s="42"/>
      <c r="F69" s="2"/>
    </row>
    <row r="70" spans="2:6" x14ac:dyDescent="0.2">
      <c r="B70" s="2"/>
      <c r="E70" s="42"/>
      <c r="F70" s="2"/>
    </row>
    <row r="71" spans="2:6" x14ac:dyDescent="0.2">
      <c r="B71" s="2"/>
      <c r="E71" s="42"/>
      <c r="F71" s="2"/>
    </row>
    <row r="72" spans="2:6" x14ac:dyDescent="0.2">
      <c r="B72" s="2"/>
      <c r="E72" s="42"/>
      <c r="F72" s="2"/>
    </row>
    <row r="73" spans="2:6" x14ac:dyDescent="0.2">
      <c r="B73" s="2"/>
      <c r="E73" s="42"/>
      <c r="F73" s="2"/>
    </row>
    <row r="74" spans="2:6" x14ac:dyDescent="0.2">
      <c r="B74" s="2"/>
      <c r="E74" s="42"/>
      <c r="F74" s="2"/>
    </row>
    <row r="75" spans="2:6" x14ac:dyDescent="0.2">
      <c r="B75" s="2"/>
      <c r="E75" s="42"/>
      <c r="F75" s="2"/>
    </row>
    <row r="76" spans="2:6" x14ac:dyDescent="0.2">
      <c r="B76" s="2"/>
      <c r="E76" s="42"/>
      <c r="F76" s="2"/>
    </row>
    <row r="77" spans="2:6" x14ac:dyDescent="0.2">
      <c r="B77" s="2"/>
      <c r="E77" s="42"/>
      <c r="F77" s="2"/>
    </row>
    <row r="78" spans="2:6" x14ac:dyDescent="0.2">
      <c r="B78" s="2"/>
      <c r="E78" s="42"/>
      <c r="F78" s="2"/>
    </row>
    <row r="79" spans="2:6" x14ac:dyDescent="0.2">
      <c r="B79" s="2"/>
      <c r="E79" s="42"/>
      <c r="F79" s="2"/>
    </row>
    <row r="80" spans="2:6" x14ac:dyDescent="0.2">
      <c r="B80" s="2"/>
      <c r="E80" s="4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</sheetData>
  <phoneticPr fontId="6" type="noConversion"/>
  <hyperlinks>
    <hyperlink ref="P11" r:id="rId1" display="http://www.konkoly.hu/cgi-bin/IBVS?2848"/>
    <hyperlink ref="P12" r:id="rId2" display="http://www.konkoly.hu/cgi-bin/IBVS?6007"/>
    <hyperlink ref="P13" r:id="rId3" display="http://www.konkoly.hu/cgi-bin/IBVS?6007"/>
    <hyperlink ref="P14" r:id="rId4" display="http://www.konkoly.hu/cgi-bin/IBVS?6007"/>
    <hyperlink ref="P15" r:id="rId5" display="http://www.konkoly.hu/cgi-bin/IBVS?6007"/>
    <hyperlink ref="P16" r:id="rId6" display="http://www.konkoly.hu/cgi-bin/IBVS?6007"/>
    <hyperlink ref="P17" r:id="rId7" display="http://www.konkoly.hu/cgi-bin/IBVS?6007"/>
    <hyperlink ref="P18" r:id="rId8" display="http://www.konkoly.hu/cgi-bin/IBVS?6007"/>
    <hyperlink ref="P19" r:id="rId9" display="http://www.konkoly.hu/cgi-bin/IBVS?6007"/>
    <hyperlink ref="P20" r:id="rId10" display="http://www.konkoly.hu/cgi-bin/IBVS?6007"/>
    <hyperlink ref="P21" r:id="rId11" display="http://www.konkoly.hu/cgi-bin/IBVS?6007"/>
    <hyperlink ref="P22" r:id="rId12" display="http://www.konkoly.hu/cgi-bin/IBVS?6007"/>
    <hyperlink ref="P23" r:id="rId13" display="http://www.konkoly.hu/cgi-bin/IBVS?6007"/>
    <hyperlink ref="P24" r:id="rId14" display="http://www.konkoly.hu/cgi-bin/IBVS?6114"/>
    <hyperlink ref="P25" r:id="rId15" display="http://www.konkoly.hu/cgi-bin/IBVS?6114"/>
    <hyperlink ref="P26" r:id="rId16" display="http://www.konkoly.hu/cgi-bin/IBVS?6114"/>
    <hyperlink ref="P27" r:id="rId17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2024-02-14T03:55:59Z</dcterms:modified>
</cp:coreProperties>
</file>