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C286136-4113-4466-BC86-A20DCAE887F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K38" i="2" l="1"/>
  <c r="C7" i="2"/>
  <c r="E53" i="2"/>
  <c r="F53" i="2"/>
  <c r="D9" i="2"/>
  <c r="C9" i="2"/>
  <c r="E21" i="2"/>
  <c r="F21" i="2"/>
  <c r="G21" i="2"/>
  <c r="K21" i="2"/>
  <c r="E27" i="2"/>
  <c r="F27" i="2"/>
  <c r="E28" i="2"/>
  <c r="F28" i="2"/>
  <c r="E29" i="2"/>
  <c r="F29" i="2"/>
  <c r="G29" i="2"/>
  <c r="K29" i="2"/>
  <c r="E35" i="2"/>
  <c r="F35" i="2"/>
  <c r="E36" i="2"/>
  <c r="F36" i="2"/>
  <c r="E37" i="2"/>
  <c r="F37" i="2"/>
  <c r="G37" i="2"/>
  <c r="K37" i="2"/>
  <c r="E40" i="2"/>
  <c r="F40" i="2"/>
  <c r="Q66" i="2"/>
  <c r="Q67" i="2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E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1" i="3"/>
  <c r="C11" i="3"/>
  <c r="E11" i="3"/>
  <c r="H38" i="3"/>
  <c r="D38" i="3"/>
  <c r="B38" i="3"/>
  <c r="A38" i="3"/>
  <c r="H37" i="3"/>
  <c r="B37" i="3"/>
  <c r="D37" i="3"/>
  <c r="A37" i="3"/>
  <c r="H36" i="3"/>
  <c r="D36" i="3"/>
  <c r="B36" i="3"/>
  <c r="A36" i="3"/>
  <c r="H35" i="3"/>
  <c r="B35" i="3"/>
  <c r="D35" i="3"/>
  <c r="A35" i="3"/>
  <c r="H34" i="3"/>
  <c r="D34" i="3"/>
  <c r="B34" i="3"/>
  <c r="A34" i="3"/>
  <c r="H33" i="3"/>
  <c r="B33" i="3"/>
  <c r="D33" i="3"/>
  <c r="A33" i="3"/>
  <c r="H32" i="3"/>
  <c r="D32" i="3"/>
  <c r="B32" i="3"/>
  <c r="A32" i="3"/>
  <c r="H31" i="3"/>
  <c r="B31" i="3"/>
  <c r="D31" i="3"/>
  <c r="A31" i="3"/>
  <c r="H30" i="3"/>
  <c r="D30" i="3"/>
  <c r="B30" i="3"/>
  <c r="A30" i="3"/>
  <c r="H29" i="3"/>
  <c r="B29" i="3"/>
  <c r="D29" i="3"/>
  <c r="A29" i="3"/>
  <c r="H28" i="3"/>
  <c r="D28" i="3"/>
  <c r="B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24" i="3"/>
  <c r="D24" i="3"/>
  <c r="B24" i="3"/>
  <c r="A24" i="3"/>
  <c r="H23" i="3"/>
  <c r="B23" i="3"/>
  <c r="D23" i="3"/>
  <c r="A23" i="3"/>
  <c r="H22" i="3"/>
  <c r="D22" i="3"/>
  <c r="B22" i="3"/>
  <c r="A22" i="3"/>
  <c r="H21" i="3"/>
  <c r="B21" i="3"/>
  <c r="D21" i="3"/>
  <c r="A21" i="3"/>
  <c r="H20" i="3"/>
  <c r="D20" i="3"/>
  <c r="B20" i="3"/>
  <c r="A20" i="3"/>
  <c r="H19" i="3"/>
  <c r="B19" i="3"/>
  <c r="D19" i="3"/>
  <c r="A19" i="3"/>
  <c r="H18" i="3"/>
  <c r="D18" i="3"/>
  <c r="B18" i="3"/>
  <c r="A18" i="3"/>
  <c r="H17" i="3"/>
  <c r="B17" i="3"/>
  <c r="D17" i="3"/>
  <c r="A17" i="3"/>
  <c r="H16" i="3"/>
  <c r="D16" i="3"/>
  <c r="B16" i="3"/>
  <c r="A16" i="3"/>
  <c r="H15" i="3"/>
  <c r="B15" i="3"/>
  <c r="D15" i="3"/>
  <c r="A15" i="3"/>
  <c r="H14" i="3"/>
  <c r="D14" i="3"/>
  <c r="B14" i="3"/>
  <c r="A14" i="3"/>
  <c r="H13" i="3"/>
  <c r="B13" i="3"/>
  <c r="D13" i="3"/>
  <c r="A13" i="3"/>
  <c r="H12" i="3"/>
  <c r="D12" i="3"/>
  <c r="B12" i="3"/>
  <c r="A12" i="3"/>
  <c r="H11" i="3"/>
  <c r="B11" i="3"/>
  <c r="D11" i="3"/>
  <c r="A11" i="3"/>
  <c r="Q65" i="2"/>
  <c r="Q64" i="2"/>
  <c r="Q63" i="2"/>
  <c r="F16" i="2"/>
  <c r="F17" i="2" s="1"/>
  <c r="C17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U40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2" i="1"/>
  <c r="E26" i="1"/>
  <c r="F26" i="1"/>
  <c r="E49" i="1"/>
  <c r="F49" i="1"/>
  <c r="E60" i="1"/>
  <c r="F60" i="1"/>
  <c r="F11" i="1"/>
  <c r="Q60" i="1"/>
  <c r="Q59" i="1"/>
  <c r="Q61" i="1"/>
  <c r="Q58" i="1"/>
  <c r="Q57" i="1"/>
  <c r="Q51" i="1"/>
  <c r="Q50" i="1"/>
  <c r="Q49" i="1"/>
  <c r="Q48" i="1"/>
  <c r="Q47" i="1"/>
  <c r="Q46" i="1"/>
  <c r="Q45" i="1"/>
  <c r="Q44" i="1"/>
  <c r="Q43" i="1"/>
  <c r="Q39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11" i="1"/>
  <c r="E14" i="1"/>
  <c r="E15" i="1" s="1"/>
  <c r="C17" i="1"/>
  <c r="Q56" i="1"/>
  <c r="Q52" i="1"/>
  <c r="Q53" i="1"/>
  <c r="Q54" i="1"/>
  <c r="Q55" i="1"/>
  <c r="Q38" i="1"/>
  <c r="Q37" i="1"/>
  <c r="Q41" i="1"/>
  <c r="Q42" i="1"/>
  <c r="C7" i="1"/>
  <c r="C8" i="1"/>
  <c r="Q40" i="1"/>
  <c r="E59" i="1"/>
  <c r="F59" i="1"/>
  <c r="E35" i="1"/>
  <c r="F35" i="1"/>
  <c r="G35" i="1"/>
  <c r="I35" i="1"/>
  <c r="E28" i="1"/>
  <c r="F28" i="1"/>
  <c r="G28" i="1"/>
  <c r="I28" i="1"/>
  <c r="E34" i="1"/>
  <c r="F34" i="1"/>
  <c r="G34" i="1"/>
  <c r="I34" i="1"/>
  <c r="E27" i="1"/>
  <c r="F27" i="1"/>
  <c r="E21" i="3"/>
  <c r="E14" i="3"/>
  <c r="E31" i="3"/>
  <c r="E23" i="3"/>
  <c r="E53" i="1"/>
  <c r="F53" i="1"/>
  <c r="E52" i="1"/>
  <c r="F52" i="1"/>
  <c r="G43" i="1"/>
  <c r="I43" i="1"/>
  <c r="E40" i="1"/>
  <c r="F40" i="1"/>
  <c r="G40" i="1"/>
  <c r="H40" i="1"/>
  <c r="E62" i="1"/>
  <c r="F62" i="1"/>
  <c r="G62" i="1"/>
  <c r="I62" i="1"/>
  <c r="G49" i="1"/>
  <c r="I49" i="1"/>
  <c r="E36" i="3"/>
  <c r="E21" i="1"/>
  <c r="F21" i="1"/>
  <c r="G21" i="1"/>
  <c r="E29" i="1"/>
  <c r="F29" i="1"/>
  <c r="G29" i="1"/>
  <c r="I29" i="1"/>
  <c r="G31" i="1"/>
  <c r="I31" i="1"/>
  <c r="E39" i="1"/>
  <c r="F39" i="1"/>
  <c r="G39" i="1"/>
  <c r="I39" i="1"/>
  <c r="E50" i="1"/>
  <c r="F50" i="1"/>
  <c r="G50" i="1"/>
  <c r="I50" i="1"/>
  <c r="G57" i="1"/>
  <c r="I57" i="1"/>
  <c r="E37" i="1"/>
  <c r="F37" i="1"/>
  <c r="G37" i="1"/>
  <c r="I37" i="1"/>
  <c r="E56" i="1"/>
  <c r="F56" i="1"/>
  <c r="E24" i="1"/>
  <c r="F24" i="1"/>
  <c r="G24" i="1"/>
  <c r="I24" i="1"/>
  <c r="G26" i="1"/>
  <c r="I26" i="1"/>
  <c r="E32" i="1"/>
  <c r="F32" i="1"/>
  <c r="G32" i="1"/>
  <c r="I32" i="1"/>
  <c r="E45" i="1"/>
  <c r="F45" i="1"/>
  <c r="G45" i="1"/>
  <c r="I45" i="1"/>
  <c r="E58" i="1"/>
  <c r="F58" i="1"/>
  <c r="G58" i="1"/>
  <c r="I58" i="1"/>
  <c r="G59" i="1"/>
  <c r="I59" i="1"/>
  <c r="E42" i="1"/>
  <c r="F42" i="1"/>
  <c r="G42" i="1"/>
  <c r="I42" i="1"/>
  <c r="E22" i="1"/>
  <c r="F22" i="1"/>
  <c r="G22" i="1"/>
  <c r="I22" i="1"/>
  <c r="E30" i="1"/>
  <c r="F30" i="1"/>
  <c r="G30" i="1"/>
  <c r="I30" i="1"/>
  <c r="E43" i="1"/>
  <c r="F43" i="1"/>
  <c r="E51" i="1"/>
  <c r="F51" i="1"/>
  <c r="G51" i="1"/>
  <c r="I51" i="1"/>
  <c r="E38" i="1"/>
  <c r="F38" i="1"/>
  <c r="G38" i="1"/>
  <c r="I38" i="1"/>
  <c r="G27" i="1"/>
  <c r="I27" i="1"/>
  <c r="E46" i="1"/>
  <c r="F46" i="1"/>
  <c r="G46" i="1"/>
  <c r="I46" i="1"/>
  <c r="G60" i="1"/>
  <c r="I60" i="1"/>
  <c r="E25" i="1"/>
  <c r="F25" i="1"/>
  <c r="G25" i="1"/>
  <c r="I25" i="1"/>
  <c r="E33" i="1"/>
  <c r="F33" i="1"/>
  <c r="G48" i="1"/>
  <c r="I48" i="1"/>
  <c r="E61" i="1"/>
  <c r="F61" i="1"/>
  <c r="G61" i="1"/>
  <c r="I61" i="1"/>
  <c r="E23" i="1"/>
  <c r="F23" i="1"/>
  <c r="G23" i="1"/>
  <c r="I23" i="1"/>
  <c r="E31" i="1"/>
  <c r="F31" i="1"/>
  <c r="G33" i="1"/>
  <c r="I33" i="1"/>
  <c r="E44" i="1"/>
  <c r="F44" i="1"/>
  <c r="G44" i="1"/>
  <c r="I44" i="1"/>
  <c r="E57" i="1"/>
  <c r="F57" i="1"/>
  <c r="E41" i="1"/>
  <c r="F41" i="1"/>
  <c r="G41" i="1"/>
  <c r="I41" i="1"/>
  <c r="E54" i="1"/>
  <c r="F54" i="1"/>
  <c r="E36" i="1"/>
  <c r="F36" i="1"/>
  <c r="G36" i="1"/>
  <c r="I36" i="1"/>
  <c r="E28" i="3"/>
  <c r="E24" i="3"/>
  <c r="E55" i="1"/>
  <c r="F55" i="1"/>
  <c r="G55" i="1"/>
  <c r="I55" i="1"/>
  <c r="E48" i="1"/>
  <c r="F48" i="1"/>
  <c r="E47" i="1"/>
  <c r="F47" i="1"/>
  <c r="G47" i="1"/>
  <c r="I47" i="1"/>
  <c r="E38" i="3"/>
  <c r="G34" i="2"/>
  <c r="K34" i="2"/>
  <c r="E32" i="2"/>
  <c r="F32" i="2"/>
  <c r="G32" i="2"/>
  <c r="K32" i="2"/>
  <c r="E24" i="2"/>
  <c r="F24" i="2"/>
  <c r="G55" i="2"/>
  <c r="K55" i="2"/>
  <c r="G64" i="2"/>
  <c r="J64" i="2"/>
  <c r="E67" i="2"/>
  <c r="F67" i="2"/>
  <c r="G67" i="2"/>
  <c r="K67" i="2"/>
  <c r="E61" i="2"/>
  <c r="E55" i="2"/>
  <c r="F55" i="2"/>
  <c r="E51" i="2"/>
  <c r="F51" i="2"/>
  <c r="G51" i="2"/>
  <c r="K51" i="2"/>
  <c r="E49" i="2"/>
  <c r="F49" i="2"/>
  <c r="G49" i="2"/>
  <c r="K49" i="2"/>
  <c r="E47" i="2"/>
  <c r="F47" i="2"/>
  <c r="G47" i="2"/>
  <c r="K47" i="2"/>
  <c r="E45" i="2"/>
  <c r="E43" i="2"/>
  <c r="F43" i="2"/>
  <c r="G43" i="2"/>
  <c r="K43" i="2"/>
  <c r="E39" i="2"/>
  <c r="F39" i="2"/>
  <c r="G39" i="2"/>
  <c r="K39" i="2"/>
  <c r="E42" i="2"/>
  <c r="F42" i="2"/>
  <c r="U42" i="2"/>
  <c r="G36" i="2"/>
  <c r="K36" i="2"/>
  <c r="E34" i="2"/>
  <c r="F34" i="2"/>
  <c r="G28" i="2"/>
  <c r="K28" i="2"/>
  <c r="E26" i="2"/>
  <c r="F26" i="2"/>
  <c r="G26" i="2"/>
  <c r="K26" i="2"/>
  <c r="E31" i="2"/>
  <c r="F31" i="2"/>
  <c r="G31" i="2"/>
  <c r="K31" i="2"/>
  <c r="G25" i="2"/>
  <c r="K25" i="2"/>
  <c r="E23" i="2"/>
  <c r="F23" i="2"/>
  <c r="G23" i="2"/>
  <c r="K23" i="2"/>
  <c r="E64" i="2"/>
  <c r="F64" i="2"/>
  <c r="E62" i="2"/>
  <c r="E59" i="2"/>
  <c r="F59" i="2"/>
  <c r="G59" i="2"/>
  <c r="J59" i="2"/>
  <c r="E57" i="2"/>
  <c r="F57" i="2"/>
  <c r="G57" i="2"/>
  <c r="J57" i="2"/>
  <c r="G35" i="2"/>
  <c r="K35" i="2"/>
  <c r="E33" i="2"/>
  <c r="F33" i="2"/>
  <c r="G33" i="2"/>
  <c r="K33" i="2"/>
  <c r="G27" i="2"/>
  <c r="K27" i="2"/>
  <c r="E25" i="2"/>
  <c r="F25" i="2"/>
  <c r="G65" i="2"/>
  <c r="J65" i="2"/>
  <c r="G63" i="2"/>
  <c r="J63" i="2"/>
  <c r="G58" i="2"/>
  <c r="J58" i="2"/>
  <c r="G53" i="2"/>
  <c r="E38" i="2"/>
  <c r="F38" i="2"/>
  <c r="U38" i="2"/>
  <c r="E30" i="2"/>
  <c r="F30" i="2"/>
  <c r="G30" i="2"/>
  <c r="K30" i="2"/>
  <c r="G24" i="2"/>
  <c r="K24" i="2"/>
  <c r="E22" i="2"/>
  <c r="F22" i="2"/>
  <c r="G22" i="2"/>
  <c r="K22" i="2"/>
  <c r="E52" i="2"/>
  <c r="E66" i="2"/>
  <c r="F66" i="2"/>
  <c r="G66" i="2"/>
  <c r="K66" i="2"/>
  <c r="E56" i="2"/>
  <c r="F56" i="2"/>
  <c r="G56" i="2"/>
  <c r="K56" i="2"/>
  <c r="E54" i="2"/>
  <c r="F54" i="2"/>
  <c r="G54" i="2"/>
  <c r="K54" i="2"/>
  <c r="E50" i="2"/>
  <c r="F50" i="2"/>
  <c r="G50" i="2"/>
  <c r="K50" i="2"/>
  <c r="E48" i="2"/>
  <c r="F48" i="2"/>
  <c r="G48" i="2"/>
  <c r="K48" i="2"/>
  <c r="E46" i="2"/>
  <c r="E44" i="2"/>
  <c r="E41" i="2"/>
  <c r="F41" i="2"/>
  <c r="G41" i="2"/>
  <c r="K41" i="2"/>
  <c r="E65" i="2"/>
  <c r="F65" i="2"/>
  <c r="E63" i="2"/>
  <c r="F63" i="2"/>
  <c r="E60" i="2"/>
  <c r="E58" i="2"/>
  <c r="F58" i="2"/>
  <c r="I21" i="1"/>
  <c r="E22" i="3"/>
  <c r="E29" i="3"/>
  <c r="E27" i="3"/>
  <c r="F52" i="2"/>
  <c r="G52" i="2"/>
  <c r="J52" i="2"/>
  <c r="E25" i="3"/>
  <c r="F45" i="2"/>
  <c r="G45" i="2"/>
  <c r="K45" i="2"/>
  <c r="E18" i="3"/>
  <c r="E37" i="3"/>
  <c r="E13" i="3"/>
  <c r="E20" i="3"/>
  <c r="E30" i="3"/>
  <c r="F62" i="2"/>
  <c r="G62" i="2"/>
  <c r="J62" i="2"/>
  <c r="E35" i="3"/>
  <c r="F44" i="2"/>
  <c r="G44" i="2"/>
  <c r="K44" i="2"/>
  <c r="E17" i="3"/>
  <c r="F46" i="2"/>
  <c r="G46" i="2"/>
  <c r="K46" i="2"/>
  <c r="E19" i="3"/>
  <c r="E12" i="3"/>
  <c r="E16" i="3"/>
  <c r="F60" i="2"/>
  <c r="G60" i="2"/>
  <c r="E33" i="3"/>
  <c r="E32" i="3"/>
  <c r="F61" i="2"/>
  <c r="G61" i="2"/>
  <c r="K61" i="2"/>
  <c r="E34" i="3"/>
  <c r="J53" i="2"/>
  <c r="E15" i="3"/>
  <c r="J60" i="2"/>
  <c r="C11" i="2"/>
  <c r="C11" i="1"/>
  <c r="C12" i="1"/>
  <c r="C12" i="2"/>
  <c r="C16" i="2" l="1"/>
  <c r="D18" i="2" s="1"/>
  <c r="C16" i="1"/>
  <c r="D18" i="1" s="1"/>
  <c r="O27" i="1"/>
  <c r="O59" i="1"/>
  <c r="O25" i="1"/>
  <c r="O31" i="1"/>
  <c r="O55" i="1"/>
  <c r="O42" i="1"/>
  <c r="O62" i="1"/>
  <c r="O52" i="1"/>
  <c r="O47" i="1"/>
  <c r="O56" i="1"/>
  <c r="O23" i="1"/>
  <c r="O36" i="1"/>
  <c r="O41" i="1"/>
  <c r="O34" i="1"/>
  <c r="O50" i="1"/>
  <c r="O37" i="1"/>
  <c r="O28" i="1"/>
  <c r="O51" i="1"/>
  <c r="O38" i="1"/>
  <c r="O45" i="1"/>
  <c r="O40" i="1"/>
  <c r="O26" i="1"/>
  <c r="O39" i="1"/>
  <c r="O54" i="1"/>
  <c r="O21" i="1"/>
  <c r="O29" i="1"/>
  <c r="O60" i="1"/>
  <c r="O61" i="1"/>
  <c r="O43" i="1"/>
  <c r="O49" i="1"/>
  <c r="O48" i="1"/>
  <c r="O32" i="1"/>
  <c r="O46" i="1"/>
  <c r="O57" i="1"/>
  <c r="O30" i="1"/>
  <c r="O53" i="1"/>
  <c r="O35" i="1"/>
  <c r="O24" i="1"/>
  <c r="O33" i="1"/>
  <c r="O44" i="1"/>
  <c r="O22" i="1"/>
  <c r="C15" i="1"/>
  <c r="O58" i="1"/>
  <c r="O23" i="2"/>
  <c r="O52" i="2"/>
  <c r="O53" i="2"/>
  <c r="O33" i="2"/>
  <c r="O46" i="2"/>
  <c r="O22" i="2"/>
  <c r="O67" i="2"/>
  <c r="O28" i="2"/>
  <c r="O40" i="2"/>
  <c r="O38" i="2"/>
  <c r="C15" i="2"/>
  <c r="O31" i="2"/>
  <c r="O56" i="2"/>
  <c r="O57" i="2"/>
  <c r="O39" i="2"/>
  <c r="O62" i="2"/>
  <c r="O36" i="2"/>
  <c r="O50" i="2"/>
  <c r="O32" i="2"/>
  <c r="O43" i="2"/>
  <c r="O51" i="2"/>
  <c r="O26" i="2"/>
  <c r="O24" i="2"/>
  <c r="O63" i="2"/>
  <c r="O37" i="2"/>
  <c r="O64" i="2"/>
  <c r="O47" i="2"/>
  <c r="O34" i="2"/>
  <c r="O27" i="2"/>
  <c r="O21" i="2"/>
  <c r="O41" i="2"/>
  <c r="O59" i="2"/>
  <c r="O66" i="2"/>
  <c r="O44" i="2"/>
  <c r="O45" i="2"/>
  <c r="O35" i="2"/>
  <c r="O29" i="2"/>
  <c r="O54" i="2"/>
  <c r="O65" i="2"/>
  <c r="O48" i="2"/>
  <c r="O49" i="2"/>
  <c r="O25" i="2"/>
  <c r="O55" i="2"/>
  <c r="O30" i="2"/>
  <c r="O60" i="2"/>
  <c r="O61" i="2"/>
  <c r="O58" i="2"/>
  <c r="O42" i="2"/>
  <c r="C18" i="2" l="1"/>
  <c r="F18" i="2"/>
  <c r="F19" i="2" s="1"/>
  <c r="C18" i="1"/>
  <c r="E16" i="1"/>
  <c r="E17" i="1" s="1"/>
</calcChain>
</file>

<file path=xl/sharedStrings.xml><?xml version="1.0" encoding="utf-8"?>
<sst xmlns="http://schemas.openxmlformats.org/spreadsheetml/2006/main" count="564" uniqueCount="194">
  <si>
    <t>IBVS 6196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</si>
  <si>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</si>
  <si>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</si>
  <si>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</si>
  <si>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</si>
  <si>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</si>
  <si>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</si>
  <si>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</si>
  <si>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</si>
  <si>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</si>
  <si>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</si>
  <si>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</si>
  <si>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</si>
  <si>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</si>
  <si>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</si>
  <si>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</si>
  <si>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</si>
  <si>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</si>
  <si>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</si>
  <si>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</si>
  <si>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</si>
  <si>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</si>
  <si>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</si>
  <si>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</si>
  <si>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</si>
  <si>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</si>
  <si>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</si>
  <si>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</si>
  <si>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</si>
  <si>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</si>
  <si>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</si>
  <si>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</si>
  <si>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</si>
  <si>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</si>
  <si>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</si>
  <si>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</si>
  <si>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</si>
  <si>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</si>
  <si>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</si>
  <si>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</si>
  <si>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</si>
  <si>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</si>
  <si>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V0861 Her / GSC 3079-0201               </t>
  </si>
  <si>
    <t xml:space="preserve">EW        </t>
  </si>
  <si>
    <t>IBVS 5230</t>
  </si>
  <si>
    <t>IBVS 5434</t>
  </si>
  <si>
    <t>II</t>
  </si>
  <si>
    <t>IBVS 5874</t>
  </si>
  <si>
    <t>IBVS 5894</t>
  </si>
  <si>
    <t>BAD</t>
  </si>
  <si>
    <t>IBVS 5945</t>
  </si>
  <si>
    <t>Add cycle</t>
  </si>
  <si>
    <t>Old Cycle</t>
  </si>
  <si>
    <t>IBVS 5913</t>
  </si>
  <si>
    <t>IBVS 5959</t>
  </si>
  <si>
    <t>.0005</t>
  </si>
  <si>
    <t>.0020</t>
  </si>
  <si>
    <t>IBVS 5992</t>
  </si>
  <si>
    <t>IBVS 6010</t>
  </si>
  <si>
    <t>.0014</t>
  </si>
  <si>
    <t>.0018</t>
  </si>
  <si>
    <t>.0011</t>
  </si>
  <si>
    <t>This period is clearly wrong.  See page B</t>
  </si>
  <si>
    <t>IBVS 6048</t>
  </si>
  <si>
    <t>IBVS 6149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</si>
  <si>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</si>
  <si>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</si>
  <si>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</si>
  <si>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</si>
  <si>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</si>
  <si>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</si>
  <si>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</si>
  <si>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</si>
  <si>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</si>
  <si>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</si>
  <si>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</si>
  <si>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</si>
  <si>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2451690.5276 </t>
  </si>
  <si>
    <t> 26.05.2000 00:39 </t>
  </si>
  <si>
    <t> 0.0844 </t>
  </si>
  <si>
    <t>C </t>
  </si>
  <si>
    <t>m</t>
  </si>
  <si>
    <t> Csizmadia et al. </t>
  </si>
  <si>
    <t>IBVS 5230 </t>
  </si>
  <si>
    <t>2451695.5268 </t>
  </si>
  <si>
    <t> 31.05.2000 00:38 </t>
  </si>
  <si>
    <t> -0.0858 </t>
  </si>
  <si>
    <t>2452344.5532 </t>
  </si>
  <si>
    <t> 11.03.2002 01:16 </t>
  </si>
  <si>
    <t> -0.0011 </t>
  </si>
  <si>
    <t>E </t>
  </si>
  <si>
    <t>?</t>
  </si>
  <si>
    <t> R.Diethelm </t>
  </si>
  <si>
    <t> BBS 127 </t>
  </si>
  <si>
    <t>2452693.6196 </t>
  </si>
  <si>
    <t> 23.02.2003 02:52 </t>
  </si>
  <si>
    <t> -0.0467 </t>
  </si>
  <si>
    <t> T.Borkovits et al. </t>
  </si>
  <si>
    <t>IBVS 5434 </t>
  </si>
  <si>
    <t>2452696.5519 </t>
  </si>
  <si>
    <t> 26.02.2003 01:14 </t>
  </si>
  <si>
    <t> -0.0438 </t>
  </si>
  <si>
    <t>2453195.4489 </t>
  </si>
  <si>
    <t> 08.07.2004 22:46 </t>
  </si>
  <si>
    <t> -0.0013 </t>
  </si>
  <si>
    <t>ns</t>
  </si>
  <si>
    <t> S.Antipin et al. </t>
  </si>
  <si>
    <t>IBVS 5913 </t>
  </si>
  <si>
    <t>2453203.3751 </t>
  </si>
  <si>
    <t> 16.07.2004 21:00 </t>
  </si>
  <si>
    <t> -0.0017 </t>
  </si>
  <si>
    <t>2453208.3742 </t>
  </si>
  <si>
    <t> 21.07.2004 20:58 </t>
  </si>
  <si>
    <t> 0.0003 </t>
  </si>
  <si>
    <t>2453212.3360 </t>
  </si>
  <si>
    <t> 25.07.2004 20:03 </t>
  </si>
  <si>
    <t> -0.0012 </t>
  </si>
  <si>
    <t>2453564.3795 </t>
  </si>
  <si>
    <t> 12.07.2005 21:06 </t>
  </si>
  <si>
    <t> 0.0009 </t>
  </si>
  <si>
    <t>2453569.3744 </t>
  </si>
  <si>
    <t> 17.07.2005 20:59 </t>
  </si>
  <si>
    <t>2453570.4085 </t>
  </si>
  <si>
    <t> 18.07.2005 21:48 </t>
  </si>
  <si>
    <t>2453937.4425 </t>
  </si>
  <si>
    <t> 20.07.2006 22:37 </t>
  </si>
  <si>
    <t> -0.0000 </t>
  </si>
  <si>
    <t>2453945.3686 </t>
  </si>
  <si>
    <t> 28.07.2006 20:50 </t>
  </si>
  <si>
    <t> -0.0004 </t>
  </si>
  <si>
    <t>2454596.3771 </t>
  </si>
  <si>
    <t> 09.05.2008 21:03 </t>
  </si>
  <si>
    <t> -0.0014 </t>
  </si>
  <si>
    <t>o</t>
  </si>
  <si>
    <t> U.Schmidt </t>
  </si>
  <si>
    <t>BAVM 201 </t>
  </si>
  <si>
    <t>2454596.5511 </t>
  </si>
  <si>
    <t> 10.05.2008 01:13 </t>
  </si>
  <si>
    <t>2454990.643 </t>
  </si>
  <si>
    <t> 08.06.2009 03:25 </t>
  </si>
  <si>
    <t> 0.006 </t>
  </si>
  <si>
    <t>IBVS 5894 </t>
  </si>
  <si>
    <t>2454990.8089 </t>
  </si>
  <si>
    <t> 08.06.2009 07:24 </t>
  </si>
  <si>
    <t> -0.0007 </t>
  </si>
  <si>
    <t>2455276.8522 </t>
  </si>
  <si>
    <t> 21.03.2010 08:27 </t>
  </si>
  <si>
    <t> -0.0018 </t>
  </si>
  <si>
    <t>IBVS 5945 </t>
  </si>
  <si>
    <t>2455308.3846 </t>
  </si>
  <si>
    <t> 21.04.2010 21:13 </t>
  </si>
  <si>
    <t> -0.0032 </t>
  </si>
  <si>
    <t>-I</t>
  </si>
  <si>
    <t> F.Agerer </t>
  </si>
  <si>
    <t>BAVM 214 </t>
  </si>
  <si>
    <t>2455341.4700 </t>
  </si>
  <si>
    <t> 24.05.2010 23:16 </t>
  </si>
  <si>
    <t>8244</t>
  </si>
  <si>
    <t> -0.0025 </t>
  </si>
  <si>
    <t>2455669.3850 </t>
  </si>
  <si>
    <t> 17.04.2011 21:14 </t>
  </si>
  <si>
    <t>9195.5</t>
  </si>
  <si>
    <t> -0.0046 </t>
  </si>
  <si>
    <t>BAVM 220 </t>
  </si>
  <si>
    <t>2455669.5576 </t>
  </si>
  <si>
    <t> 18.04.2011 01:22 </t>
  </si>
  <si>
    <t>9196</t>
  </si>
  <si>
    <t> -0.0043 </t>
  </si>
  <si>
    <t>2455672.8322 </t>
  </si>
  <si>
    <t> 21.04.2011 07:58 </t>
  </si>
  <si>
    <t>9205.5</t>
  </si>
  <si>
    <t> -0.0037 </t>
  </si>
  <si>
    <t>IBVS 5992 </t>
  </si>
  <si>
    <t>2455710.3975 </t>
  </si>
  <si>
    <t> 28.05.2011 21:32 </t>
  </si>
  <si>
    <t>9314.5</t>
  </si>
  <si>
    <t> -0.0033 </t>
  </si>
  <si>
    <t>2456055.5421 </t>
  </si>
  <si>
    <t> 08.05.2012 01:00 </t>
  </si>
  <si>
    <t>10316</t>
  </si>
  <si>
    <t> -0.0074 </t>
  </si>
  <si>
    <t>BAVM 228 </t>
  </si>
  <si>
    <t>2456764.4459 </t>
  </si>
  <si>
    <t> 16.04.2014 22:42 </t>
  </si>
  <si>
    <t>12373</t>
  </si>
  <si>
    <t> -0.0113 </t>
  </si>
  <si>
    <t>BAVM 238 </t>
  </si>
  <si>
    <t>2457128.3754 </t>
  </si>
  <si>
    <t> 15.04.2015 21:00 </t>
  </si>
  <si>
    <t>13429</t>
  </si>
  <si>
    <t> -0.0129 </t>
  </si>
  <si>
    <t> W.Moschner &amp; P.Frank </t>
  </si>
  <si>
    <t>BAVM 241 (=IBVS 6157) 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</si>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</sst>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4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39" fillId="0" borderId="0" applyFont="0" applyFill="0" applyBorder="0" applyAlignment="0" applyProtection="0"/>
    <xf numFmtId="0" fontId="3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33" fillId="7" borderId="1" applyNumberFormat="0" applyAlignment="0" applyProtection="0"/>
    <xf numFmtId="0" fontId="34" fillId="0" borderId="4" applyNumberFormat="0" applyFill="0" applyAlignment="0" applyProtection="0"/>
    <xf numFmtId="0" fontId="35" fillId="22" borderId="0" applyNumberFormat="0" applyBorder="0" applyAlignment="0" applyProtection="0"/>
    <xf numFmtId="0" fontId="6" fillId="0" borderId="0"/>
    <xf numFmtId="0" fontId="16" fillId="23" borderId="5" applyNumberFormat="0" applyFont="0" applyAlignment="0" applyProtection="0"/>
    <xf numFmtId="0" fontId="36" fillId="20" borderId="6" applyNumberFormat="0" applyAlignment="0" applyProtection="0"/>
    <xf numFmtId="0" fontId="37" fillId="0" borderId="0" applyNumberFormat="0" applyFill="0" applyBorder="0" applyAlignment="0" applyProtection="0"/>
    <xf numFmtId="0" fontId="39" fillId="0" borderId="7" applyNumberFormat="0" applyFont="0" applyFill="0" applyAlignment="0" applyProtection="0"/>
    <xf numFmtId="0" fontId="38" fillId="0" borderId="0" applyNumberFormat="0" applyFill="0" applyBorder="0" applyAlignment="0" applyProtection="0"/>
  </cellStyleXfs>
  <cellXfs count="7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4" fillId="0" borderId="5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NumberFormat="1" applyFont="1" applyAlignment="1">
      <alignment horizontal="left" vertical="center"/>
    </xf>
    <xf numFmtId="0" fontId="16" fillId="0" borderId="0" xfId="0" applyFont="1" applyAlignment="1"/>
    <xf numFmtId="14" fontId="16" fillId="0" borderId="0" xfId="0" applyNumberFormat="1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8" xfId="0" applyFont="1" applyFill="1" applyBorder="1" applyAlignment="1">
      <alignment horizontal="center"/>
    </xf>
    <xf numFmtId="0" fontId="20" fillId="0" borderId="0" xfId="0" applyFont="1" applyAlignment="1"/>
    <xf numFmtId="0" fontId="21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17" fillId="0" borderId="0" xfId="0" applyFont="1">
      <alignment vertical="top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4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4" fillId="24" borderId="17" xfId="38" applyFill="1" applyBorder="1" applyAlignment="1" applyProtection="1">
      <alignment horizontal="right" vertical="top" wrapText="1"/>
    </xf>
    <xf numFmtId="0" fontId="15" fillId="0" borderId="0" xfId="42" applyFont="1" applyAlignment="1">
      <alignment wrapText="1"/>
    </xf>
    <xf numFmtId="0" fontId="15" fillId="0" borderId="0" xfId="42" applyFont="1" applyAlignment="1">
      <alignment horizontal="center" wrapText="1"/>
    </xf>
    <xf numFmtId="0" fontId="15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V0861 Her - O-C Diagr.</a:t>
            </a:r>
          </a:p>
        </c:rich>
      </c:tx>
      <c:layout>
        <c:manualLayout>
          <c:xMode val="edge"/>
          <c:yMode val="edge"/>
          <c:x val="0.36936984228322811"/>
          <c:y val="3.45911949685534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4285180129124"/>
          <c:y val="0.15094385976765112"/>
          <c:w val="0.81081199971260276"/>
          <c:h val="0.61949875779640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-44669</c:v>
                </c:pt>
                <c:pt idx="1">
                  <c:v>-34867</c:v>
                </c:pt>
                <c:pt idx="2">
                  <c:v>-33137</c:v>
                </c:pt>
                <c:pt idx="3">
                  <c:v>-31690</c:v>
                </c:pt>
                <c:pt idx="4">
                  <c:v>-31010</c:v>
                </c:pt>
                <c:pt idx="5">
                  <c:v>-30613</c:v>
                </c:pt>
                <c:pt idx="6">
                  <c:v>-29679</c:v>
                </c:pt>
                <c:pt idx="7">
                  <c:v>-28536</c:v>
                </c:pt>
                <c:pt idx="8">
                  <c:v>-27677</c:v>
                </c:pt>
                <c:pt idx="9">
                  <c:v>-26314</c:v>
                </c:pt>
                <c:pt idx="10">
                  <c:v>-23462</c:v>
                </c:pt>
                <c:pt idx="11">
                  <c:v>-20104</c:v>
                </c:pt>
                <c:pt idx="12">
                  <c:v>-19242</c:v>
                </c:pt>
                <c:pt idx="13">
                  <c:v>-12697</c:v>
                </c:pt>
                <c:pt idx="14">
                  <c:v>-7478</c:v>
                </c:pt>
                <c:pt idx="15">
                  <c:v>-3418</c:v>
                </c:pt>
                <c:pt idx="16">
                  <c:v>-2349.5</c:v>
                </c:pt>
                <c:pt idx="17">
                  <c:v>-2335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</c:v>
                </c:pt>
                <c:pt idx="23">
                  <c:v>2040</c:v>
                </c:pt>
                <c:pt idx="24">
                  <c:v>2054.5</c:v>
                </c:pt>
                <c:pt idx="25">
                  <c:v>2066</c:v>
                </c:pt>
                <c:pt idx="26">
                  <c:v>3087.5</c:v>
                </c:pt>
                <c:pt idx="27">
                  <c:v>3102</c:v>
                </c:pt>
                <c:pt idx="28">
                  <c:v>3105</c:v>
                </c:pt>
                <c:pt idx="29">
                  <c:v>4170</c:v>
                </c:pt>
                <c:pt idx="30">
                  <c:v>4193</c:v>
                </c:pt>
                <c:pt idx="31">
                  <c:v>6082</c:v>
                </c:pt>
                <c:pt idx="32">
                  <c:v>6082.5</c:v>
                </c:pt>
                <c:pt idx="33">
                  <c:v>7226</c:v>
                </c:pt>
                <c:pt idx="34">
                  <c:v>7226.5</c:v>
                </c:pt>
                <c:pt idx="35">
                  <c:v>8056.5</c:v>
                </c:pt>
                <c:pt idx="36">
                  <c:v>8148</c:v>
                </c:pt>
                <c:pt idx="37">
                  <c:v>8244</c:v>
                </c:pt>
                <c:pt idx="38">
                  <c:v>9195.5</c:v>
                </c:pt>
                <c:pt idx="39">
                  <c:v>9196</c:v>
                </c:pt>
                <c:pt idx="40">
                  <c:v>9205.5</c:v>
                </c:pt>
                <c:pt idx="41">
                  <c:v>9314.5</c:v>
                </c:pt>
                <c:pt idx="42">
                  <c:v>10316</c:v>
                </c:pt>
                <c:pt idx="43">
                  <c:v>12373</c:v>
                </c:pt>
                <c:pt idx="44">
                  <c:v>13429</c:v>
                </c:pt>
                <c:pt idx="45">
                  <c:v>14549</c:v>
                </c:pt>
                <c:pt idx="46">
                  <c:v>14549.5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FE-47C3-9420-A4CFDED39F9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-44669</c:v>
                </c:pt>
                <c:pt idx="1">
                  <c:v>-34867</c:v>
                </c:pt>
                <c:pt idx="2">
                  <c:v>-33137</c:v>
                </c:pt>
                <c:pt idx="3">
                  <c:v>-31690</c:v>
                </c:pt>
                <c:pt idx="4">
                  <c:v>-31010</c:v>
                </c:pt>
                <c:pt idx="5">
                  <c:v>-30613</c:v>
                </c:pt>
                <c:pt idx="6">
                  <c:v>-29679</c:v>
                </c:pt>
                <c:pt idx="7">
                  <c:v>-28536</c:v>
                </c:pt>
                <c:pt idx="8">
                  <c:v>-27677</c:v>
                </c:pt>
                <c:pt idx="9">
                  <c:v>-26314</c:v>
                </c:pt>
                <c:pt idx="10">
                  <c:v>-23462</c:v>
                </c:pt>
                <c:pt idx="11">
                  <c:v>-20104</c:v>
                </c:pt>
                <c:pt idx="12">
                  <c:v>-19242</c:v>
                </c:pt>
                <c:pt idx="13">
                  <c:v>-12697</c:v>
                </c:pt>
                <c:pt idx="14">
                  <c:v>-7478</c:v>
                </c:pt>
                <c:pt idx="15">
                  <c:v>-3418</c:v>
                </c:pt>
                <c:pt idx="16">
                  <c:v>-2349.5</c:v>
                </c:pt>
                <c:pt idx="17">
                  <c:v>-2335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</c:v>
                </c:pt>
                <c:pt idx="23">
                  <c:v>2040</c:v>
                </c:pt>
                <c:pt idx="24">
                  <c:v>2054.5</c:v>
                </c:pt>
                <c:pt idx="25">
                  <c:v>2066</c:v>
                </c:pt>
                <c:pt idx="26">
                  <c:v>3087.5</c:v>
                </c:pt>
                <c:pt idx="27">
                  <c:v>3102</c:v>
                </c:pt>
                <c:pt idx="28">
                  <c:v>3105</c:v>
                </c:pt>
                <c:pt idx="29">
                  <c:v>4170</c:v>
                </c:pt>
                <c:pt idx="30">
                  <c:v>4193</c:v>
                </c:pt>
                <c:pt idx="31">
                  <c:v>6082</c:v>
                </c:pt>
                <c:pt idx="32">
                  <c:v>6082.5</c:v>
                </c:pt>
                <c:pt idx="33">
                  <c:v>7226</c:v>
                </c:pt>
                <c:pt idx="34">
                  <c:v>7226.5</c:v>
                </c:pt>
                <c:pt idx="35">
                  <c:v>8056.5</c:v>
                </c:pt>
                <c:pt idx="36">
                  <c:v>8148</c:v>
                </c:pt>
                <c:pt idx="37">
                  <c:v>8244</c:v>
                </c:pt>
                <c:pt idx="38">
                  <c:v>9195.5</c:v>
                </c:pt>
                <c:pt idx="39">
                  <c:v>9196</c:v>
                </c:pt>
                <c:pt idx="40">
                  <c:v>9205.5</c:v>
                </c:pt>
                <c:pt idx="41">
                  <c:v>9314.5</c:v>
                </c:pt>
                <c:pt idx="42">
                  <c:v>10316</c:v>
                </c:pt>
                <c:pt idx="43">
                  <c:v>12373</c:v>
                </c:pt>
                <c:pt idx="44">
                  <c:v>13429</c:v>
                </c:pt>
                <c:pt idx="45">
                  <c:v>14549</c:v>
                </c:pt>
                <c:pt idx="46">
                  <c:v>14549.5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FE-47C3-9420-A4CFDED39F9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-44669</c:v>
                </c:pt>
                <c:pt idx="1">
                  <c:v>-34867</c:v>
                </c:pt>
                <c:pt idx="2">
                  <c:v>-33137</c:v>
                </c:pt>
                <c:pt idx="3">
                  <c:v>-31690</c:v>
                </c:pt>
                <c:pt idx="4">
                  <c:v>-31010</c:v>
                </c:pt>
                <c:pt idx="5">
                  <c:v>-30613</c:v>
                </c:pt>
                <c:pt idx="6">
                  <c:v>-29679</c:v>
                </c:pt>
                <c:pt idx="7">
                  <c:v>-28536</c:v>
                </c:pt>
                <c:pt idx="8">
                  <c:v>-27677</c:v>
                </c:pt>
                <c:pt idx="9">
                  <c:v>-26314</c:v>
                </c:pt>
                <c:pt idx="10">
                  <c:v>-23462</c:v>
                </c:pt>
                <c:pt idx="11">
                  <c:v>-20104</c:v>
                </c:pt>
                <c:pt idx="12">
                  <c:v>-19242</c:v>
                </c:pt>
                <c:pt idx="13">
                  <c:v>-12697</c:v>
                </c:pt>
                <c:pt idx="14">
                  <c:v>-7478</c:v>
                </c:pt>
                <c:pt idx="15">
                  <c:v>-3418</c:v>
                </c:pt>
                <c:pt idx="16">
                  <c:v>-2349.5</c:v>
                </c:pt>
                <c:pt idx="17">
                  <c:v>-2335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</c:v>
                </c:pt>
                <c:pt idx="23">
                  <c:v>2040</c:v>
                </c:pt>
                <c:pt idx="24">
                  <c:v>2054.5</c:v>
                </c:pt>
                <c:pt idx="25">
                  <c:v>2066</c:v>
                </c:pt>
                <c:pt idx="26">
                  <c:v>3087.5</c:v>
                </c:pt>
                <c:pt idx="27">
                  <c:v>3102</c:v>
                </c:pt>
                <c:pt idx="28">
                  <c:v>3105</c:v>
                </c:pt>
                <c:pt idx="29">
                  <c:v>4170</c:v>
                </c:pt>
                <c:pt idx="30">
                  <c:v>4193</c:v>
                </c:pt>
                <c:pt idx="31">
                  <c:v>6082</c:v>
                </c:pt>
                <c:pt idx="32">
                  <c:v>6082.5</c:v>
                </c:pt>
                <c:pt idx="33">
                  <c:v>7226</c:v>
                </c:pt>
                <c:pt idx="34">
                  <c:v>7226.5</c:v>
                </c:pt>
                <c:pt idx="35">
                  <c:v>8056.5</c:v>
                </c:pt>
                <c:pt idx="36">
                  <c:v>8148</c:v>
                </c:pt>
                <c:pt idx="37">
                  <c:v>8244</c:v>
                </c:pt>
                <c:pt idx="38">
                  <c:v>9195.5</c:v>
                </c:pt>
                <c:pt idx="39">
                  <c:v>9196</c:v>
                </c:pt>
                <c:pt idx="40">
                  <c:v>9205.5</c:v>
                </c:pt>
                <c:pt idx="41">
                  <c:v>9314.5</c:v>
                </c:pt>
                <c:pt idx="42">
                  <c:v>10316</c:v>
                </c:pt>
                <c:pt idx="43">
                  <c:v>12373</c:v>
                </c:pt>
                <c:pt idx="44">
                  <c:v>13429</c:v>
                </c:pt>
                <c:pt idx="45">
                  <c:v>14549</c:v>
                </c:pt>
                <c:pt idx="46">
                  <c:v>14549.5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31">
                  <c:v>1.1593999995966442E-2</c:v>
                </c:pt>
                <c:pt idx="32">
                  <c:v>1.3277499994728714E-2</c:v>
                </c:pt>
                <c:pt idx="36">
                  <c:v>7.3159999956260435E-3</c:v>
                </c:pt>
                <c:pt idx="37">
                  <c:v>7.9479999985778704E-3</c:v>
                </c:pt>
                <c:pt idx="38">
                  <c:v>4.6484999984386377E-3</c:v>
                </c:pt>
                <c:pt idx="39">
                  <c:v>4.9319999961880967E-3</c:v>
                </c:pt>
                <c:pt idx="41">
                  <c:v>5.8214999953634106E-3</c:v>
                </c:pt>
                <c:pt idx="42">
                  <c:v>4.7199999971780926E-4</c:v>
                </c:pt>
                <c:pt idx="43">
                  <c:v>-5.80900000204565E-3</c:v>
                </c:pt>
                <c:pt idx="44">
                  <c:v>-8.7570000032428652E-3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FE-47C3-9420-A4CFDED39F9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-44669</c:v>
                </c:pt>
                <c:pt idx="1">
                  <c:v>-34867</c:v>
                </c:pt>
                <c:pt idx="2">
                  <c:v>-33137</c:v>
                </c:pt>
                <c:pt idx="3">
                  <c:v>-31690</c:v>
                </c:pt>
                <c:pt idx="4">
                  <c:v>-31010</c:v>
                </c:pt>
                <c:pt idx="5">
                  <c:v>-30613</c:v>
                </c:pt>
                <c:pt idx="6">
                  <c:v>-29679</c:v>
                </c:pt>
                <c:pt idx="7">
                  <c:v>-28536</c:v>
                </c:pt>
                <c:pt idx="8">
                  <c:v>-27677</c:v>
                </c:pt>
                <c:pt idx="9">
                  <c:v>-26314</c:v>
                </c:pt>
                <c:pt idx="10">
                  <c:v>-23462</c:v>
                </c:pt>
                <c:pt idx="11">
                  <c:v>-20104</c:v>
                </c:pt>
                <c:pt idx="12">
                  <c:v>-19242</c:v>
                </c:pt>
                <c:pt idx="13">
                  <c:v>-12697</c:v>
                </c:pt>
                <c:pt idx="14">
                  <c:v>-7478</c:v>
                </c:pt>
                <c:pt idx="15">
                  <c:v>-3418</c:v>
                </c:pt>
                <c:pt idx="16">
                  <c:v>-2349.5</c:v>
                </c:pt>
                <c:pt idx="17">
                  <c:v>-2335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</c:v>
                </c:pt>
                <c:pt idx="23">
                  <c:v>2040</c:v>
                </c:pt>
                <c:pt idx="24">
                  <c:v>2054.5</c:v>
                </c:pt>
                <c:pt idx="25">
                  <c:v>2066</c:v>
                </c:pt>
                <c:pt idx="26">
                  <c:v>3087.5</c:v>
                </c:pt>
                <c:pt idx="27">
                  <c:v>3102</c:v>
                </c:pt>
                <c:pt idx="28">
                  <c:v>3105</c:v>
                </c:pt>
                <c:pt idx="29">
                  <c:v>4170</c:v>
                </c:pt>
                <c:pt idx="30">
                  <c:v>4193</c:v>
                </c:pt>
                <c:pt idx="31">
                  <c:v>6082</c:v>
                </c:pt>
                <c:pt idx="32">
                  <c:v>6082.5</c:v>
                </c:pt>
                <c:pt idx="33">
                  <c:v>7226</c:v>
                </c:pt>
                <c:pt idx="34">
                  <c:v>7226.5</c:v>
                </c:pt>
                <c:pt idx="35">
                  <c:v>8056.5</c:v>
                </c:pt>
                <c:pt idx="36">
                  <c:v>8148</c:v>
                </c:pt>
                <c:pt idx="37">
                  <c:v>8244</c:v>
                </c:pt>
                <c:pt idx="38">
                  <c:v>9195.5</c:v>
                </c:pt>
                <c:pt idx="39">
                  <c:v>9196</c:v>
                </c:pt>
                <c:pt idx="40">
                  <c:v>9205.5</c:v>
                </c:pt>
                <c:pt idx="41">
                  <c:v>9314.5</c:v>
                </c:pt>
                <c:pt idx="42">
                  <c:v>10316</c:v>
                </c:pt>
                <c:pt idx="43">
                  <c:v>12373</c:v>
                </c:pt>
                <c:pt idx="44">
                  <c:v>13429</c:v>
                </c:pt>
                <c:pt idx="45">
                  <c:v>14549</c:v>
                </c:pt>
                <c:pt idx="46">
                  <c:v>14549.5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0">
                  <c:v>7.6876999999512918E-2</c:v>
                </c:pt>
                <c:pt idx="1">
                  <c:v>5.9911000003921799E-2</c:v>
                </c:pt>
                <c:pt idx="2">
                  <c:v>7.6021000000764616E-2</c:v>
                </c:pt>
                <c:pt idx="3">
                  <c:v>7.4569999997038394E-2</c:v>
                </c:pt>
                <c:pt idx="4">
                  <c:v>7.4929999995219987E-2</c:v>
                </c:pt>
                <c:pt idx="5">
                  <c:v>7.6329000003170222E-2</c:v>
                </c:pt>
                <c:pt idx="6">
                  <c:v>6.9306999997934327E-2</c:v>
                </c:pt>
                <c:pt idx="7">
                  <c:v>7.1088000004237983E-2</c:v>
                </c:pt>
                <c:pt idx="8">
                  <c:v>7.1941000001970679E-2</c:v>
                </c:pt>
                <c:pt idx="9">
                  <c:v>7.3761999999987893E-2</c:v>
                </c:pt>
                <c:pt idx="10">
                  <c:v>7.3146000002452638E-2</c:v>
                </c:pt>
                <c:pt idx="11">
                  <c:v>7.333199999993667E-2</c:v>
                </c:pt>
                <c:pt idx="12">
                  <c:v>7.5785999993968289E-2</c:v>
                </c:pt>
                <c:pt idx="13">
                  <c:v>8.1201000000874046E-2</c:v>
                </c:pt>
                <c:pt idx="14">
                  <c:v>5.1473999999871012E-2</c:v>
                </c:pt>
                <c:pt idx="15">
                  <c:v>2.7794000001449604E-2</c:v>
                </c:pt>
                <c:pt idx="16">
                  <c:v>-6.4766499999677762E-2</c:v>
                </c:pt>
                <c:pt idx="17">
                  <c:v>0</c:v>
                </c:pt>
                <c:pt idx="18">
                  <c:v>1.9716000002517831E-2</c:v>
                </c:pt>
                <c:pt idx="20">
                  <c:v>-2.7113000003737397E-2</c:v>
                </c:pt>
                <c:pt idx="22">
                  <c:v>1.6539000003831461E-2</c:v>
                </c:pt>
                <c:pt idx="23">
                  <c:v>1.6179999998712447E-2</c:v>
                </c:pt>
                <c:pt idx="24">
                  <c:v>1.8101499998010695E-2</c:v>
                </c:pt>
                <c:pt idx="25">
                  <c:v>1.6622000002826098E-2</c:v>
                </c:pt>
                <c:pt idx="26">
                  <c:v>1.7512500002339948E-2</c:v>
                </c:pt>
                <c:pt idx="27">
                  <c:v>1.5233999998599757E-2</c:v>
                </c:pt>
                <c:pt idx="28">
                  <c:v>1.5435000001161825E-2</c:v>
                </c:pt>
                <c:pt idx="29">
                  <c:v>1.5289999995729886E-2</c:v>
                </c:pt>
                <c:pt idx="30">
                  <c:v>1.4831000000413042E-2</c:v>
                </c:pt>
                <c:pt idx="33">
                  <c:v>1.7341999999189284E-2</c:v>
                </c:pt>
                <c:pt idx="34">
                  <c:v>1.0925500006123912E-2</c:v>
                </c:pt>
                <c:pt idx="35">
                  <c:v>8.8354999970761128E-3</c:v>
                </c:pt>
                <c:pt idx="40">
                  <c:v>5.5184999946504831E-3</c:v>
                </c:pt>
                <c:pt idx="45">
                  <c:v>-1.0317000000213739E-2</c:v>
                </c:pt>
                <c:pt idx="46">
                  <c:v>-7.3335000051883981E-3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FE-47C3-9420-A4CFDED39F9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-44669</c:v>
                </c:pt>
                <c:pt idx="1">
                  <c:v>-34867</c:v>
                </c:pt>
                <c:pt idx="2">
                  <c:v>-33137</c:v>
                </c:pt>
                <c:pt idx="3">
                  <c:v>-31690</c:v>
                </c:pt>
                <c:pt idx="4">
                  <c:v>-31010</c:v>
                </c:pt>
                <c:pt idx="5">
                  <c:v>-30613</c:v>
                </c:pt>
                <c:pt idx="6">
                  <c:v>-29679</c:v>
                </c:pt>
                <c:pt idx="7">
                  <c:v>-28536</c:v>
                </c:pt>
                <c:pt idx="8">
                  <c:v>-27677</c:v>
                </c:pt>
                <c:pt idx="9">
                  <c:v>-26314</c:v>
                </c:pt>
                <c:pt idx="10">
                  <c:v>-23462</c:v>
                </c:pt>
                <c:pt idx="11">
                  <c:v>-20104</c:v>
                </c:pt>
                <c:pt idx="12">
                  <c:v>-19242</c:v>
                </c:pt>
                <c:pt idx="13">
                  <c:v>-12697</c:v>
                </c:pt>
                <c:pt idx="14">
                  <c:v>-7478</c:v>
                </c:pt>
                <c:pt idx="15">
                  <c:v>-3418</c:v>
                </c:pt>
                <c:pt idx="16">
                  <c:v>-2349.5</c:v>
                </c:pt>
                <c:pt idx="17">
                  <c:v>-2335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</c:v>
                </c:pt>
                <c:pt idx="23">
                  <c:v>2040</c:v>
                </c:pt>
                <c:pt idx="24">
                  <c:v>2054.5</c:v>
                </c:pt>
                <c:pt idx="25">
                  <c:v>2066</c:v>
                </c:pt>
                <c:pt idx="26">
                  <c:v>3087.5</c:v>
                </c:pt>
                <c:pt idx="27">
                  <c:v>3102</c:v>
                </c:pt>
                <c:pt idx="28">
                  <c:v>3105</c:v>
                </c:pt>
                <c:pt idx="29">
                  <c:v>4170</c:v>
                </c:pt>
                <c:pt idx="30">
                  <c:v>4193</c:v>
                </c:pt>
                <c:pt idx="31">
                  <c:v>6082</c:v>
                </c:pt>
                <c:pt idx="32">
                  <c:v>6082.5</c:v>
                </c:pt>
                <c:pt idx="33">
                  <c:v>7226</c:v>
                </c:pt>
                <c:pt idx="34">
                  <c:v>7226.5</c:v>
                </c:pt>
                <c:pt idx="35">
                  <c:v>8056.5</c:v>
                </c:pt>
                <c:pt idx="36">
                  <c:v>8148</c:v>
                </c:pt>
                <c:pt idx="37">
                  <c:v>8244</c:v>
                </c:pt>
                <c:pt idx="38">
                  <c:v>9195.5</c:v>
                </c:pt>
                <c:pt idx="39">
                  <c:v>9196</c:v>
                </c:pt>
                <c:pt idx="40">
                  <c:v>9205.5</c:v>
                </c:pt>
                <c:pt idx="41">
                  <c:v>9314.5</c:v>
                </c:pt>
                <c:pt idx="42">
                  <c:v>10316</c:v>
                </c:pt>
                <c:pt idx="43">
                  <c:v>12373</c:v>
                </c:pt>
                <c:pt idx="44">
                  <c:v>13429</c:v>
                </c:pt>
                <c:pt idx="45">
                  <c:v>14549</c:v>
                </c:pt>
                <c:pt idx="46">
                  <c:v>14549.5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FE-47C3-9420-A4CFDED39F9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-44669</c:v>
                </c:pt>
                <c:pt idx="1">
                  <c:v>-34867</c:v>
                </c:pt>
                <c:pt idx="2">
                  <c:v>-33137</c:v>
                </c:pt>
                <c:pt idx="3">
                  <c:v>-31690</c:v>
                </c:pt>
                <c:pt idx="4">
                  <c:v>-31010</c:v>
                </c:pt>
                <c:pt idx="5">
                  <c:v>-30613</c:v>
                </c:pt>
                <c:pt idx="6">
                  <c:v>-29679</c:v>
                </c:pt>
                <c:pt idx="7">
                  <c:v>-28536</c:v>
                </c:pt>
                <c:pt idx="8">
                  <c:v>-27677</c:v>
                </c:pt>
                <c:pt idx="9">
                  <c:v>-26314</c:v>
                </c:pt>
                <c:pt idx="10">
                  <c:v>-23462</c:v>
                </c:pt>
                <c:pt idx="11">
                  <c:v>-20104</c:v>
                </c:pt>
                <c:pt idx="12">
                  <c:v>-19242</c:v>
                </c:pt>
                <c:pt idx="13">
                  <c:v>-12697</c:v>
                </c:pt>
                <c:pt idx="14">
                  <c:v>-7478</c:v>
                </c:pt>
                <c:pt idx="15">
                  <c:v>-3418</c:v>
                </c:pt>
                <c:pt idx="16">
                  <c:v>-2349.5</c:v>
                </c:pt>
                <c:pt idx="17">
                  <c:v>-2335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</c:v>
                </c:pt>
                <c:pt idx="23">
                  <c:v>2040</c:v>
                </c:pt>
                <c:pt idx="24">
                  <c:v>2054.5</c:v>
                </c:pt>
                <c:pt idx="25">
                  <c:v>2066</c:v>
                </c:pt>
                <c:pt idx="26">
                  <c:v>3087.5</c:v>
                </c:pt>
                <c:pt idx="27">
                  <c:v>3102</c:v>
                </c:pt>
                <c:pt idx="28">
                  <c:v>3105</c:v>
                </c:pt>
                <c:pt idx="29">
                  <c:v>4170</c:v>
                </c:pt>
                <c:pt idx="30">
                  <c:v>4193</c:v>
                </c:pt>
                <c:pt idx="31">
                  <c:v>6082</c:v>
                </c:pt>
                <c:pt idx="32">
                  <c:v>6082.5</c:v>
                </c:pt>
                <c:pt idx="33">
                  <c:v>7226</c:v>
                </c:pt>
                <c:pt idx="34">
                  <c:v>7226.5</c:v>
                </c:pt>
                <c:pt idx="35">
                  <c:v>8056.5</c:v>
                </c:pt>
                <c:pt idx="36">
                  <c:v>8148</c:v>
                </c:pt>
                <c:pt idx="37">
                  <c:v>8244</c:v>
                </c:pt>
                <c:pt idx="38">
                  <c:v>9195.5</c:v>
                </c:pt>
                <c:pt idx="39">
                  <c:v>9196</c:v>
                </c:pt>
                <c:pt idx="40">
                  <c:v>9205.5</c:v>
                </c:pt>
                <c:pt idx="41">
                  <c:v>9314.5</c:v>
                </c:pt>
                <c:pt idx="42">
                  <c:v>10316</c:v>
                </c:pt>
                <c:pt idx="43">
                  <c:v>12373</c:v>
                </c:pt>
                <c:pt idx="44">
                  <c:v>13429</c:v>
                </c:pt>
                <c:pt idx="45">
                  <c:v>14549</c:v>
                </c:pt>
                <c:pt idx="46">
                  <c:v>14549.5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FE-47C3-9420-A4CFDED39F9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-44669</c:v>
                </c:pt>
                <c:pt idx="1">
                  <c:v>-34867</c:v>
                </c:pt>
                <c:pt idx="2">
                  <c:v>-33137</c:v>
                </c:pt>
                <c:pt idx="3">
                  <c:v>-31690</c:v>
                </c:pt>
                <c:pt idx="4">
                  <c:v>-31010</c:v>
                </c:pt>
                <c:pt idx="5">
                  <c:v>-30613</c:v>
                </c:pt>
                <c:pt idx="6">
                  <c:v>-29679</c:v>
                </c:pt>
                <c:pt idx="7">
                  <c:v>-28536</c:v>
                </c:pt>
                <c:pt idx="8">
                  <c:v>-27677</c:v>
                </c:pt>
                <c:pt idx="9">
                  <c:v>-26314</c:v>
                </c:pt>
                <c:pt idx="10">
                  <c:v>-23462</c:v>
                </c:pt>
                <c:pt idx="11">
                  <c:v>-20104</c:v>
                </c:pt>
                <c:pt idx="12">
                  <c:v>-19242</c:v>
                </c:pt>
                <c:pt idx="13">
                  <c:v>-12697</c:v>
                </c:pt>
                <c:pt idx="14">
                  <c:v>-7478</c:v>
                </c:pt>
                <c:pt idx="15">
                  <c:v>-3418</c:v>
                </c:pt>
                <c:pt idx="16">
                  <c:v>-2349.5</c:v>
                </c:pt>
                <c:pt idx="17">
                  <c:v>-2335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</c:v>
                </c:pt>
                <c:pt idx="23">
                  <c:v>2040</c:v>
                </c:pt>
                <c:pt idx="24">
                  <c:v>2054.5</c:v>
                </c:pt>
                <c:pt idx="25">
                  <c:v>2066</c:v>
                </c:pt>
                <c:pt idx="26">
                  <c:v>3087.5</c:v>
                </c:pt>
                <c:pt idx="27">
                  <c:v>3102</c:v>
                </c:pt>
                <c:pt idx="28">
                  <c:v>3105</c:v>
                </c:pt>
                <c:pt idx="29">
                  <c:v>4170</c:v>
                </c:pt>
                <c:pt idx="30">
                  <c:v>4193</c:v>
                </c:pt>
                <c:pt idx="31">
                  <c:v>6082</c:v>
                </c:pt>
                <c:pt idx="32">
                  <c:v>6082.5</c:v>
                </c:pt>
                <c:pt idx="33">
                  <c:v>7226</c:v>
                </c:pt>
                <c:pt idx="34">
                  <c:v>7226.5</c:v>
                </c:pt>
                <c:pt idx="35">
                  <c:v>8056.5</c:v>
                </c:pt>
                <c:pt idx="36">
                  <c:v>8148</c:v>
                </c:pt>
                <c:pt idx="37">
                  <c:v>8244</c:v>
                </c:pt>
                <c:pt idx="38">
                  <c:v>9195.5</c:v>
                </c:pt>
                <c:pt idx="39">
                  <c:v>9196</c:v>
                </c:pt>
                <c:pt idx="40">
                  <c:v>9205.5</c:v>
                </c:pt>
                <c:pt idx="41">
                  <c:v>9314.5</c:v>
                </c:pt>
                <c:pt idx="42">
                  <c:v>10316</c:v>
                </c:pt>
                <c:pt idx="43">
                  <c:v>12373</c:v>
                </c:pt>
                <c:pt idx="44">
                  <c:v>13429</c:v>
                </c:pt>
                <c:pt idx="45">
                  <c:v>14549</c:v>
                </c:pt>
                <c:pt idx="46">
                  <c:v>14549.5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FE-47C3-9420-A4CFDED39F9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-44669</c:v>
                </c:pt>
                <c:pt idx="1">
                  <c:v>-34867</c:v>
                </c:pt>
                <c:pt idx="2">
                  <c:v>-33137</c:v>
                </c:pt>
                <c:pt idx="3">
                  <c:v>-31690</c:v>
                </c:pt>
                <c:pt idx="4">
                  <c:v>-31010</c:v>
                </c:pt>
                <c:pt idx="5">
                  <c:v>-30613</c:v>
                </c:pt>
                <c:pt idx="6">
                  <c:v>-29679</c:v>
                </c:pt>
                <c:pt idx="7">
                  <c:v>-28536</c:v>
                </c:pt>
                <c:pt idx="8">
                  <c:v>-27677</c:v>
                </c:pt>
                <c:pt idx="9">
                  <c:v>-26314</c:v>
                </c:pt>
                <c:pt idx="10">
                  <c:v>-23462</c:v>
                </c:pt>
                <c:pt idx="11">
                  <c:v>-20104</c:v>
                </c:pt>
                <c:pt idx="12">
                  <c:v>-19242</c:v>
                </c:pt>
                <c:pt idx="13">
                  <c:v>-12697</c:v>
                </c:pt>
                <c:pt idx="14">
                  <c:v>-7478</c:v>
                </c:pt>
                <c:pt idx="15">
                  <c:v>-3418</c:v>
                </c:pt>
                <c:pt idx="16">
                  <c:v>-2349.5</c:v>
                </c:pt>
                <c:pt idx="17">
                  <c:v>-2335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</c:v>
                </c:pt>
                <c:pt idx="23">
                  <c:v>2040</c:v>
                </c:pt>
                <c:pt idx="24">
                  <c:v>2054.5</c:v>
                </c:pt>
                <c:pt idx="25">
                  <c:v>2066</c:v>
                </c:pt>
                <c:pt idx="26">
                  <c:v>3087.5</c:v>
                </c:pt>
                <c:pt idx="27">
                  <c:v>3102</c:v>
                </c:pt>
                <c:pt idx="28">
                  <c:v>3105</c:v>
                </c:pt>
                <c:pt idx="29">
                  <c:v>4170</c:v>
                </c:pt>
                <c:pt idx="30">
                  <c:v>4193</c:v>
                </c:pt>
                <c:pt idx="31">
                  <c:v>6082</c:v>
                </c:pt>
                <c:pt idx="32">
                  <c:v>6082.5</c:v>
                </c:pt>
                <c:pt idx="33">
                  <c:v>7226</c:v>
                </c:pt>
                <c:pt idx="34">
                  <c:v>7226.5</c:v>
                </c:pt>
                <c:pt idx="35">
                  <c:v>8056.5</c:v>
                </c:pt>
                <c:pt idx="36">
                  <c:v>8148</c:v>
                </c:pt>
                <c:pt idx="37">
                  <c:v>8244</c:v>
                </c:pt>
                <c:pt idx="38">
                  <c:v>9195.5</c:v>
                </c:pt>
                <c:pt idx="39">
                  <c:v>9196</c:v>
                </c:pt>
                <c:pt idx="40">
                  <c:v>9205.5</c:v>
                </c:pt>
                <c:pt idx="41">
                  <c:v>9314.5</c:v>
                </c:pt>
                <c:pt idx="42">
                  <c:v>10316</c:v>
                </c:pt>
                <c:pt idx="43">
                  <c:v>12373</c:v>
                </c:pt>
                <c:pt idx="44">
                  <c:v>13429</c:v>
                </c:pt>
                <c:pt idx="45">
                  <c:v>14549</c:v>
                </c:pt>
                <c:pt idx="46">
                  <c:v>14549.5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0.16673723443907318</c:v>
                </c:pt>
                <c:pt idx="1">
                  <c:v>0.13739362831835908</c:v>
                </c:pt>
                <c:pt idx="2">
                  <c:v>0.1322146405006856</c:v>
                </c:pt>
                <c:pt idx="3">
                  <c:v>0.12788285126821536</c:v>
                </c:pt>
                <c:pt idx="4">
                  <c:v>0.12584717975606627</c:v>
                </c:pt>
                <c:pt idx="5">
                  <c:v>0.12465870682912039</c:v>
                </c:pt>
                <c:pt idx="6">
                  <c:v>0.12186265213449204</c:v>
                </c:pt>
                <c:pt idx="7">
                  <c:v>0.11844092781333551</c:v>
                </c:pt>
                <c:pt idx="8">
                  <c:v>0.11586939571195892</c:v>
                </c:pt>
                <c:pt idx="9">
                  <c:v>0.11178907178393063</c:v>
                </c:pt>
                <c:pt idx="10">
                  <c:v>0.10325122597121114</c:v>
                </c:pt>
                <c:pt idx="11">
                  <c:v>9.3198601062686542E-2</c:v>
                </c:pt>
                <c:pt idx="12">
                  <c:v>9.0618088057579871E-2</c:v>
                </c:pt>
                <c:pt idx="13">
                  <c:v>7.1024749753144684E-2</c:v>
                </c:pt>
                <c:pt idx="14">
                  <c:v>5.5400970897400259E-2</c:v>
                </c:pt>
                <c:pt idx="15">
                  <c:v>4.3246814516039393E-2</c:v>
                </c:pt>
                <c:pt idx="16">
                  <c:v>4.0048115970846267E-2</c:v>
                </c:pt>
                <c:pt idx="17">
                  <c:v>4.0004708269484268E-2</c:v>
                </c:pt>
                <c:pt idx="18">
                  <c:v>3.4367694361577245E-2</c:v>
                </c:pt>
                <c:pt idx="19">
                  <c:v>3.3014571532913421E-2</c:v>
                </c:pt>
                <c:pt idx="20">
                  <c:v>3.1335142535390402E-2</c:v>
                </c:pt>
                <c:pt idx="21">
                  <c:v>3.1309696641488541E-2</c:v>
                </c:pt>
                <c:pt idx="22">
                  <c:v>2.6976410591729956E-2</c:v>
                </c:pt>
                <c:pt idx="23">
                  <c:v>2.6907556996466089E-2</c:v>
                </c:pt>
                <c:pt idx="24">
                  <c:v>2.6864149295104084E-2</c:v>
                </c:pt>
                <c:pt idx="25">
                  <c:v>2.6829722497472151E-2</c:v>
                </c:pt>
                <c:pt idx="26">
                  <c:v>2.377172477738345E-2</c:v>
                </c:pt>
                <c:pt idx="27">
                  <c:v>2.3728317076021448E-2</c:v>
                </c:pt>
                <c:pt idx="28">
                  <c:v>2.3719336172291376E-2</c:v>
                </c:pt>
                <c:pt idx="29">
                  <c:v>2.0531115348116667E-2</c:v>
                </c:pt>
                <c:pt idx="30">
                  <c:v>2.04622617528528E-2</c:v>
                </c:pt>
                <c:pt idx="31">
                  <c:v>1.4807286037485639E-2</c:v>
                </c:pt>
                <c:pt idx="32">
                  <c:v>1.4805789220197294E-2</c:v>
                </c:pt>
                <c:pt idx="33">
                  <c:v>1.1382568081752427E-2</c:v>
                </c:pt>
                <c:pt idx="34">
                  <c:v>1.1381071264464082E-2</c:v>
                </c:pt>
                <c:pt idx="35">
                  <c:v>8.8963545658114901E-3</c:v>
                </c:pt>
                <c:pt idx="36">
                  <c:v>8.6224370020443683E-3</c:v>
                </c:pt>
                <c:pt idx="37">
                  <c:v>8.3350480826821401E-3</c:v>
                </c:pt>
                <c:pt idx="38">
                  <c:v>5.4866047829617293E-3</c:v>
                </c:pt>
                <c:pt idx="39">
                  <c:v>5.4851079656733845E-3</c:v>
                </c:pt>
                <c:pt idx="40">
                  <c:v>5.4566684371948303E-3</c:v>
                </c:pt>
                <c:pt idx="41">
                  <c:v>5.1303622683356379E-3</c:v>
                </c:pt>
                <c:pt idx="42">
                  <c:v>2.1322372397807321E-3</c:v>
                </c:pt>
                <c:pt idx="43">
                  <c:v>-4.0256690844703291E-3</c:v>
                </c:pt>
                <c:pt idx="44">
                  <c:v>-7.1869471974548294E-3</c:v>
                </c:pt>
                <c:pt idx="45">
                  <c:v>-1.0539817923347482E-2</c:v>
                </c:pt>
                <c:pt idx="46">
                  <c:v>-1.0541314740635827E-2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FE-47C3-9420-A4CFDED39F9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-44669</c:v>
                </c:pt>
                <c:pt idx="1">
                  <c:v>-34867</c:v>
                </c:pt>
                <c:pt idx="2">
                  <c:v>-33137</c:v>
                </c:pt>
                <c:pt idx="3">
                  <c:v>-31690</c:v>
                </c:pt>
                <c:pt idx="4">
                  <c:v>-31010</c:v>
                </c:pt>
                <c:pt idx="5">
                  <c:v>-30613</c:v>
                </c:pt>
                <c:pt idx="6">
                  <c:v>-29679</c:v>
                </c:pt>
                <c:pt idx="7">
                  <c:v>-28536</c:v>
                </c:pt>
                <c:pt idx="8">
                  <c:v>-27677</c:v>
                </c:pt>
                <c:pt idx="9">
                  <c:v>-26314</c:v>
                </c:pt>
                <c:pt idx="10">
                  <c:v>-23462</c:v>
                </c:pt>
                <c:pt idx="11">
                  <c:v>-20104</c:v>
                </c:pt>
                <c:pt idx="12">
                  <c:v>-19242</c:v>
                </c:pt>
                <c:pt idx="13">
                  <c:v>-12697</c:v>
                </c:pt>
                <c:pt idx="14">
                  <c:v>-7478</c:v>
                </c:pt>
                <c:pt idx="15">
                  <c:v>-3418</c:v>
                </c:pt>
                <c:pt idx="16">
                  <c:v>-2349.5</c:v>
                </c:pt>
                <c:pt idx="17">
                  <c:v>-2335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</c:v>
                </c:pt>
                <c:pt idx="23">
                  <c:v>2040</c:v>
                </c:pt>
                <c:pt idx="24">
                  <c:v>2054.5</c:v>
                </c:pt>
                <c:pt idx="25">
                  <c:v>2066</c:v>
                </c:pt>
                <c:pt idx="26">
                  <c:v>3087.5</c:v>
                </c:pt>
                <c:pt idx="27">
                  <c:v>3102</c:v>
                </c:pt>
                <c:pt idx="28">
                  <c:v>3105</c:v>
                </c:pt>
                <c:pt idx="29">
                  <c:v>4170</c:v>
                </c:pt>
                <c:pt idx="30">
                  <c:v>4193</c:v>
                </c:pt>
                <c:pt idx="31">
                  <c:v>6082</c:v>
                </c:pt>
                <c:pt idx="32">
                  <c:v>6082.5</c:v>
                </c:pt>
                <c:pt idx="33">
                  <c:v>7226</c:v>
                </c:pt>
                <c:pt idx="34">
                  <c:v>7226.5</c:v>
                </c:pt>
                <c:pt idx="35">
                  <c:v>8056.5</c:v>
                </c:pt>
                <c:pt idx="36">
                  <c:v>8148</c:v>
                </c:pt>
                <c:pt idx="37">
                  <c:v>8244</c:v>
                </c:pt>
                <c:pt idx="38">
                  <c:v>9195.5</c:v>
                </c:pt>
                <c:pt idx="39">
                  <c:v>9196</c:v>
                </c:pt>
                <c:pt idx="40">
                  <c:v>9205.5</c:v>
                </c:pt>
                <c:pt idx="41">
                  <c:v>9314.5</c:v>
                </c:pt>
                <c:pt idx="42">
                  <c:v>10316</c:v>
                </c:pt>
                <c:pt idx="43">
                  <c:v>12373</c:v>
                </c:pt>
                <c:pt idx="44">
                  <c:v>13429</c:v>
                </c:pt>
                <c:pt idx="45">
                  <c:v>14549</c:v>
                </c:pt>
                <c:pt idx="46">
                  <c:v>14549.5</c:v>
                </c:pt>
              </c:numCache>
            </c:numRef>
          </c:xVal>
          <c:yVal>
            <c:numRef>
              <c:f>Active!$U$21:$U$982</c:f>
              <c:numCache>
                <c:formatCode>General</c:formatCode>
                <c:ptCount val="962"/>
                <c:pt idx="17">
                  <c:v>-6.2745000002905726E-2</c:v>
                </c:pt>
                <c:pt idx="19">
                  <c:v>0</c:v>
                </c:pt>
                <c:pt idx="21">
                  <c:v>-2.4193500001274515E-2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FFE-47C3-9420-A4CFDED39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339672"/>
        <c:axId val="1"/>
      </c:scatterChart>
      <c:valAx>
        <c:axId val="5193396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52931671829317"/>
              <c:y val="0.833335974512619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3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64780864656068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339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471502999062053"/>
          <c:y val="0.9182419650373892"/>
          <c:w val="0.71321431667888358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V0861 Her - O-C Diagr.</a:t>
            </a:r>
          </a:p>
        </c:rich>
      </c:tx>
      <c:layout>
        <c:manualLayout>
          <c:xMode val="edge"/>
          <c:yMode val="edge"/>
          <c:x val="0.37031515738193893"/>
          <c:y val="3.448275862068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3338103900762"/>
          <c:y val="0.15047044975517021"/>
          <c:w val="0.81709205242987815"/>
          <c:h val="0.6206906052400771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-44669</c:v>
                </c:pt>
                <c:pt idx="1">
                  <c:v>-34867</c:v>
                </c:pt>
                <c:pt idx="2">
                  <c:v>-33137</c:v>
                </c:pt>
                <c:pt idx="3">
                  <c:v>-31690</c:v>
                </c:pt>
                <c:pt idx="4">
                  <c:v>-31010</c:v>
                </c:pt>
                <c:pt idx="5">
                  <c:v>-30613</c:v>
                </c:pt>
                <c:pt idx="6">
                  <c:v>-29679</c:v>
                </c:pt>
                <c:pt idx="7">
                  <c:v>-28536</c:v>
                </c:pt>
                <c:pt idx="8">
                  <c:v>-27677</c:v>
                </c:pt>
                <c:pt idx="9">
                  <c:v>-26314</c:v>
                </c:pt>
                <c:pt idx="10">
                  <c:v>-23462</c:v>
                </c:pt>
                <c:pt idx="11">
                  <c:v>-20104</c:v>
                </c:pt>
                <c:pt idx="12">
                  <c:v>-19242</c:v>
                </c:pt>
                <c:pt idx="13">
                  <c:v>-12697</c:v>
                </c:pt>
                <c:pt idx="14">
                  <c:v>-7478</c:v>
                </c:pt>
                <c:pt idx="15">
                  <c:v>-3418</c:v>
                </c:pt>
                <c:pt idx="16">
                  <c:v>-2349.5</c:v>
                </c:pt>
                <c:pt idx="17">
                  <c:v>-2335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</c:v>
                </c:pt>
                <c:pt idx="23">
                  <c:v>2040</c:v>
                </c:pt>
                <c:pt idx="24">
                  <c:v>2054.5</c:v>
                </c:pt>
                <c:pt idx="25">
                  <c:v>2066</c:v>
                </c:pt>
                <c:pt idx="26">
                  <c:v>3087.5</c:v>
                </c:pt>
                <c:pt idx="27">
                  <c:v>3102</c:v>
                </c:pt>
                <c:pt idx="28">
                  <c:v>3105</c:v>
                </c:pt>
                <c:pt idx="29">
                  <c:v>4170</c:v>
                </c:pt>
                <c:pt idx="30">
                  <c:v>4193</c:v>
                </c:pt>
                <c:pt idx="31">
                  <c:v>6082</c:v>
                </c:pt>
                <c:pt idx="32">
                  <c:v>6082.5</c:v>
                </c:pt>
                <c:pt idx="33">
                  <c:v>7226</c:v>
                </c:pt>
                <c:pt idx="34">
                  <c:v>7226.5</c:v>
                </c:pt>
                <c:pt idx="35">
                  <c:v>8056.5</c:v>
                </c:pt>
                <c:pt idx="36">
                  <c:v>8148</c:v>
                </c:pt>
                <c:pt idx="37">
                  <c:v>8244</c:v>
                </c:pt>
                <c:pt idx="38">
                  <c:v>9195.5</c:v>
                </c:pt>
                <c:pt idx="39">
                  <c:v>9196</c:v>
                </c:pt>
                <c:pt idx="40">
                  <c:v>9205.5</c:v>
                </c:pt>
                <c:pt idx="41">
                  <c:v>9314.5</c:v>
                </c:pt>
                <c:pt idx="42">
                  <c:v>10316</c:v>
                </c:pt>
                <c:pt idx="43">
                  <c:v>12373</c:v>
                </c:pt>
                <c:pt idx="44">
                  <c:v>13429</c:v>
                </c:pt>
                <c:pt idx="45">
                  <c:v>14549</c:v>
                </c:pt>
                <c:pt idx="46">
                  <c:v>14549.5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63-4271-93C6-C2A89F6584F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-44669</c:v>
                </c:pt>
                <c:pt idx="1">
                  <c:v>-34867</c:v>
                </c:pt>
                <c:pt idx="2">
                  <c:v>-33137</c:v>
                </c:pt>
                <c:pt idx="3">
                  <c:v>-31690</c:v>
                </c:pt>
                <c:pt idx="4">
                  <c:v>-31010</c:v>
                </c:pt>
                <c:pt idx="5">
                  <c:v>-30613</c:v>
                </c:pt>
                <c:pt idx="6">
                  <c:v>-29679</c:v>
                </c:pt>
                <c:pt idx="7">
                  <c:v>-28536</c:v>
                </c:pt>
                <c:pt idx="8">
                  <c:v>-27677</c:v>
                </c:pt>
                <c:pt idx="9">
                  <c:v>-26314</c:v>
                </c:pt>
                <c:pt idx="10">
                  <c:v>-23462</c:v>
                </c:pt>
                <c:pt idx="11">
                  <c:v>-20104</c:v>
                </c:pt>
                <c:pt idx="12">
                  <c:v>-19242</c:v>
                </c:pt>
                <c:pt idx="13">
                  <c:v>-12697</c:v>
                </c:pt>
                <c:pt idx="14">
                  <c:v>-7478</c:v>
                </c:pt>
                <c:pt idx="15">
                  <c:v>-3418</c:v>
                </c:pt>
                <c:pt idx="16">
                  <c:v>-2349.5</c:v>
                </c:pt>
                <c:pt idx="17">
                  <c:v>-2335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</c:v>
                </c:pt>
                <c:pt idx="23">
                  <c:v>2040</c:v>
                </c:pt>
                <c:pt idx="24">
                  <c:v>2054.5</c:v>
                </c:pt>
                <c:pt idx="25">
                  <c:v>2066</c:v>
                </c:pt>
                <c:pt idx="26">
                  <c:v>3087.5</c:v>
                </c:pt>
                <c:pt idx="27">
                  <c:v>3102</c:v>
                </c:pt>
                <c:pt idx="28">
                  <c:v>3105</c:v>
                </c:pt>
                <c:pt idx="29">
                  <c:v>4170</c:v>
                </c:pt>
                <c:pt idx="30">
                  <c:v>4193</c:v>
                </c:pt>
                <c:pt idx="31">
                  <c:v>6082</c:v>
                </c:pt>
                <c:pt idx="32">
                  <c:v>6082.5</c:v>
                </c:pt>
                <c:pt idx="33">
                  <c:v>7226</c:v>
                </c:pt>
                <c:pt idx="34">
                  <c:v>7226.5</c:v>
                </c:pt>
                <c:pt idx="35">
                  <c:v>8056.5</c:v>
                </c:pt>
                <c:pt idx="36">
                  <c:v>8148</c:v>
                </c:pt>
                <c:pt idx="37">
                  <c:v>8244</c:v>
                </c:pt>
                <c:pt idx="38">
                  <c:v>9195.5</c:v>
                </c:pt>
                <c:pt idx="39">
                  <c:v>9196</c:v>
                </c:pt>
                <c:pt idx="40">
                  <c:v>9205.5</c:v>
                </c:pt>
                <c:pt idx="41">
                  <c:v>9314.5</c:v>
                </c:pt>
                <c:pt idx="42">
                  <c:v>10316</c:v>
                </c:pt>
                <c:pt idx="43">
                  <c:v>12373</c:v>
                </c:pt>
                <c:pt idx="44">
                  <c:v>13429</c:v>
                </c:pt>
                <c:pt idx="45">
                  <c:v>14549</c:v>
                </c:pt>
                <c:pt idx="46">
                  <c:v>14549.5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63-4271-93C6-C2A89F6584F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-44669</c:v>
                </c:pt>
                <c:pt idx="1">
                  <c:v>-34867</c:v>
                </c:pt>
                <c:pt idx="2">
                  <c:v>-33137</c:v>
                </c:pt>
                <c:pt idx="3">
                  <c:v>-31690</c:v>
                </c:pt>
                <c:pt idx="4">
                  <c:v>-31010</c:v>
                </c:pt>
                <c:pt idx="5">
                  <c:v>-30613</c:v>
                </c:pt>
                <c:pt idx="6">
                  <c:v>-29679</c:v>
                </c:pt>
                <c:pt idx="7">
                  <c:v>-28536</c:v>
                </c:pt>
                <c:pt idx="8">
                  <c:v>-27677</c:v>
                </c:pt>
                <c:pt idx="9">
                  <c:v>-26314</c:v>
                </c:pt>
                <c:pt idx="10">
                  <c:v>-23462</c:v>
                </c:pt>
                <c:pt idx="11">
                  <c:v>-20104</c:v>
                </c:pt>
                <c:pt idx="12">
                  <c:v>-19242</c:v>
                </c:pt>
                <c:pt idx="13">
                  <c:v>-12697</c:v>
                </c:pt>
                <c:pt idx="14">
                  <c:v>-7478</c:v>
                </c:pt>
                <c:pt idx="15">
                  <c:v>-3418</c:v>
                </c:pt>
                <c:pt idx="16">
                  <c:v>-2349.5</c:v>
                </c:pt>
                <c:pt idx="17">
                  <c:v>-2335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</c:v>
                </c:pt>
                <c:pt idx="23">
                  <c:v>2040</c:v>
                </c:pt>
                <c:pt idx="24">
                  <c:v>2054.5</c:v>
                </c:pt>
                <c:pt idx="25">
                  <c:v>2066</c:v>
                </c:pt>
                <c:pt idx="26">
                  <c:v>3087.5</c:v>
                </c:pt>
                <c:pt idx="27">
                  <c:v>3102</c:v>
                </c:pt>
                <c:pt idx="28">
                  <c:v>3105</c:v>
                </c:pt>
                <c:pt idx="29">
                  <c:v>4170</c:v>
                </c:pt>
                <c:pt idx="30">
                  <c:v>4193</c:v>
                </c:pt>
                <c:pt idx="31">
                  <c:v>6082</c:v>
                </c:pt>
                <c:pt idx="32">
                  <c:v>6082.5</c:v>
                </c:pt>
                <c:pt idx="33">
                  <c:v>7226</c:v>
                </c:pt>
                <c:pt idx="34">
                  <c:v>7226.5</c:v>
                </c:pt>
                <c:pt idx="35">
                  <c:v>8056.5</c:v>
                </c:pt>
                <c:pt idx="36">
                  <c:v>8148</c:v>
                </c:pt>
                <c:pt idx="37">
                  <c:v>8244</c:v>
                </c:pt>
                <c:pt idx="38">
                  <c:v>9195.5</c:v>
                </c:pt>
                <c:pt idx="39">
                  <c:v>9196</c:v>
                </c:pt>
                <c:pt idx="40">
                  <c:v>9205.5</c:v>
                </c:pt>
                <c:pt idx="41">
                  <c:v>9314.5</c:v>
                </c:pt>
                <c:pt idx="42">
                  <c:v>10316</c:v>
                </c:pt>
                <c:pt idx="43">
                  <c:v>12373</c:v>
                </c:pt>
                <c:pt idx="44">
                  <c:v>13429</c:v>
                </c:pt>
                <c:pt idx="45">
                  <c:v>14549</c:v>
                </c:pt>
                <c:pt idx="46">
                  <c:v>14549.5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31">
                  <c:v>1.1593999995966442E-2</c:v>
                </c:pt>
                <c:pt idx="32">
                  <c:v>1.3277499994728714E-2</c:v>
                </c:pt>
                <c:pt idx="36">
                  <c:v>7.3159999956260435E-3</c:v>
                </c:pt>
                <c:pt idx="37">
                  <c:v>7.9479999985778704E-3</c:v>
                </c:pt>
                <c:pt idx="38">
                  <c:v>4.6484999984386377E-3</c:v>
                </c:pt>
                <c:pt idx="39">
                  <c:v>4.9319999961880967E-3</c:v>
                </c:pt>
                <c:pt idx="41">
                  <c:v>5.8214999953634106E-3</c:v>
                </c:pt>
                <c:pt idx="42">
                  <c:v>4.7199999971780926E-4</c:v>
                </c:pt>
                <c:pt idx="43">
                  <c:v>-5.80900000204565E-3</c:v>
                </c:pt>
                <c:pt idx="44">
                  <c:v>-8.7570000032428652E-3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63-4271-93C6-C2A89F6584F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-44669</c:v>
                </c:pt>
                <c:pt idx="1">
                  <c:v>-34867</c:v>
                </c:pt>
                <c:pt idx="2">
                  <c:v>-33137</c:v>
                </c:pt>
                <c:pt idx="3">
                  <c:v>-31690</c:v>
                </c:pt>
                <c:pt idx="4">
                  <c:v>-31010</c:v>
                </c:pt>
                <c:pt idx="5">
                  <c:v>-30613</c:v>
                </c:pt>
                <c:pt idx="6">
                  <c:v>-29679</c:v>
                </c:pt>
                <c:pt idx="7">
                  <c:v>-28536</c:v>
                </c:pt>
                <c:pt idx="8">
                  <c:v>-27677</c:v>
                </c:pt>
                <c:pt idx="9">
                  <c:v>-26314</c:v>
                </c:pt>
                <c:pt idx="10">
                  <c:v>-23462</c:v>
                </c:pt>
                <c:pt idx="11">
                  <c:v>-20104</c:v>
                </c:pt>
                <c:pt idx="12">
                  <c:v>-19242</c:v>
                </c:pt>
                <c:pt idx="13">
                  <c:v>-12697</c:v>
                </c:pt>
                <c:pt idx="14">
                  <c:v>-7478</c:v>
                </c:pt>
                <c:pt idx="15">
                  <c:v>-3418</c:v>
                </c:pt>
                <c:pt idx="16">
                  <c:v>-2349.5</c:v>
                </c:pt>
                <c:pt idx="17">
                  <c:v>-2335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</c:v>
                </c:pt>
                <c:pt idx="23">
                  <c:v>2040</c:v>
                </c:pt>
                <c:pt idx="24">
                  <c:v>2054.5</c:v>
                </c:pt>
                <c:pt idx="25">
                  <c:v>2066</c:v>
                </c:pt>
                <c:pt idx="26">
                  <c:v>3087.5</c:v>
                </c:pt>
                <c:pt idx="27">
                  <c:v>3102</c:v>
                </c:pt>
                <c:pt idx="28">
                  <c:v>3105</c:v>
                </c:pt>
                <c:pt idx="29">
                  <c:v>4170</c:v>
                </c:pt>
                <c:pt idx="30">
                  <c:v>4193</c:v>
                </c:pt>
                <c:pt idx="31">
                  <c:v>6082</c:v>
                </c:pt>
                <c:pt idx="32">
                  <c:v>6082.5</c:v>
                </c:pt>
                <c:pt idx="33">
                  <c:v>7226</c:v>
                </c:pt>
                <c:pt idx="34">
                  <c:v>7226.5</c:v>
                </c:pt>
                <c:pt idx="35">
                  <c:v>8056.5</c:v>
                </c:pt>
                <c:pt idx="36">
                  <c:v>8148</c:v>
                </c:pt>
                <c:pt idx="37">
                  <c:v>8244</c:v>
                </c:pt>
                <c:pt idx="38">
                  <c:v>9195.5</c:v>
                </c:pt>
                <c:pt idx="39">
                  <c:v>9196</c:v>
                </c:pt>
                <c:pt idx="40">
                  <c:v>9205.5</c:v>
                </c:pt>
                <c:pt idx="41">
                  <c:v>9314.5</c:v>
                </c:pt>
                <c:pt idx="42">
                  <c:v>10316</c:v>
                </c:pt>
                <c:pt idx="43">
                  <c:v>12373</c:v>
                </c:pt>
                <c:pt idx="44">
                  <c:v>13429</c:v>
                </c:pt>
                <c:pt idx="45">
                  <c:v>14549</c:v>
                </c:pt>
                <c:pt idx="46">
                  <c:v>14549.5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0">
                  <c:v>7.6876999999512918E-2</c:v>
                </c:pt>
                <c:pt idx="1">
                  <c:v>5.9911000003921799E-2</c:v>
                </c:pt>
                <c:pt idx="2">
                  <c:v>7.6021000000764616E-2</c:v>
                </c:pt>
                <c:pt idx="3">
                  <c:v>7.4569999997038394E-2</c:v>
                </c:pt>
                <c:pt idx="4">
                  <c:v>7.4929999995219987E-2</c:v>
                </c:pt>
                <c:pt idx="5">
                  <c:v>7.6329000003170222E-2</c:v>
                </c:pt>
                <c:pt idx="6">
                  <c:v>6.9306999997934327E-2</c:v>
                </c:pt>
                <c:pt idx="7">
                  <c:v>7.1088000004237983E-2</c:v>
                </c:pt>
                <c:pt idx="8">
                  <c:v>7.1941000001970679E-2</c:v>
                </c:pt>
                <c:pt idx="9">
                  <c:v>7.3761999999987893E-2</c:v>
                </c:pt>
                <c:pt idx="10">
                  <c:v>7.3146000002452638E-2</c:v>
                </c:pt>
                <c:pt idx="11">
                  <c:v>7.333199999993667E-2</c:v>
                </c:pt>
                <c:pt idx="12">
                  <c:v>7.5785999993968289E-2</c:v>
                </c:pt>
                <c:pt idx="13">
                  <c:v>8.1201000000874046E-2</c:v>
                </c:pt>
                <c:pt idx="14">
                  <c:v>5.1473999999871012E-2</c:v>
                </c:pt>
                <c:pt idx="15">
                  <c:v>2.7794000001449604E-2</c:v>
                </c:pt>
                <c:pt idx="16">
                  <c:v>-6.4766499999677762E-2</c:v>
                </c:pt>
                <c:pt idx="17">
                  <c:v>0</c:v>
                </c:pt>
                <c:pt idx="18">
                  <c:v>1.9716000002517831E-2</c:v>
                </c:pt>
                <c:pt idx="20">
                  <c:v>-2.7113000003737397E-2</c:v>
                </c:pt>
                <c:pt idx="22">
                  <c:v>1.6539000003831461E-2</c:v>
                </c:pt>
                <c:pt idx="23">
                  <c:v>1.6179999998712447E-2</c:v>
                </c:pt>
                <c:pt idx="24">
                  <c:v>1.8101499998010695E-2</c:v>
                </c:pt>
                <c:pt idx="25">
                  <c:v>1.6622000002826098E-2</c:v>
                </c:pt>
                <c:pt idx="26">
                  <c:v>1.7512500002339948E-2</c:v>
                </c:pt>
                <c:pt idx="27">
                  <c:v>1.5233999998599757E-2</c:v>
                </c:pt>
                <c:pt idx="28">
                  <c:v>1.5435000001161825E-2</c:v>
                </c:pt>
                <c:pt idx="29">
                  <c:v>1.5289999995729886E-2</c:v>
                </c:pt>
                <c:pt idx="30">
                  <c:v>1.4831000000413042E-2</c:v>
                </c:pt>
                <c:pt idx="33">
                  <c:v>1.7341999999189284E-2</c:v>
                </c:pt>
                <c:pt idx="34">
                  <c:v>1.0925500006123912E-2</c:v>
                </c:pt>
                <c:pt idx="35">
                  <c:v>8.8354999970761128E-3</c:v>
                </c:pt>
                <c:pt idx="40">
                  <c:v>5.5184999946504831E-3</c:v>
                </c:pt>
                <c:pt idx="45">
                  <c:v>-1.0317000000213739E-2</c:v>
                </c:pt>
                <c:pt idx="46">
                  <c:v>-7.3335000051883981E-3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63-4271-93C6-C2A89F6584F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-44669</c:v>
                </c:pt>
                <c:pt idx="1">
                  <c:v>-34867</c:v>
                </c:pt>
                <c:pt idx="2">
                  <c:v>-33137</c:v>
                </c:pt>
                <c:pt idx="3">
                  <c:v>-31690</c:v>
                </c:pt>
                <c:pt idx="4">
                  <c:v>-31010</c:v>
                </c:pt>
                <c:pt idx="5">
                  <c:v>-30613</c:v>
                </c:pt>
                <c:pt idx="6">
                  <c:v>-29679</c:v>
                </c:pt>
                <c:pt idx="7">
                  <c:v>-28536</c:v>
                </c:pt>
                <c:pt idx="8">
                  <c:v>-27677</c:v>
                </c:pt>
                <c:pt idx="9">
                  <c:v>-26314</c:v>
                </c:pt>
                <c:pt idx="10">
                  <c:v>-23462</c:v>
                </c:pt>
                <c:pt idx="11">
                  <c:v>-20104</c:v>
                </c:pt>
                <c:pt idx="12">
                  <c:v>-19242</c:v>
                </c:pt>
                <c:pt idx="13">
                  <c:v>-12697</c:v>
                </c:pt>
                <c:pt idx="14">
                  <c:v>-7478</c:v>
                </c:pt>
                <c:pt idx="15">
                  <c:v>-3418</c:v>
                </c:pt>
                <c:pt idx="16">
                  <c:v>-2349.5</c:v>
                </c:pt>
                <c:pt idx="17">
                  <c:v>-2335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</c:v>
                </c:pt>
                <c:pt idx="23">
                  <c:v>2040</c:v>
                </c:pt>
                <c:pt idx="24">
                  <c:v>2054.5</c:v>
                </c:pt>
                <c:pt idx="25">
                  <c:v>2066</c:v>
                </c:pt>
                <c:pt idx="26">
                  <c:v>3087.5</c:v>
                </c:pt>
                <c:pt idx="27">
                  <c:v>3102</c:v>
                </c:pt>
                <c:pt idx="28">
                  <c:v>3105</c:v>
                </c:pt>
                <c:pt idx="29">
                  <c:v>4170</c:v>
                </c:pt>
                <c:pt idx="30">
                  <c:v>4193</c:v>
                </c:pt>
                <c:pt idx="31">
                  <c:v>6082</c:v>
                </c:pt>
                <c:pt idx="32">
                  <c:v>6082.5</c:v>
                </c:pt>
                <c:pt idx="33">
                  <c:v>7226</c:v>
                </c:pt>
                <c:pt idx="34">
                  <c:v>7226.5</c:v>
                </c:pt>
                <c:pt idx="35">
                  <c:v>8056.5</c:v>
                </c:pt>
                <c:pt idx="36">
                  <c:v>8148</c:v>
                </c:pt>
                <c:pt idx="37">
                  <c:v>8244</c:v>
                </c:pt>
                <c:pt idx="38">
                  <c:v>9195.5</c:v>
                </c:pt>
                <c:pt idx="39">
                  <c:v>9196</c:v>
                </c:pt>
                <c:pt idx="40">
                  <c:v>9205.5</c:v>
                </c:pt>
                <c:pt idx="41">
                  <c:v>9314.5</c:v>
                </c:pt>
                <c:pt idx="42">
                  <c:v>10316</c:v>
                </c:pt>
                <c:pt idx="43">
                  <c:v>12373</c:v>
                </c:pt>
                <c:pt idx="44">
                  <c:v>13429</c:v>
                </c:pt>
                <c:pt idx="45">
                  <c:v>14549</c:v>
                </c:pt>
                <c:pt idx="46">
                  <c:v>14549.5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63-4271-93C6-C2A89F6584F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-44669</c:v>
                </c:pt>
                <c:pt idx="1">
                  <c:v>-34867</c:v>
                </c:pt>
                <c:pt idx="2">
                  <c:v>-33137</c:v>
                </c:pt>
                <c:pt idx="3">
                  <c:v>-31690</c:v>
                </c:pt>
                <c:pt idx="4">
                  <c:v>-31010</c:v>
                </c:pt>
                <c:pt idx="5">
                  <c:v>-30613</c:v>
                </c:pt>
                <c:pt idx="6">
                  <c:v>-29679</c:v>
                </c:pt>
                <c:pt idx="7">
                  <c:v>-28536</c:v>
                </c:pt>
                <c:pt idx="8">
                  <c:v>-27677</c:v>
                </c:pt>
                <c:pt idx="9">
                  <c:v>-26314</c:v>
                </c:pt>
                <c:pt idx="10">
                  <c:v>-23462</c:v>
                </c:pt>
                <c:pt idx="11">
                  <c:v>-20104</c:v>
                </c:pt>
                <c:pt idx="12">
                  <c:v>-19242</c:v>
                </c:pt>
                <c:pt idx="13">
                  <c:v>-12697</c:v>
                </c:pt>
                <c:pt idx="14">
                  <c:v>-7478</c:v>
                </c:pt>
                <c:pt idx="15">
                  <c:v>-3418</c:v>
                </c:pt>
                <c:pt idx="16">
                  <c:v>-2349.5</c:v>
                </c:pt>
                <c:pt idx="17">
                  <c:v>-2335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</c:v>
                </c:pt>
                <c:pt idx="23">
                  <c:v>2040</c:v>
                </c:pt>
                <c:pt idx="24">
                  <c:v>2054.5</c:v>
                </c:pt>
                <c:pt idx="25">
                  <c:v>2066</c:v>
                </c:pt>
                <c:pt idx="26">
                  <c:v>3087.5</c:v>
                </c:pt>
                <c:pt idx="27">
                  <c:v>3102</c:v>
                </c:pt>
                <c:pt idx="28">
                  <c:v>3105</c:v>
                </c:pt>
                <c:pt idx="29">
                  <c:v>4170</c:v>
                </c:pt>
                <c:pt idx="30">
                  <c:v>4193</c:v>
                </c:pt>
                <c:pt idx="31">
                  <c:v>6082</c:v>
                </c:pt>
                <c:pt idx="32">
                  <c:v>6082.5</c:v>
                </c:pt>
                <c:pt idx="33">
                  <c:v>7226</c:v>
                </c:pt>
                <c:pt idx="34">
                  <c:v>7226.5</c:v>
                </c:pt>
                <c:pt idx="35">
                  <c:v>8056.5</c:v>
                </c:pt>
                <c:pt idx="36">
                  <c:v>8148</c:v>
                </c:pt>
                <c:pt idx="37">
                  <c:v>8244</c:v>
                </c:pt>
                <c:pt idx="38">
                  <c:v>9195.5</c:v>
                </c:pt>
                <c:pt idx="39">
                  <c:v>9196</c:v>
                </c:pt>
                <c:pt idx="40">
                  <c:v>9205.5</c:v>
                </c:pt>
                <c:pt idx="41">
                  <c:v>9314.5</c:v>
                </c:pt>
                <c:pt idx="42">
                  <c:v>10316</c:v>
                </c:pt>
                <c:pt idx="43">
                  <c:v>12373</c:v>
                </c:pt>
                <c:pt idx="44">
                  <c:v>13429</c:v>
                </c:pt>
                <c:pt idx="45">
                  <c:v>14549</c:v>
                </c:pt>
                <c:pt idx="46">
                  <c:v>14549.5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63-4271-93C6-C2A89F6584F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5.0000000000000001E-4</c:v>
                  </c:pt>
                  <c:pt idx="37">
                    <c:v>2E-3</c:v>
                  </c:pt>
                  <c:pt idx="38">
                    <c:v>1.4E-3</c:v>
                  </c:pt>
                  <c:pt idx="39">
                    <c:v>1.8E-3</c:v>
                  </c:pt>
                  <c:pt idx="40">
                    <c:v>1.2999999999999999E-3</c:v>
                  </c:pt>
                  <c:pt idx="41">
                    <c:v>1.1000000000000001E-3</c:v>
                  </c:pt>
                  <c:pt idx="42">
                    <c:v>1.6999999999999999E-3</c:v>
                  </c:pt>
                  <c:pt idx="43">
                    <c:v>2.7000000000000001E-3</c:v>
                  </c:pt>
                  <c:pt idx="44">
                    <c:v>4.0000000000000002E-4</c:v>
                  </c:pt>
                  <c:pt idx="45">
                    <c:v>2.0000000000000001E-4</c:v>
                  </c:pt>
                  <c:pt idx="4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-44669</c:v>
                </c:pt>
                <c:pt idx="1">
                  <c:v>-34867</c:v>
                </c:pt>
                <c:pt idx="2">
                  <c:v>-33137</c:v>
                </c:pt>
                <c:pt idx="3">
                  <c:v>-31690</c:v>
                </c:pt>
                <c:pt idx="4">
                  <c:v>-31010</c:v>
                </c:pt>
                <c:pt idx="5">
                  <c:v>-30613</c:v>
                </c:pt>
                <c:pt idx="6">
                  <c:v>-29679</c:v>
                </c:pt>
                <c:pt idx="7">
                  <c:v>-28536</c:v>
                </c:pt>
                <c:pt idx="8">
                  <c:v>-27677</c:v>
                </c:pt>
                <c:pt idx="9">
                  <c:v>-26314</c:v>
                </c:pt>
                <c:pt idx="10">
                  <c:v>-23462</c:v>
                </c:pt>
                <c:pt idx="11">
                  <c:v>-20104</c:v>
                </c:pt>
                <c:pt idx="12">
                  <c:v>-19242</c:v>
                </c:pt>
                <c:pt idx="13">
                  <c:v>-12697</c:v>
                </c:pt>
                <c:pt idx="14">
                  <c:v>-7478</c:v>
                </c:pt>
                <c:pt idx="15">
                  <c:v>-3418</c:v>
                </c:pt>
                <c:pt idx="16">
                  <c:v>-2349.5</c:v>
                </c:pt>
                <c:pt idx="17">
                  <c:v>-2335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</c:v>
                </c:pt>
                <c:pt idx="23">
                  <c:v>2040</c:v>
                </c:pt>
                <c:pt idx="24">
                  <c:v>2054.5</c:v>
                </c:pt>
                <c:pt idx="25">
                  <c:v>2066</c:v>
                </c:pt>
                <c:pt idx="26">
                  <c:v>3087.5</c:v>
                </c:pt>
                <c:pt idx="27">
                  <c:v>3102</c:v>
                </c:pt>
                <c:pt idx="28">
                  <c:v>3105</c:v>
                </c:pt>
                <c:pt idx="29">
                  <c:v>4170</c:v>
                </c:pt>
                <c:pt idx="30">
                  <c:v>4193</c:v>
                </c:pt>
                <c:pt idx="31">
                  <c:v>6082</c:v>
                </c:pt>
                <c:pt idx="32">
                  <c:v>6082.5</c:v>
                </c:pt>
                <c:pt idx="33">
                  <c:v>7226</c:v>
                </c:pt>
                <c:pt idx="34">
                  <c:v>7226.5</c:v>
                </c:pt>
                <c:pt idx="35">
                  <c:v>8056.5</c:v>
                </c:pt>
                <c:pt idx="36">
                  <c:v>8148</c:v>
                </c:pt>
                <c:pt idx="37">
                  <c:v>8244</c:v>
                </c:pt>
                <c:pt idx="38">
                  <c:v>9195.5</c:v>
                </c:pt>
                <c:pt idx="39">
                  <c:v>9196</c:v>
                </c:pt>
                <c:pt idx="40">
                  <c:v>9205.5</c:v>
                </c:pt>
                <c:pt idx="41">
                  <c:v>9314.5</c:v>
                </c:pt>
                <c:pt idx="42">
                  <c:v>10316</c:v>
                </c:pt>
                <c:pt idx="43">
                  <c:v>12373</c:v>
                </c:pt>
                <c:pt idx="44">
                  <c:v>13429</c:v>
                </c:pt>
                <c:pt idx="45">
                  <c:v>14549</c:v>
                </c:pt>
                <c:pt idx="46">
                  <c:v>14549.5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63-4271-93C6-C2A89F6584F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-44669</c:v>
                </c:pt>
                <c:pt idx="1">
                  <c:v>-34867</c:v>
                </c:pt>
                <c:pt idx="2">
                  <c:v>-33137</c:v>
                </c:pt>
                <c:pt idx="3">
                  <c:v>-31690</c:v>
                </c:pt>
                <c:pt idx="4">
                  <c:v>-31010</c:v>
                </c:pt>
                <c:pt idx="5">
                  <c:v>-30613</c:v>
                </c:pt>
                <c:pt idx="6">
                  <c:v>-29679</c:v>
                </c:pt>
                <c:pt idx="7">
                  <c:v>-28536</c:v>
                </c:pt>
                <c:pt idx="8">
                  <c:v>-27677</c:v>
                </c:pt>
                <c:pt idx="9">
                  <c:v>-26314</c:v>
                </c:pt>
                <c:pt idx="10">
                  <c:v>-23462</c:v>
                </c:pt>
                <c:pt idx="11">
                  <c:v>-20104</c:v>
                </c:pt>
                <c:pt idx="12">
                  <c:v>-19242</c:v>
                </c:pt>
                <c:pt idx="13">
                  <c:v>-12697</c:v>
                </c:pt>
                <c:pt idx="14">
                  <c:v>-7478</c:v>
                </c:pt>
                <c:pt idx="15">
                  <c:v>-3418</c:v>
                </c:pt>
                <c:pt idx="16">
                  <c:v>-2349.5</c:v>
                </c:pt>
                <c:pt idx="17">
                  <c:v>-2335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</c:v>
                </c:pt>
                <c:pt idx="23">
                  <c:v>2040</c:v>
                </c:pt>
                <c:pt idx="24">
                  <c:v>2054.5</c:v>
                </c:pt>
                <c:pt idx="25">
                  <c:v>2066</c:v>
                </c:pt>
                <c:pt idx="26">
                  <c:v>3087.5</c:v>
                </c:pt>
                <c:pt idx="27">
                  <c:v>3102</c:v>
                </c:pt>
                <c:pt idx="28">
                  <c:v>3105</c:v>
                </c:pt>
                <c:pt idx="29">
                  <c:v>4170</c:v>
                </c:pt>
                <c:pt idx="30">
                  <c:v>4193</c:v>
                </c:pt>
                <c:pt idx="31">
                  <c:v>6082</c:v>
                </c:pt>
                <c:pt idx="32">
                  <c:v>6082.5</c:v>
                </c:pt>
                <c:pt idx="33">
                  <c:v>7226</c:v>
                </c:pt>
                <c:pt idx="34">
                  <c:v>7226.5</c:v>
                </c:pt>
                <c:pt idx="35">
                  <c:v>8056.5</c:v>
                </c:pt>
                <c:pt idx="36">
                  <c:v>8148</c:v>
                </c:pt>
                <c:pt idx="37">
                  <c:v>8244</c:v>
                </c:pt>
                <c:pt idx="38">
                  <c:v>9195.5</c:v>
                </c:pt>
                <c:pt idx="39">
                  <c:v>9196</c:v>
                </c:pt>
                <c:pt idx="40">
                  <c:v>9205.5</c:v>
                </c:pt>
                <c:pt idx="41">
                  <c:v>9314.5</c:v>
                </c:pt>
                <c:pt idx="42">
                  <c:v>10316</c:v>
                </c:pt>
                <c:pt idx="43">
                  <c:v>12373</c:v>
                </c:pt>
                <c:pt idx="44">
                  <c:v>13429</c:v>
                </c:pt>
                <c:pt idx="45">
                  <c:v>14549</c:v>
                </c:pt>
                <c:pt idx="46">
                  <c:v>14549.5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0.16673723443907318</c:v>
                </c:pt>
                <c:pt idx="1">
                  <c:v>0.13739362831835908</c:v>
                </c:pt>
                <c:pt idx="2">
                  <c:v>0.1322146405006856</c:v>
                </c:pt>
                <c:pt idx="3">
                  <c:v>0.12788285126821536</c:v>
                </c:pt>
                <c:pt idx="4">
                  <c:v>0.12584717975606627</c:v>
                </c:pt>
                <c:pt idx="5">
                  <c:v>0.12465870682912039</c:v>
                </c:pt>
                <c:pt idx="6">
                  <c:v>0.12186265213449204</c:v>
                </c:pt>
                <c:pt idx="7">
                  <c:v>0.11844092781333551</c:v>
                </c:pt>
                <c:pt idx="8">
                  <c:v>0.11586939571195892</c:v>
                </c:pt>
                <c:pt idx="9">
                  <c:v>0.11178907178393063</c:v>
                </c:pt>
                <c:pt idx="10">
                  <c:v>0.10325122597121114</c:v>
                </c:pt>
                <c:pt idx="11">
                  <c:v>9.3198601062686542E-2</c:v>
                </c:pt>
                <c:pt idx="12">
                  <c:v>9.0618088057579871E-2</c:v>
                </c:pt>
                <c:pt idx="13">
                  <c:v>7.1024749753144684E-2</c:v>
                </c:pt>
                <c:pt idx="14">
                  <c:v>5.5400970897400259E-2</c:v>
                </c:pt>
                <c:pt idx="15">
                  <c:v>4.3246814516039393E-2</c:v>
                </c:pt>
                <c:pt idx="16">
                  <c:v>4.0048115970846267E-2</c:v>
                </c:pt>
                <c:pt idx="17">
                  <c:v>4.0004708269484268E-2</c:v>
                </c:pt>
                <c:pt idx="18">
                  <c:v>3.4367694361577245E-2</c:v>
                </c:pt>
                <c:pt idx="19">
                  <c:v>3.3014571532913421E-2</c:v>
                </c:pt>
                <c:pt idx="20">
                  <c:v>3.1335142535390402E-2</c:v>
                </c:pt>
                <c:pt idx="21">
                  <c:v>3.1309696641488541E-2</c:v>
                </c:pt>
                <c:pt idx="22">
                  <c:v>2.6976410591729956E-2</c:v>
                </c:pt>
                <c:pt idx="23">
                  <c:v>2.6907556996466089E-2</c:v>
                </c:pt>
                <c:pt idx="24">
                  <c:v>2.6864149295104084E-2</c:v>
                </c:pt>
                <c:pt idx="25">
                  <c:v>2.6829722497472151E-2</c:v>
                </c:pt>
                <c:pt idx="26">
                  <c:v>2.377172477738345E-2</c:v>
                </c:pt>
                <c:pt idx="27">
                  <c:v>2.3728317076021448E-2</c:v>
                </c:pt>
                <c:pt idx="28">
                  <c:v>2.3719336172291376E-2</c:v>
                </c:pt>
                <c:pt idx="29">
                  <c:v>2.0531115348116667E-2</c:v>
                </c:pt>
                <c:pt idx="30">
                  <c:v>2.04622617528528E-2</c:v>
                </c:pt>
                <c:pt idx="31">
                  <c:v>1.4807286037485639E-2</c:v>
                </c:pt>
                <c:pt idx="32">
                  <c:v>1.4805789220197294E-2</c:v>
                </c:pt>
                <c:pt idx="33">
                  <c:v>1.1382568081752427E-2</c:v>
                </c:pt>
                <c:pt idx="34">
                  <c:v>1.1381071264464082E-2</c:v>
                </c:pt>
                <c:pt idx="35">
                  <c:v>8.8963545658114901E-3</c:v>
                </c:pt>
                <c:pt idx="36">
                  <c:v>8.6224370020443683E-3</c:v>
                </c:pt>
                <c:pt idx="37">
                  <c:v>8.3350480826821401E-3</c:v>
                </c:pt>
                <c:pt idx="38">
                  <c:v>5.4866047829617293E-3</c:v>
                </c:pt>
                <c:pt idx="39">
                  <c:v>5.4851079656733845E-3</c:v>
                </c:pt>
                <c:pt idx="40">
                  <c:v>5.4566684371948303E-3</c:v>
                </c:pt>
                <c:pt idx="41">
                  <c:v>5.1303622683356379E-3</c:v>
                </c:pt>
                <c:pt idx="42">
                  <c:v>2.1322372397807321E-3</c:v>
                </c:pt>
                <c:pt idx="43">
                  <c:v>-4.0256690844703291E-3</c:v>
                </c:pt>
                <c:pt idx="44">
                  <c:v>-7.1869471974548294E-3</c:v>
                </c:pt>
                <c:pt idx="45">
                  <c:v>-1.0539817923347482E-2</c:v>
                </c:pt>
                <c:pt idx="46">
                  <c:v>-1.0541314740635827E-2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63-4271-93C6-C2A89F6584F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-44669</c:v>
                </c:pt>
                <c:pt idx="1">
                  <c:v>-34867</c:v>
                </c:pt>
                <c:pt idx="2">
                  <c:v>-33137</c:v>
                </c:pt>
                <c:pt idx="3">
                  <c:v>-31690</c:v>
                </c:pt>
                <c:pt idx="4">
                  <c:v>-31010</c:v>
                </c:pt>
                <c:pt idx="5">
                  <c:v>-30613</c:v>
                </c:pt>
                <c:pt idx="6">
                  <c:v>-29679</c:v>
                </c:pt>
                <c:pt idx="7">
                  <c:v>-28536</c:v>
                </c:pt>
                <c:pt idx="8">
                  <c:v>-27677</c:v>
                </c:pt>
                <c:pt idx="9">
                  <c:v>-26314</c:v>
                </c:pt>
                <c:pt idx="10">
                  <c:v>-23462</c:v>
                </c:pt>
                <c:pt idx="11">
                  <c:v>-20104</c:v>
                </c:pt>
                <c:pt idx="12">
                  <c:v>-19242</c:v>
                </c:pt>
                <c:pt idx="13">
                  <c:v>-12697</c:v>
                </c:pt>
                <c:pt idx="14">
                  <c:v>-7478</c:v>
                </c:pt>
                <c:pt idx="15">
                  <c:v>-3418</c:v>
                </c:pt>
                <c:pt idx="16">
                  <c:v>-2349.5</c:v>
                </c:pt>
                <c:pt idx="17">
                  <c:v>-2335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</c:v>
                </c:pt>
                <c:pt idx="23">
                  <c:v>2040</c:v>
                </c:pt>
                <c:pt idx="24">
                  <c:v>2054.5</c:v>
                </c:pt>
                <c:pt idx="25">
                  <c:v>2066</c:v>
                </c:pt>
                <c:pt idx="26">
                  <c:v>3087.5</c:v>
                </c:pt>
                <c:pt idx="27">
                  <c:v>3102</c:v>
                </c:pt>
                <c:pt idx="28">
                  <c:v>3105</c:v>
                </c:pt>
                <c:pt idx="29">
                  <c:v>4170</c:v>
                </c:pt>
                <c:pt idx="30">
                  <c:v>4193</c:v>
                </c:pt>
                <c:pt idx="31">
                  <c:v>6082</c:v>
                </c:pt>
                <c:pt idx="32">
                  <c:v>6082.5</c:v>
                </c:pt>
                <c:pt idx="33">
                  <c:v>7226</c:v>
                </c:pt>
                <c:pt idx="34">
                  <c:v>7226.5</c:v>
                </c:pt>
                <c:pt idx="35">
                  <c:v>8056.5</c:v>
                </c:pt>
                <c:pt idx="36">
                  <c:v>8148</c:v>
                </c:pt>
                <c:pt idx="37">
                  <c:v>8244</c:v>
                </c:pt>
                <c:pt idx="38">
                  <c:v>9195.5</c:v>
                </c:pt>
                <c:pt idx="39">
                  <c:v>9196</c:v>
                </c:pt>
                <c:pt idx="40">
                  <c:v>9205.5</c:v>
                </c:pt>
                <c:pt idx="41">
                  <c:v>9314.5</c:v>
                </c:pt>
                <c:pt idx="42">
                  <c:v>10316</c:v>
                </c:pt>
                <c:pt idx="43">
                  <c:v>12373</c:v>
                </c:pt>
                <c:pt idx="44">
                  <c:v>13429</c:v>
                </c:pt>
                <c:pt idx="45">
                  <c:v>14549</c:v>
                </c:pt>
                <c:pt idx="46">
                  <c:v>14549.5</c:v>
                </c:pt>
              </c:numCache>
            </c:numRef>
          </c:xVal>
          <c:yVal>
            <c:numRef>
              <c:f>Active!$U$21:$U$982</c:f>
              <c:numCache>
                <c:formatCode>General</c:formatCode>
                <c:ptCount val="962"/>
                <c:pt idx="17">
                  <c:v>-6.2745000002905726E-2</c:v>
                </c:pt>
                <c:pt idx="19">
                  <c:v>0</c:v>
                </c:pt>
                <c:pt idx="21">
                  <c:v>-2.4193500001274515E-2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E63-4271-93C6-C2A89F658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122160"/>
        <c:axId val="1"/>
      </c:scatterChart>
      <c:valAx>
        <c:axId val="683122160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73944523801086"/>
              <c:y val="0.833857115822904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75262368815595E-2"/>
              <c:y val="0.366771818099540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122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39595950056466"/>
          <c:y val="0.91849661425550644"/>
          <c:w val="0.71214440024082448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V861 Her - O-C Diagr.</a:t>
            </a:r>
          </a:p>
        </c:rich>
      </c:tx>
      <c:layout>
        <c:manualLayout>
          <c:xMode val="edge"/>
          <c:yMode val="edge"/>
          <c:x val="0.37537584828923409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5141955835962145"/>
          <c:w val="0.81681801452528879"/>
          <c:h val="0.61829652996845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(old)'!$D$21:$D$222</c:f>
                <c:numCache>
                  <c:formatCode>General</c:formatCode>
                  <c:ptCount val="20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1.2999999999999999E-3</c:v>
                  </c:pt>
                  <c:pt idx="41">
                    <c:v>0</c:v>
                  </c:pt>
                </c:numCache>
              </c:numRef>
            </c:plus>
            <c:minus>
              <c:numRef>
                <c:f>'A (old)'!$D$21:$D$222</c:f>
                <c:numCache>
                  <c:formatCode>General</c:formatCode>
                  <c:ptCount val="20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1.2999999999999999E-3</c:v>
                  </c:pt>
                  <c:pt idx="4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(old)'!$F$21:$F$982</c:f>
              <c:numCache>
                <c:formatCode>General</c:formatCode>
                <c:ptCount val="962"/>
                <c:pt idx="0">
                  <c:v>-44675</c:v>
                </c:pt>
                <c:pt idx="1">
                  <c:v>-34871.5</c:v>
                </c:pt>
                <c:pt idx="2">
                  <c:v>-33141</c:v>
                </c:pt>
                <c:pt idx="3">
                  <c:v>-31694</c:v>
                </c:pt>
                <c:pt idx="4">
                  <c:v>-31014</c:v>
                </c:pt>
                <c:pt idx="5">
                  <c:v>-30617</c:v>
                </c:pt>
                <c:pt idx="6">
                  <c:v>-29683</c:v>
                </c:pt>
                <c:pt idx="7">
                  <c:v>-28539.5</c:v>
                </c:pt>
                <c:pt idx="8">
                  <c:v>-27680.5</c:v>
                </c:pt>
                <c:pt idx="9">
                  <c:v>-26317.5</c:v>
                </c:pt>
                <c:pt idx="10">
                  <c:v>-23465</c:v>
                </c:pt>
                <c:pt idx="11">
                  <c:v>-20106.5</c:v>
                </c:pt>
                <c:pt idx="12">
                  <c:v>-19244.5</c:v>
                </c:pt>
                <c:pt idx="13">
                  <c:v>-12698.5</c:v>
                </c:pt>
                <c:pt idx="14">
                  <c:v>-7479</c:v>
                </c:pt>
                <c:pt idx="15">
                  <c:v>-3418.5</c:v>
                </c:pt>
                <c:pt idx="16">
                  <c:v>-2350</c:v>
                </c:pt>
                <c:pt idx="17">
                  <c:v>-2335.5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2017.5</c:v>
                </c:pt>
                <c:pt idx="23">
                  <c:v>2040.5</c:v>
                </c:pt>
                <c:pt idx="24">
                  <c:v>2055</c:v>
                </c:pt>
                <c:pt idx="25">
                  <c:v>2066.5</c:v>
                </c:pt>
                <c:pt idx="26">
                  <c:v>3088</c:v>
                </c:pt>
                <c:pt idx="27">
                  <c:v>3102.5</c:v>
                </c:pt>
                <c:pt idx="28">
                  <c:v>3105.5</c:v>
                </c:pt>
                <c:pt idx="29">
                  <c:v>4170.5</c:v>
                </c:pt>
                <c:pt idx="30">
                  <c:v>4193.5</c:v>
                </c:pt>
                <c:pt idx="31">
                  <c:v>6083</c:v>
                </c:pt>
                <c:pt idx="32">
                  <c:v>6083.5</c:v>
                </c:pt>
                <c:pt idx="33">
                  <c:v>7227</c:v>
                </c:pt>
                <c:pt idx="34">
                  <c:v>7227.5</c:v>
                </c:pt>
                <c:pt idx="35">
                  <c:v>8057.5</c:v>
                </c:pt>
                <c:pt idx="36">
                  <c:v>8149</c:v>
                </c:pt>
                <c:pt idx="37">
                  <c:v>8245</c:v>
                </c:pt>
                <c:pt idx="38">
                  <c:v>9196.5</c:v>
                </c:pt>
                <c:pt idx="39">
                  <c:v>9197</c:v>
                </c:pt>
                <c:pt idx="40">
                  <c:v>9207</c:v>
                </c:pt>
                <c:pt idx="41">
                  <c:v>9316</c:v>
                </c:pt>
              </c:numCache>
            </c:numRef>
          </c:xVal>
          <c:yVal>
            <c:numRef>
              <c:f>'A (old)'!$H$21:$H$982</c:f>
              <c:numCache>
                <c:formatCode>General</c:formatCode>
                <c:ptCount val="962"/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0A-4915-B0ED-AE317032391D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1.2999999999999999E-3</c:v>
                  </c:pt>
                  <c:pt idx="41">
                    <c:v>0</c:v>
                  </c:pt>
                </c:numCache>
              </c:numRef>
            </c:plus>
            <c:minus>
              <c:numRef>
                <c:f>'A (old)'!$D$21:$D$982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1.2999999999999999E-3</c:v>
                  </c:pt>
                  <c:pt idx="4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(old)'!$F$21:$F$982</c:f>
              <c:numCache>
                <c:formatCode>General</c:formatCode>
                <c:ptCount val="962"/>
                <c:pt idx="0">
                  <c:v>-44675</c:v>
                </c:pt>
                <c:pt idx="1">
                  <c:v>-34871.5</c:v>
                </c:pt>
                <c:pt idx="2">
                  <c:v>-33141</c:v>
                </c:pt>
                <c:pt idx="3">
                  <c:v>-31694</c:v>
                </c:pt>
                <c:pt idx="4">
                  <c:v>-31014</c:v>
                </c:pt>
                <c:pt idx="5">
                  <c:v>-30617</c:v>
                </c:pt>
                <c:pt idx="6">
                  <c:v>-29683</c:v>
                </c:pt>
                <c:pt idx="7">
                  <c:v>-28539.5</c:v>
                </c:pt>
                <c:pt idx="8">
                  <c:v>-27680.5</c:v>
                </c:pt>
                <c:pt idx="9">
                  <c:v>-26317.5</c:v>
                </c:pt>
                <c:pt idx="10">
                  <c:v>-23465</c:v>
                </c:pt>
                <c:pt idx="11">
                  <c:v>-20106.5</c:v>
                </c:pt>
                <c:pt idx="12">
                  <c:v>-19244.5</c:v>
                </c:pt>
                <c:pt idx="13">
                  <c:v>-12698.5</c:v>
                </c:pt>
                <c:pt idx="14">
                  <c:v>-7479</c:v>
                </c:pt>
                <c:pt idx="15">
                  <c:v>-3418.5</c:v>
                </c:pt>
                <c:pt idx="16">
                  <c:v>-2350</c:v>
                </c:pt>
                <c:pt idx="17">
                  <c:v>-2335.5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2017.5</c:v>
                </c:pt>
                <c:pt idx="23">
                  <c:v>2040.5</c:v>
                </c:pt>
                <c:pt idx="24">
                  <c:v>2055</c:v>
                </c:pt>
                <c:pt idx="25">
                  <c:v>2066.5</c:v>
                </c:pt>
                <c:pt idx="26">
                  <c:v>3088</c:v>
                </c:pt>
                <c:pt idx="27">
                  <c:v>3102.5</c:v>
                </c:pt>
                <c:pt idx="28">
                  <c:v>3105.5</c:v>
                </c:pt>
                <c:pt idx="29">
                  <c:v>4170.5</c:v>
                </c:pt>
                <c:pt idx="30">
                  <c:v>4193.5</c:v>
                </c:pt>
                <c:pt idx="31">
                  <c:v>6083</c:v>
                </c:pt>
                <c:pt idx="32">
                  <c:v>6083.5</c:v>
                </c:pt>
                <c:pt idx="33">
                  <c:v>7227</c:v>
                </c:pt>
                <c:pt idx="34">
                  <c:v>7227.5</c:v>
                </c:pt>
                <c:pt idx="35">
                  <c:v>8057.5</c:v>
                </c:pt>
                <c:pt idx="36">
                  <c:v>8149</c:v>
                </c:pt>
                <c:pt idx="37">
                  <c:v>8245</c:v>
                </c:pt>
                <c:pt idx="38">
                  <c:v>9196.5</c:v>
                </c:pt>
                <c:pt idx="39">
                  <c:v>9197</c:v>
                </c:pt>
                <c:pt idx="40">
                  <c:v>9207</c:v>
                </c:pt>
                <c:pt idx="41">
                  <c:v>9316</c:v>
                </c:pt>
              </c:numCache>
            </c:numRef>
          </c:xVal>
          <c:yVal>
            <c:numRef>
              <c:f>'A (old)'!$I$21:$I$982</c:f>
              <c:numCache>
                <c:formatCode>General</c:formatCode>
                <c:ptCount val="962"/>
                <c:pt idx="0">
                  <c:v>8.024324999860255E-2</c:v>
                </c:pt>
                <c:pt idx="1">
                  <c:v>-6.5251500200247392E-4</c:v>
                </c:pt>
                <c:pt idx="2">
                  <c:v>-7.6892609999049455E-2</c:v>
                </c:pt>
                <c:pt idx="3">
                  <c:v>-1.1477740008558612E-2</c:v>
                </c:pt>
                <c:pt idx="4">
                  <c:v>2.0305059995735064E-2</c:v>
                </c:pt>
                <c:pt idx="5">
                  <c:v>4.0049429997452535E-2</c:v>
                </c:pt>
                <c:pt idx="6">
                  <c:v>7.6187569997273386E-2</c:v>
                </c:pt>
                <c:pt idx="7">
                  <c:v>-4.1506795001623686E-2</c:v>
                </c:pt>
                <c:pt idx="8">
                  <c:v>-9.5940499886637554E-4</c:v>
                </c:pt>
                <c:pt idx="9">
                  <c:v>6.3845824995951261E-2</c:v>
                </c:pt>
                <c:pt idx="10">
                  <c:v>2.2727349998604041E-2</c:v>
                </c:pt>
                <c:pt idx="11">
                  <c:v>5.7931349947466515E-3</c:v>
                </c:pt>
                <c:pt idx="12">
                  <c:v>4.8080155000207014E-2</c:v>
                </c:pt>
                <c:pt idx="13">
                  <c:v>1.135281499591656E-2</c:v>
                </c:pt>
                <c:pt idx="14">
                  <c:v>5.0502409998443909E-2</c:v>
                </c:pt>
                <c:pt idx="15">
                  <c:v>4.2141615005675703E-2</c:v>
                </c:pt>
                <c:pt idx="16">
                  <c:v>-1.043500000378117E-3</c:v>
                </c:pt>
                <c:pt idx="17">
                  <c:v>1.6480449994560331E-3</c:v>
                </c:pt>
                <c:pt idx="18">
                  <c:v>-1.1709199970937334E-3</c:v>
                </c:pt>
                <c:pt idx="20">
                  <c:v>-1.1891899994225241E-3</c:v>
                </c:pt>
                <c:pt idx="21">
                  <c:v>2.1230950005701743E-3</c:v>
                </c:pt>
                <c:pt idx="22">
                  <c:v>-6.2548824993427843E-2</c:v>
                </c:pt>
                <c:pt idx="23">
                  <c:v>-6.1844995005230885E-2</c:v>
                </c:pt>
                <c:pt idx="24">
                  <c:v>-5.9253450002870522E-2</c:v>
                </c:pt>
                <c:pt idx="25">
                  <c:v>-6.0201534994121175E-2</c:v>
                </c:pt>
                <c:pt idx="26">
                  <c:v>-1.210752000042703E-2</c:v>
                </c:pt>
                <c:pt idx="27">
                  <c:v>-1.3715975001105107E-2</c:v>
                </c:pt>
                <c:pt idx="28">
                  <c:v>-1.3376344999414869E-2</c:v>
                </c:pt>
                <c:pt idx="29">
                  <c:v>3.569230499851983E-2</c:v>
                </c:pt>
                <c:pt idx="30">
                  <c:v>3.6296135003794916E-2</c:v>
                </c:pt>
                <c:pt idx="34">
                  <c:v>2.7527500060386956E-4</c:v>
                </c:pt>
                <c:pt idx="36">
                  <c:v>3.9248289998795372E-2</c:v>
                </c:pt>
                <c:pt idx="37">
                  <c:v>4.4316450002952479E-2</c:v>
                </c:pt>
                <c:pt idx="38">
                  <c:v>8.4985765002784319E-2</c:v>
                </c:pt>
                <c:pt idx="39">
                  <c:v>8.5292370000388473E-2</c:v>
                </c:pt>
                <c:pt idx="40">
                  <c:v>-8.5975530004361644E-2</c:v>
                </c:pt>
                <c:pt idx="41">
                  <c:v>-8.0635639998945408E-2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0A-4915-B0ED-AE317032391D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1.2999999999999999E-3</c:v>
                  </c:pt>
                  <c:pt idx="41">
                    <c:v>0</c:v>
                  </c:pt>
                </c:numCache>
              </c:numRef>
            </c:plus>
            <c:minus>
              <c:numRef>
                <c:f>'A (old)'!$D$21:$D$982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1.2999999999999999E-3</c:v>
                  </c:pt>
                  <c:pt idx="4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(old)'!$F$21:$F$982</c:f>
              <c:numCache>
                <c:formatCode>General</c:formatCode>
                <c:ptCount val="962"/>
                <c:pt idx="0">
                  <c:v>-44675</c:v>
                </c:pt>
                <c:pt idx="1">
                  <c:v>-34871.5</c:v>
                </c:pt>
                <c:pt idx="2">
                  <c:v>-33141</c:v>
                </c:pt>
                <c:pt idx="3">
                  <c:v>-31694</c:v>
                </c:pt>
                <c:pt idx="4">
                  <c:v>-31014</c:v>
                </c:pt>
                <c:pt idx="5">
                  <c:v>-30617</c:v>
                </c:pt>
                <c:pt idx="6">
                  <c:v>-29683</c:v>
                </c:pt>
                <c:pt idx="7">
                  <c:v>-28539.5</c:v>
                </c:pt>
                <c:pt idx="8">
                  <c:v>-27680.5</c:v>
                </c:pt>
                <c:pt idx="9">
                  <c:v>-26317.5</c:v>
                </c:pt>
                <c:pt idx="10">
                  <c:v>-23465</c:v>
                </c:pt>
                <c:pt idx="11">
                  <c:v>-20106.5</c:v>
                </c:pt>
                <c:pt idx="12">
                  <c:v>-19244.5</c:v>
                </c:pt>
                <c:pt idx="13">
                  <c:v>-12698.5</c:v>
                </c:pt>
                <c:pt idx="14">
                  <c:v>-7479</c:v>
                </c:pt>
                <c:pt idx="15">
                  <c:v>-3418.5</c:v>
                </c:pt>
                <c:pt idx="16">
                  <c:v>-2350</c:v>
                </c:pt>
                <c:pt idx="17">
                  <c:v>-2335.5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2017.5</c:v>
                </c:pt>
                <c:pt idx="23">
                  <c:v>2040.5</c:v>
                </c:pt>
                <c:pt idx="24">
                  <c:v>2055</c:v>
                </c:pt>
                <c:pt idx="25">
                  <c:v>2066.5</c:v>
                </c:pt>
                <c:pt idx="26">
                  <c:v>3088</c:v>
                </c:pt>
                <c:pt idx="27">
                  <c:v>3102.5</c:v>
                </c:pt>
                <c:pt idx="28">
                  <c:v>3105.5</c:v>
                </c:pt>
                <c:pt idx="29">
                  <c:v>4170.5</c:v>
                </c:pt>
                <c:pt idx="30">
                  <c:v>4193.5</c:v>
                </c:pt>
                <c:pt idx="31">
                  <c:v>6083</c:v>
                </c:pt>
                <c:pt idx="32">
                  <c:v>6083.5</c:v>
                </c:pt>
                <c:pt idx="33">
                  <c:v>7227</c:v>
                </c:pt>
                <c:pt idx="34">
                  <c:v>7227.5</c:v>
                </c:pt>
                <c:pt idx="35">
                  <c:v>8057.5</c:v>
                </c:pt>
                <c:pt idx="36">
                  <c:v>8149</c:v>
                </c:pt>
                <c:pt idx="37">
                  <c:v>8245</c:v>
                </c:pt>
                <c:pt idx="38">
                  <c:v>9196.5</c:v>
                </c:pt>
                <c:pt idx="39">
                  <c:v>9197</c:v>
                </c:pt>
                <c:pt idx="40">
                  <c:v>9207</c:v>
                </c:pt>
                <c:pt idx="41">
                  <c:v>9316</c:v>
                </c:pt>
              </c:numCache>
            </c:numRef>
          </c:xVal>
          <c:yVal>
            <c:numRef>
              <c:f>'A (old)'!$J$21:$J$982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0A-4915-B0ED-AE317032391D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1.2999999999999999E-3</c:v>
                  </c:pt>
                  <c:pt idx="41">
                    <c:v>0</c:v>
                  </c:pt>
                </c:numCache>
              </c:numRef>
            </c:plus>
            <c:minus>
              <c:numRef>
                <c:f>'A (old)'!$D$21:$D$982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1.2999999999999999E-3</c:v>
                  </c:pt>
                  <c:pt idx="4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(old)'!$F$21:$F$982</c:f>
              <c:numCache>
                <c:formatCode>General</c:formatCode>
                <c:ptCount val="962"/>
                <c:pt idx="0">
                  <c:v>-44675</c:v>
                </c:pt>
                <c:pt idx="1">
                  <c:v>-34871.5</c:v>
                </c:pt>
                <c:pt idx="2">
                  <c:v>-33141</c:v>
                </c:pt>
                <c:pt idx="3">
                  <c:v>-31694</c:v>
                </c:pt>
                <c:pt idx="4">
                  <c:v>-31014</c:v>
                </c:pt>
                <c:pt idx="5">
                  <c:v>-30617</c:v>
                </c:pt>
                <c:pt idx="6">
                  <c:v>-29683</c:v>
                </c:pt>
                <c:pt idx="7">
                  <c:v>-28539.5</c:v>
                </c:pt>
                <c:pt idx="8">
                  <c:v>-27680.5</c:v>
                </c:pt>
                <c:pt idx="9">
                  <c:v>-26317.5</c:v>
                </c:pt>
                <c:pt idx="10">
                  <c:v>-23465</c:v>
                </c:pt>
                <c:pt idx="11">
                  <c:v>-20106.5</c:v>
                </c:pt>
                <c:pt idx="12">
                  <c:v>-19244.5</c:v>
                </c:pt>
                <c:pt idx="13">
                  <c:v>-12698.5</c:v>
                </c:pt>
                <c:pt idx="14">
                  <c:v>-7479</c:v>
                </c:pt>
                <c:pt idx="15">
                  <c:v>-3418.5</c:v>
                </c:pt>
                <c:pt idx="16">
                  <c:v>-2350</c:v>
                </c:pt>
                <c:pt idx="17">
                  <c:v>-2335.5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2017.5</c:v>
                </c:pt>
                <c:pt idx="23">
                  <c:v>2040.5</c:v>
                </c:pt>
                <c:pt idx="24">
                  <c:v>2055</c:v>
                </c:pt>
                <c:pt idx="25">
                  <c:v>2066.5</c:v>
                </c:pt>
                <c:pt idx="26">
                  <c:v>3088</c:v>
                </c:pt>
                <c:pt idx="27">
                  <c:v>3102.5</c:v>
                </c:pt>
                <c:pt idx="28">
                  <c:v>3105.5</c:v>
                </c:pt>
                <c:pt idx="29">
                  <c:v>4170.5</c:v>
                </c:pt>
                <c:pt idx="30">
                  <c:v>4193.5</c:v>
                </c:pt>
                <c:pt idx="31">
                  <c:v>6083</c:v>
                </c:pt>
                <c:pt idx="32">
                  <c:v>6083.5</c:v>
                </c:pt>
                <c:pt idx="33">
                  <c:v>7227</c:v>
                </c:pt>
                <c:pt idx="34">
                  <c:v>7227.5</c:v>
                </c:pt>
                <c:pt idx="35">
                  <c:v>8057.5</c:v>
                </c:pt>
                <c:pt idx="36">
                  <c:v>8149</c:v>
                </c:pt>
                <c:pt idx="37">
                  <c:v>8245</c:v>
                </c:pt>
                <c:pt idx="38">
                  <c:v>9196.5</c:v>
                </c:pt>
                <c:pt idx="39">
                  <c:v>9197</c:v>
                </c:pt>
                <c:pt idx="40">
                  <c:v>9207</c:v>
                </c:pt>
                <c:pt idx="41">
                  <c:v>9316</c:v>
                </c:pt>
              </c:numCache>
            </c:numRef>
          </c:xVal>
          <c:yVal>
            <c:numRef>
              <c:f>'A (old)'!$K$21:$K$982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0A-4915-B0ED-AE317032391D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1.2999999999999999E-3</c:v>
                  </c:pt>
                  <c:pt idx="41">
                    <c:v>0</c:v>
                  </c:pt>
                </c:numCache>
              </c:numRef>
            </c:plus>
            <c:minus>
              <c:numRef>
                <c:f>'A (old)'!$D$21:$D$982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1.2999999999999999E-3</c:v>
                  </c:pt>
                  <c:pt idx="4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(old)'!$F$21:$F$982</c:f>
              <c:numCache>
                <c:formatCode>General</c:formatCode>
                <c:ptCount val="962"/>
                <c:pt idx="0">
                  <c:v>-44675</c:v>
                </c:pt>
                <c:pt idx="1">
                  <c:v>-34871.5</c:v>
                </c:pt>
                <c:pt idx="2">
                  <c:v>-33141</c:v>
                </c:pt>
                <c:pt idx="3">
                  <c:v>-31694</c:v>
                </c:pt>
                <c:pt idx="4">
                  <c:v>-31014</c:v>
                </c:pt>
                <c:pt idx="5">
                  <c:v>-30617</c:v>
                </c:pt>
                <c:pt idx="6">
                  <c:v>-29683</c:v>
                </c:pt>
                <c:pt idx="7">
                  <c:v>-28539.5</c:v>
                </c:pt>
                <c:pt idx="8">
                  <c:v>-27680.5</c:v>
                </c:pt>
                <c:pt idx="9">
                  <c:v>-26317.5</c:v>
                </c:pt>
                <c:pt idx="10">
                  <c:v>-23465</c:v>
                </c:pt>
                <c:pt idx="11">
                  <c:v>-20106.5</c:v>
                </c:pt>
                <c:pt idx="12">
                  <c:v>-19244.5</c:v>
                </c:pt>
                <c:pt idx="13">
                  <c:v>-12698.5</c:v>
                </c:pt>
                <c:pt idx="14">
                  <c:v>-7479</c:v>
                </c:pt>
                <c:pt idx="15">
                  <c:v>-3418.5</c:v>
                </c:pt>
                <c:pt idx="16">
                  <c:v>-2350</c:v>
                </c:pt>
                <c:pt idx="17">
                  <c:v>-2335.5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2017.5</c:v>
                </c:pt>
                <c:pt idx="23">
                  <c:v>2040.5</c:v>
                </c:pt>
                <c:pt idx="24">
                  <c:v>2055</c:v>
                </c:pt>
                <c:pt idx="25">
                  <c:v>2066.5</c:v>
                </c:pt>
                <c:pt idx="26">
                  <c:v>3088</c:v>
                </c:pt>
                <c:pt idx="27">
                  <c:v>3102.5</c:v>
                </c:pt>
                <c:pt idx="28">
                  <c:v>3105.5</c:v>
                </c:pt>
                <c:pt idx="29">
                  <c:v>4170.5</c:v>
                </c:pt>
                <c:pt idx="30">
                  <c:v>4193.5</c:v>
                </c:pt>
                <c:pt idx="31">
                  <c:v>6083</c:v>
                </c:pt>
                <c:pt idx="32">
                  <c:v>6083.5</c:v>
                </c:pt>
                <c:pt idx="33">
                  <c:v>7227</c:v>
                </c:pt>
                <c:pt idx="34">
                  <c:v>7227.5</c:v>
                </c:pt>
                <c:pt idx="35">
                  <c:v>8057.5</c:v>
                </c:pt>
                <c:pt idx="36">
                  <c:v>8149</c:v>
                </c:pt>
                <c:pt idx="37">
                  <c:v>8245</c:v>
                </c:pt>
                <c:pt idx="38">
                  <c:v>9196.5</c:v>
                </c:pt>
                <c:pt idx="39">
                  <c:v>9197</c:v>
                </c:pt>
                <c:pt idx="40">
                  <c:v>9207</c:v>
                </c:pt>
                <c:pt idx="41">
                  <c:v>9316</c:v>
                </c:pt>
              </c:numCache>
            </c:numRef>
          </c:xVal>
          <c:yVal>
            <c:numRef>
              <c:f>'A (old)'!$L$21:$L$982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0A-4915-B0ED-AE317032391D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1.2999999999999999E-3</c:v>
                  </c:pt>
                  <c:pt idx="41">
                    <c:v>0</c:v>
                  </c:pt>
                </c:numCache>
              </c:numRef>
            </c:plus>
            <c:minus>
              <c:numRef>
                <c:f>'A (old)'!$D$21:$D$982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1.2999999999999999E-3</c:v>
                  </c:pt>
                  <c:pt idx="4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(old)'!$F$21:$F$982</c:f>
              <c:numCache>
                <c:formatCode>General</c:formatCode>
                <c:ptCount val="962"/>
                <c:pt idx="0">
                  <c:v>-44675</c:v>
                </c:pt>
                <c:pt idx="1">
                  <c:v>-34871.5</c:v>
                </c:pt>
                <c:pt idx="2">
                  <c:v>-33141</c:v>
                </c:pt>
                <c:pt idx="3">
                  <c:v>-31694</c:v>
                </c:pt>
                <c:pt idx="4">
                  <c:v>-31014</c:v>
                </c:pt>
                <c:pt idx="5">
                  <c:v>-30617</c:v>
                </c:pt>
                <c:pt idx="6">
                  <c:v>-29683</c:v>
                </c:pt>
                <c:pt idx="7">
                  <c:v>-28539.5</c:v>
                </c:pt>
                <c:pt idx="8">
                  <c:v>-27680.5</c:v>
                </c:pt>
                <c:pt idx="9">
                  <c:v>-26317.5</c:v>
                </c:pt>
                <c:pt idx="10">
                  <c:v>-23465</c:v>
                </c:pt>
                <c:pt idx="11">
                  <c:v>-20106.5</c:v>
                </c:pt>
                <c:pt idx="12">
                  <c:v>-19244.5</c:v>
                </c:pt>
                <c:pt idx="13">
                  <c:v>-12698.5</c:v>
                </c:pt>
                <c:pt idx="14">
                  <c:v>-7479</c:v>
                </c:pt>
                <c:pt idx="15">
                  <c:v>-3418.5</c:v>
                </c:pt>
                <c:pt idx="16">
                  <c:v>-2350</c:v>
                </c:pt>
                <c:pt idx="17">
                  <c:v>-2335.5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2017.5</c:v>
                </c:pt>
                <c:pt idx="23">
                  <c:v>2040.5</c:v>
                </c:pt>
                <c:pt idx="24">
                  <c:v>2055</c:v>
                </c:pt>
                <c:pt idx="25">
                  <c:v>2066.5</c:v>
                </c:pt>
                <c:pt idx="26">
                  <c:v>3088</c:v>
                </c:pt>
                <c:pt idx="27">
                  <c:v>3102.5</c:v>
                </c:pt>
                <c:pt idx="28">
                  <c:v>3105.5</c:v>
                </c:pt>
                <c:pt idx="29">
                  <c:v>4170.5</c:v>
                </c:pt>
                <c:pt idx="30">
                  <c:v>4193.5</c:v>
                </c:pt>
                <c:pt idx="31">
                  <c:v>6083</c:v>
                </c:pt>
                <c:pt idx="32">
                  <c:v>6083.5</c:v>
                </c:pt>
                <c:pt idx="33">
                  <c:v>7227</c:v>
                </c:pt>
                <c:pt idx="34">
                  <c:v>7227.5</c:v>
                </c:pt>
                <c:pt idx="35">
                  <c:v>8057.5</c:v>
                </c:pt>
                <c:pt idx="36">
                  <c:v>8149</c:v>
                </c:pt>
                <c:pt idx="37">
                  <c:v>8245</c:v>
                </c:pt>
                <c:pt idx="38">
                  <c:v>9196.5</c:v>
                </c:pt>
                <c:pt idx="39">
                  <c:v>9197</c:v>
                </c:pt>
                <c:pt idx="40">
                  <c:v>9207</c:v>
                </c:pt>
                <c:pt idx="41">
                  <c:v>9316</c:v>
                </c:pt>
              </c:numCache>
            </c:numRef>
          </c:xVal>
          <c:yVal>
            <c:numRef>
              <c:f>'A (old)'!$M$21:$M$982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0A-4915-B0ED-AE317032391D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1.2999999999999999E-3</c:v>
                  </c:pt>
                  <c:pt idx="41">
                    <c:v>0</c:v>
                  </c:pt>
                </c:numCache>
              </c:numRef>
            </c:plus>
            <c:minus>
              <c:numRef>
                <c:f>'A (old)'!$D$21:$D$982</c:f>
                <c:numCache>
                  <c:formatCode>General</c:formatCode>
                  <c:ptCount val="962"/>
                  <c:pt idx="0">
                    <c:v>1.6E-2</c:v>
                  </c:pt>
                  <c:pt idx="1">
                    <c:v>8.0000000000000002E-3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2E-3</c:v>
                  </c:pt>
                  <c:pt idx="7">
                    <c:v>3.0000000000000001E-3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2E-3</c:v>
                  </c:pt>
                  <c:pt idx="12">
                    <c:v>0.02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1E-3</c:v>
                  </c:pt>
                  <c:pt idx="16">
                    <c:v>2.0000000000000001E-4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1.9E-3</c:v>
                  </c:pt>
                  <c:pt idx="32">
                    <c:v>2.3999999999999998E-3</c:v>
                  </c:pt>
                  <c:pt idx="33">
                    <c:v>8.0000000000000002E-3</c:v>
                  </c:pt>
                  <c:pt idx="34">
                    <c:v>5.0000000000000001E-4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1.2999999999999999E-3</c:v>
                  </c:pt>
                  <c:pt idx="4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(old)'!$F$21:$F$982</c:f>
              <c:numCache>
                <c:formatCode>General</c:formatCode>
                <c:ptCount val="962"/>
                <c:pt idx="0">
                  <c:v>-44675</c:v>
                </c:pt>
                <c:pt idx="1">
                  <c:v>-34871.5</c:v>
                </c:pt>
                <c:pt idx="2">
                  <c:v>-33141</c:v>
                </c:pt>
                <c:pt idx="3">
                  <c:v>-31694</c:v>
                </c:pt>
                <c:pt idx="4">
                  <c:v>-31014</c:v>
                </c:pt>
                <c:pt idx="5">
                  <c:v>-30617</c:v>
                </c:pt>
                <c:pt idx="6">
                  <c:v>-29683</c:v>
                </c:pt>
                <c:pt idx="7">
                  <c:v>-28539.5</c:v>
                </c:pt>
                <c:pt idx="8">
                  <c:v>-27680.5</c:v>
                </c:pt>
                <c:pt idx="9">
                  <c:v>-26317.5</c:v>
                </c:pt>
                <c:pt idx="10">
                  <c:v>-23465</c:v>
                </c:pt>
                <c:pt idx="11">
                  <c:v>-20106.5</c:v>
                </c:pt>
                <c:pt idx="12">
                  <c:v>-19244.5</c:v>
                </c:pt>
                <c:pt idx="13">
                  <c:v>-12698.5</c:v>
                </c:pt>
                <c:pt idx="14">
                  <c:v>-7479</c:v>
                </c:pt>
                <c:pt idx="15">
                  <c:v>-3418.5</c:v>
                </c:pt>
                <c:pt idx="16">
                  <c:v>-2350</c:v>
                </c:pt>
                <c:pt idx="17">
                  <c:v>-2335.5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2017.5</c:v>
                </c:pt>
                <c:pt idx="23">
                  <c:v>2040.5</c:v>
                </c:pt>
                <c:pt idx="24">
                  <c:v>2055</c:v>
                </c:pt>
                <c:pt idx="25">
                  <c:v>2066.5</c:v>
                </c:pt>
                <c:pt idx="26">
                  <c:v>3088</c:v>
                </c:pt>
                <c:pt idx="27">
                  <c:v>3102.5</c:v>
                </c:pt>
                <c:pt idx="28">
                  <c:v>3105.5</c:v>
                </c:pt>
                <c:pt idx="29">
                  <c:v>4170.5</c:v>
                </c:pt>
                <c:pt idx="30">
                  <c:v>4193.5</c:v>
                </c:pt>
                <c:pt idx="31">
                  <c:v>6083</c:v>
                </c:pt>
                <c:pt idx="32">
                  <c:v>6083.5</c:v>
                </c:pt>
                <c:pt idx="33">
                  <c:v>7227</c:v>
                </c:pt>
                <c:pt idx="34">
                  <c:v>7227.5</c:v>
                </c:pt>
                <c:pt idx="35">
                  <c:v>8057.5</c:v>
                </c:pt>
                <c:pt idx="36">
                  <c:v>8149</c:v>
                </c:pt>
                <c:pt idx="37">
                  <c:v>8245</c:v>
                </c:pt>
                <c:pt idx="38">
                  <c:v>9196.5</c:v>
                </c:pt>
                <c:pt idx="39">
                  <c:v>9197</c:v>
                </c:pt>
                <c:pt idx="40">
                  <c:v>9207</c:v>
                </c:pt>
                <c:pt idx="41">
                  <c:v>9316</c:v>
                </c:pt>
              </c:numCache>
            </c:numRef>
          </c:xVal>
          <c:yVal>
            <c:numRef>
              <c:f>'A (old)'!$N$21:$N$982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0A-4915-B0ED-AE317032391D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(old)'!$F$21:$F$982</c:f>
              <c:numCache>
                <c:formatCode>General</c:formatCode>
                <c:ptCount val="962"/>
                <c:pt idx="0">
                  <c:v>-44675</c:v>
                </c:pt>
                <c:pt idx="1">
                  <c:v>-34871.5</c:v>
                </c:pt>
                <c:pt idx="2">
                  <c:v>-33141</c:v>
                </c:pt>
                <c:pt idx="3">
                  <c:v>-31694</c:v>
                </c:pt>
                <c:pt idx="4">
                  <c:v>-31014</c:v>
                </c:pt>
                <c:pt idx="5">
                  <c:v>-30617</c:v>
                </c:pt>
                <c:pt idx="6">
                  <c:v>-29683</c:v>
                </c:pt>
                <c:pt idx="7">
                  <c:v>-28539.5</c:v>
                </c:pt>
                <c:pt idx="8">
                  <c:v>-27680.5</c:v>
                </c:pt>
                <c:pt idx="9">
                  <c:v>-26317.5</c:v>
                </c:pt>
                <c:pt idx="10">
                  <c:v>-23465</c:v>
                </c:pt>
                <c:pt idx="11">
                  <c:v>-20106.5</c:v>
                </c:pt>
                <c:pt idx="12">
                  <c:v>-19244.5</c:v>
                </c:pt>
                <c:pt idx="13">
                  <c:v>-12698.5</c:v>
                </c:pt>
                <c:pt idx="14">
                  <c:v>-7479</c:v>
                </c:pt>
                <c:pt idx="15">
                  <c:v>-3418.5</c:v>
                </c:pt>
                <c:pt idx="16">
                  <c:v>-2350</c:v>
                </c:pt>
                <c:pt idx="17">
                  <c:v>-2335.5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2017.5</c:v>
                </c:pt>
                <c:pt idx="23">
                  <c:v>2040.5</c:v>
                </c:pt>
                <c:pt idx="24">
                  <c:v>2055</c:v>
                </c:pt>
                <c:pt idx="25">
                  <c:v>2066.5</c:v>
                </c:pt>
                <c:pt idx="26">
                  <c:v>3088</c:v>
                </c:pt>
                <c:pt idx="27">
                  <c:v>3102.5</c:v>
                </c:pt>
                <c:pt idx="28">
                  <c:v>3105.5</c:v>
                </c:pt>
                <c:pt idx="29">
                  <c:v>4170.5</c:v>
                </c:pt>
                <c:pt idx="30">
                  <c:v>4193.5</c:v>
                </c:pt>
                <c:pt idx="31">
                  <c:v>6083</c:v>
                </c:pt>
                <c:pt idx="32">
                  <c:v>6083.5</c:v>
                </c:pt>
                <c:pt idx="33">
                  <c:v>7227</c:v>
                </c:pt>
                <c:pt idx="34">
                  <c:v>7227.5</c:v>
                </c:pt>
                <c:pt idx="35">
                  <c:v>8057.5</c:v>
                </c:pt>
                <c:pt idx="36">
                  <c:v>8149</c:v>
                </c:pt>
                <c:pt idx="37">
                  <c:v>8245</c:v>
                </c:pt>
                <c:pt idx="38">
                  <c:v>9196.5</c:v>
                </c:pt>
                <c:pt idx="39">
                  <c:v>9197</c:v>
                </c:pt>
                <c:pt idx="40">
                  <c:v>9207</c:v>
                </c:pt>
                <c:pt idx="41">
                  <c:v>9316</c:v>
                </c:pt>
              </c:numCache>
            </c:numRef>
          </c:xVal>
          <c:yVal>
            <c:numRef>
              <c:f>'A (old)'!$O$21:$O$982</c:f>
              <c:numCache>
                <c:formatCode>General</c:formatCode>
                <c:ptCount val="962"/>
                <c:pt idx="0">
                  <c:v>2.5119956671163245E-2</c:v>
                </c:pt>
                <c:pt idx="1">
                  <c:v>1.9788276630849748E-2</c:v>
                </c:pt>
                <c:pt idx="2">
                  <c:v>1.8847135986206253E-2</c:v>
                </c:pt>
                <c:pt idx="3">
                  <c:v>1.806017816314983E-2</c:v>
                </c:pt>
                <c:pt idx="4">
                  <c:v>1.7690356933240801E-2</c:v>
                </c:pt>
                <c:pt idx="5">
                  <c:v>1.7474446597543911E-2</c:v>
                </c:pt>
                <c:pt idx="6">
                  <c:v>1.696648626116886E-2</c:v>
                </c:pt>
                <c:pt idx="7">
                  <c:v>1.6344588354696835E-2</c:v>
                </c:pt>
                <c:pt idx="8">
                  <c:v>1.5877417124561751E-2</c:v>
                </c:pt>
                <c:pt idx="9">
                  <c:v>1.5136143100494093E-2</c:v>
                </c:pt>
                <c:pt idx="10">
                  <c:v>1.3584797426500698E-2</c:v>
                </c:pt>
                <c:pt idx="11">
                  <c:v>1.1758261249074996E-2</c:v>
                </c:pt>
                <c:pt idx="12">
                  <c:v>1.1289458454690312E-2</c:v>
                </c:pt>
                <c:pt idx="13">
                  <c:v>7.7293852620660295E-3</c:v>
                </c:pt>
                <c:pt idx="14">
                  <c:v>4.8907353951392896E-3</c:v>
                </c:pt>
                <c:pt idx="15">
                  <c:v>2.6824131833074992E-3</c:v>
                </c:pt>
                <c:pt idx="16">
                  <c:v>2.101304383075442E-3</c:v>
                </c:pt>
                <c:pt idx="17">
                  <c:v>2.0934184892023818E-3</c:v>
                </c:pt>
                <c:pt idx="18">
                  <c:v>1.0690680678293548E-3</c:v>
                </c:pt>
                <c:pt idx="19">
                  <c:v>8.2324572088982289E-4</c:v>
                </c:pt>
                <c:pt idx="20">
                  <c:v>5.1814320621487286E-4</c:v>
                </c:pt>
                <c:pt idx="21">
                  <c:v>5.1352044084101013E-4</c:v>
                </c:pt>
                <c:pt idx="22">
                  <c:v>-2.7398123696527788E-4</c:v>
                </c:pt>
                <c:pt idx="23">
                  <c:v>-2.8648989621220104E-4</c:v>
                </c:pt>
                <c:pt idx="24">
                  <c:v>-2.9437579008526125E-4</c:v>
                </c:pt>
                <c:pt idx="25">
                  <c:v>-3.0063011970872262E-4</c:v>
                </c:pt>
                <c:pt idx="26">
                  <c:v>-8.5617774669706753E-4</c:v>
                </c:pt>
                <c:pt idx="27">
                  <c:v>-8.6406364057012752E-4</c:v>
                </c:pt>
                <c:pt idx="28">
                  <c:v>-8.6569520481972638E-4</c:v>
                </c:pt>
                <c:pt idx="29">
                  <c:v>-1.4449005134272515E-3</c:v>
                </c:pt>
                <c:pt idx="30">
                  <c:v>-1.4574091726741747E-3</c:v>
                </c:pt>
                <c:pt idx="31">
                  <c:v>-2.4850227225463994E-3</c:v>
                </c:pt>
                <c:pt idx="32">
                  <c:v>-2.4852946499213323E-3</c:v>
                </c:pt>
                <c:pt idx="33">
                  <c:v>-3.1071925563933558E-3</c:v>
                </c:pt>
                <c:pt idx="34">
                  <c:v>-3.1074644837682892E-3</c:v>
                </c:pt>
                <c:pt idx="35">
                  <c:v>-3.5588639261572522E-3</c:v>
                </c:pt>
                <c:pt idx="36">
                  <c:v>-3.6086266357700115E-3</c:v>
                </c:pt>
                <c:pt idx="37">
                  <c:v>-3.6608366917571687E-3</c:v>
                </c:pt>
                <c:pt idx="38">
                  <c:v>-4.1783144862548782E-3</c:v>
                </c:pt>
                <c:pt idx="39">
                  <c:v>-4.1785864136298116E-3</c:v>
                </c:pt>
                <c:pt idx="40">
                  <c:v>-4.1840249611284734E-3</c:v>
                </c:pt>
                <c:pt idx="41">
                  <c:v>-4.2433051288638919E-3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0A-4915-B0ED-AE317032391D}"/>
            </c:ext>
          </c:extLst>
        </c:ser>
        <c:ser>
          <c:idx val="8"/>
          <c:order val="8"/>
          <c:tx>
            <c:strRef>
              <c:f>'A (old)'!$R$20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(old)'!$F$21:$F$982</c:f>
              <c:numCache>
                <c:formatCode>General</c:formatCode>
                <c:ptCount val="962"/>
                <c:pt idx="0">
                  <c:v>-44675</c:v>
                </c:pt>
                <c:pt idx="1">
                  <c:v>-34871.5</c:v>
                </c:pt>
                <c:pt idx="2">
                  <c:v>-33141</c:v>
                </c:pt>
                <c:pt idx="3">
                  <c:v>-31694</c:v>
                </c:pt>
                <c:pt idx="4">
                  <c:v>-31014</c:v>
                </c:pt>
                <c:pt idx="5">
                  <c:v>-30617</c:v>
                </c:pt>
                <c:pt idx="6">
                  <c:v>-29683</c:v>
                </c:pt>
                <c:pt idx="7">
                  <c:v>-28539.5</c:v>
                </c:pt>
                <c:pt idx="8">
                  <c:v>-27680.5</c:v>
                </c:pt>
                <c:pt idx="9">
                  <c:v>-26317.5</c:v>
                </c:pt>
                <c:pt idx="10">
                  <c:v>-23465</c:v>
                </c:pt>
                <c:pt idx="11">
                  <c:v>-20106.5</c:v>
                </c:pt>
                <c:pt idx="12">
                  <c:v>-19244.5</c:v>
                </c:pt>
                <c:pt idx="13">
                  <c:v>-12698.5</c:v>
                </c:pt>
                <c:pt idx="14">
                  <c:v>-7479</c:v>
                </c:pt>
                <c:pt idx="15">
                  <c:v>-3418.5</c:v>
                </c:pt>
                <c:pt idx="16">
                  <c:v>-2350</c:v>
                </c:pt>
                <c:pt idx="17">
                  <c:v>-2335.5</c:v>
                </c:pt>
                <c:pt idx="18">
                  <c:v>-452</c:v>
                </c:pt>
                <c:pt idx="19">
                  <c:v>0</c:v>
                </c:pt>
                <c:pt idx="20">
                  <c:v>561</c:v>
                </c:pt>
                <c:pt idx="21">
                  <c:v>569.5</c:v>
                </c:pt>
                <c:pt idx="22">
                  <c:v>2017.5</c:v>
                </c:pt>
                <c:pt idx="23">
                  <c:v>2040.5</c:v>
                </c:pt>
                <c:pt idx="24">
                  <c:v>2055</c:v>
                </c:pt>
                <c:pt idx="25">
                  <c:v>2066.5</c:v>
                </c:pt>
                <c:pt idx="26">
                  <c:v>3088</c:v>
                </c:pt>
                <c:pt idx="27">
                  <c:v>3102.5</c:v>
                </c:pt>
                <c:pt idx="28">
                  <c:v>3105.5</c:v>
                </c:pt>
                <c:pt idx="29">
                  <c:v>4170.5</c:v>
                </c:pt>
                <c:pt idx="30">
                  <c:v>4193.5</c:v>
                </c:pt>
                <c:pt idx="31">
                  <c:v>6083</c:v>
                </c:pt>
                <c:pt idx="32">
                  <c:v>6083.5</c:v>
                </c:pt>
                <c:pt idx="33">
                  <c:v>7227</c:v>
                </c:pt>
                <c:pt idx="34">
                  <c:v>7227.5</c:v>
                </c:pt>
                <c:pt idx="35">
                  <c:v>8057.5</c:v>
                </c:pt>
                <c:pt idx="36">
                  <c:v>8149</c:v>
                </c:pt>
                <c:pt idx="37">
                  <c:v>8245</c:v>
                </c:pt>
                <c:pt idx="38">
                  <c:v>9196.5</c:v>
                </c:pt>
                <c:pt idx="39">
                  <c:v>9197</c:v>
                </c:pt>
                <c:pt idx="40">
                  <c:v>9207</c:v>
                </c:pt>
                <c:pt idx="41">
                  <c:v>9316</c:v>
                </c:pt>
              </c:numCache>
            </c:numRef>
          </c:xVal>
          <c:yVal>
            <c:numRef>
              <c:f>'A (old)'!$R$21:$R$982</c:f>
              <c:numCache>
                <c:formatCode>General</c:formatCode>
                <c:ptCount val="962"/>
                <c:pt idx="31">
                  <c:v>-5.1943570004368667E-2</c:v>
                </c:pt>
                <c:pt idx="32">
                  <c:v>-5.0236965005751699E-2</c:v>
                </c:pt>
                <c:pt idx="33">
                  <c:v>6.6686699938145466E-3</c:v>
                </c:pt>
                <c:pt idx="35">
                  <c:v>3.6539575005008373E-2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0A-4915-B0ED-AE3170323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868896"/>
        <c:axId val="1"/>
      </c:scatterChart>
      <c:valAx>
        <c:axId val="696868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32807570977918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65930599369085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6868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89189504465095"/>
          <c:y val="0.917981072555205"/>
          <c:w val="0.94144286018301759"/>
          <c:h val="0.9810725552050472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161925</xdr:colOff>
      <xdr:row>17</xdr:row>
      <xdr:rowOff>123825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A02FAC27-BD7F-C14D-70CD-2AFD33322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219075</xdr:colOff>
      <xdr:row>0</xdr:row>
      <xdr:rowOff>0</xdr:rowOff>
    </xdr:from>
    <xdr:to>
      <xdr:col>26</xdr:col>
      <xdr:colOff>476250</xdr:colOff>
      <xdr:row>17</xdr:row>
      <xdr:rowOff>133350</xdr:rowOff>
    </xdr:to>
    <xdr:graphicFrame macro="">
      <xdr:nvGraphicFramePr>
        <xdr:cNvPr id="50181" name="Chart 3">
          <a:extLst>
            <a:ext uri="{FF2B5EF4-FFF2-40B4-BE49-F238E27FC236}">
              <a16:creationId xmlns:a16="http://schemas.microsoft.com/office/drawing/2014/main" id="{F97AED2B-6B80-6FC8-64C0-694A97925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0.49975</cdr:x>
      <cdr:y>0.50024</cdr:y>
    </cdr:from>
    <cdr:to>
      <cdr:x>0.51748</cdr:x>
      <cdr:y>0.55909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2958" y="1527913"/>
          <a:ext cx="112814" cy="1793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114300</xdr:rowOff>
    </xdr:from>
    <xdr:to>
      <xdr:col>16</xdr:col>
      <xdr:colOff>171450</xdr:colOff>
      <xdr:row>18</xdr:row>
      <xdr:rowOff>57150</xdr:rowOff>
    </xdr:to>
    <xdr:graphicFrame macro="">
      <xdr:nvGraphicFramePr>
        <xdr:cNvPr id="1027" name="Chart 2">
          <a:extLst>
            <a:ext uri="{FF2B5EF4-FFF2-40B4-BE49-F238E27FC236}">
              <a16:creationId xmlns:a16="http://schemas.microsoft.com/office/drawing/2014/main" id="{9E5F8CCA-1FEF-5E04-B68B-96AEBAC56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13" TargetMode="External"/><Relationship Id="rId13" Type="http://schemas.openxmlformats.org/officeDocument/2006/relationships/hyperlink" Target="http://www.konkoly.hu/cgi-bin/IBVS?5913" TargetMode="External"/><Relationship Id="rId18" Type="http://schemas.openxmlformats.org/officeDocument/2006/relationships/hyperlink" Target="http://www.konkoly.hu/cgi-bin/IBVS?5945" TargetMode="External"/><Relationship Id="rId26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www.konkoly.hu/cgi-bin/IBVS?5434" TargetMode="External"/><Relationship Id="rId21" Type="http://schemas.openxmlformats.org/officeDocument/2006/relationships/hyperlink" Target="http://www.bav-astro.de/sfs/BAVM_link.php?BAVMnr=220" TargetMode="External"/><Relationship Id="rId7" Type="http://schemas.openxmlformats.org/officeDocument/2006/relationships/hyperlink" Target="http://www.konkoly.hu/cgi-bin/IBVS?5913" TargetMode="External"/><Relationship Id="rId12" Type="http://schemas.openxmlformats.org/officeDocument/2006/relationships/hyperlink" Target="http://www.konkoly.hu/cgi-bin/IBVS?5913" TargetMode="External"/><Relationship Id="rId17" Type="http://schemas.openxmlformats.org/officeDocument/2006/relationships/hyperlink" Target="http://www.konkoly.hu/cgi-bin/IBVS?5894" TargetMode="External"/><Relationship Id="rId25" Type="http://schemas.openxmlformats.org/officeDocument/2006/relationships/hyperlink" Target="http://www.bav-astro.de/sfs/BAVM_link.php?BAVMnr=228" TargetMode="External"/><Relationship Id="rId2" Type="http://schemas.openxmlformats.org/officeDocument/2006/relationships/hyperlink" Target="http://www.konkoly.hu/cgi-bin/IBVS?5230" TargetMode="External"/><Relationship Id="rId16" Type="http://schemas.openxmlformats.org/officeDocument/2006/relationships/hyperlink" Target="http://www.konkoly.hu/cgi-bin/IBVS?5894" TargetMode="External"/><Relationship Id="rId20" Type="http://schemas.openxmlformats.org/officeDocument/2006/relationships/hyperlink" Target="http://www.bav-astro.de/sfs/BAVM_link.php?BAVMnr=214" TargetMode="External"/><Relationship Id="rId1" Type="http://schemas.openxmlformats.org/officeDocument/2006/relationships/hyperlink" Target="http://www.konkoly.hu/cgi-bin/IBVS?5230" TargetMode="External"/><Relationship Id="rId6" Type="http://schemas.openxmlformats.org/officeDocument/2006/relationships/hyperlink" Target="http://www.konkoly.hu/cgi-bin/IBVS?5913" TargetMode="External"/><Relationship Id="rId11" Type="http://schemas.openxmlformats.org/officeDocument/2006/relationships/hyperlink" Target="http://www.konkoly.hu/cgi-bin/IBVS?5913" TargetMode="External"/><Relationship Id="rId24" Type="http://schemas.openxmlformats.org/officeDocument/2006/relationships/hyperlink" Target="http://www.bav-astro.de/sfs/BAVM_link.php?BAVMnr=220" TargetMode="External"/><Relationship Id="rId5" Type="http://schemas.openxmlformats.org/officeDocument/2006/relationships/hyperlink" Target="http://www.konkoly.hu/cgi-bin/IBVS?5913" TargetMode="External"/><Relationship Id="rId15" Type="http://schemas.openxmlformats.org/officeDocument/2006/relationships/hyperlink" Target="http://www.bav-astro.de/sfs/BAVM_link.php?BAVMnr=201" TargetMode="External"/><Relationship Id="rId23" Type="http://schemas.openxmlformats.org/officeDocument/2006/relationships/hyperlink" Target="http://www.konkoly.hu/cgi-bin/IBVS?5992" TargetMode="External"/><Relationship Id="rId10" Type="http://schemas.openxmlformats.org/officeDocument/2006/relationships/hyperlink" Target="http://www.konkoly.hu/cgi-bin/IBVS?5913" TargetMode="External"/><Relationship Id="rId19" Type="http://schemas.openxmlformats.org/officeDocument/2006/relationships/hyperlink" Target="http://www.bav-astro.de/sfs/BAVM_link.php?BAVMnr=214" TargetMode="External"/><Relationship Id="rId4" Type="http://schemas.openxmlformats.org/officeDocument/2006/relationships/hyperlink" Target="http://www.konkoly.hu/cgi-bin/IBVS?5434" TargetMode="External"/><Relationship Id="rId9" Type="http://schemas.openxmlformats.org/officeDocument/2006/relationships/hyperlink" Target="http://www.konkoly.hu/cgi-bin/IBVS?5913" TargetMode="External"/><Relationship Id="rId14" Type="http://schemas.openxmlformats.org/officeDocument/2006/relationships/hyperlink" Target="http://www.bav-astro.de/sfs/BAVM_link.php?BAVMnr=201" TargetMode="External"/><Relationship Id="rId22" Type="http://schemas.openxmlformats.org/officeDocument/2006/relationships/hyperlink" Target="http://www.bav-astro.de/sfs/BAVM_link.php?BAVMnr=220" TargetMode="External"/><Relationship Id="rId27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923"/>
  <sheetViews>
    <sheetView tabSelected="1" workbookViewId="0">
      <pane xSplit="14" ySplit="21" topLeftCell="O49" activePane="bottomRight" state="frozen"/>
      <selection pane="topRight" activeCell="O1" sqref="O1"/>
      <selection pane="bottomLeft" activeCell="A22" sqref="A22"/>
      <selection pane="bottomRight" activeCell="E9" sqref="E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8" ht="20.25" x14ac:dyDescent="0.3">
      <c r="A1" s="1" t="s">
        <v>42</v>
      </c>
      <c r="F1" s="2">
        <v>52500.3076</v>
      </c>
      <c r="G1" s="2">
        <v>0.34458678999999998</v>
      </c>
      <c r="H1" s="2" t="s">
        <v>43</v>
      </c>
    </row>
    <row r="2" spans="1:8" x14ac:dyDescent="0.2">
      <c r="A2" t="s">
        <v>24</v>
      </c>
      <c r="B2" t="s">
        <v>43</v>
      </c>
      <c r="C2" s="2"/>
      <c r="D2" s="2"/>
    </row>
    <row r="3" spans="1:8" ht="13.5" thickBot="1" x14ac:dyDescent="0.25"/>
    <row r="4" spans="1:8" ht="14.25" thickTop="1" thickBot="1" x14ac:dyDescent="0.25">
      <c r="A4" s="4" t="s">
        <v>41</v>
      </c>
      <c r="C4" s="7">
        <v>52500.3076</v>
      </c>
      <c r="D4" s="8">
        <v>0.34458678999999998</v>
      </c>
    </row>
    <row r="5" spans="1:8" ht="13.5" thickTop="1" x14ac:dyDescent="0.2">
      <c r="A5" s="10" t="s">
        <v>31</v>
      </c>
      <c r="B5" s="11"/>
      <c r="C5" s="12">
        <v>-9.5</v>
      </c>
      <c r="D5" s="11" t="s">
        <v>32</v>
      </c>
    </row>
    <row r="6" spans="1:8" x14ac:dyDescent="0.2">
      <c r="A6" s="4" t="s">
        <v>1</v>
      </c>
    </row>
    <row r="7" spans="1:8" x14ac:dyDescent="0.2">
      <c r="A7" t="s">
        <v>2</v>
      </c>
      <c r="C7">
        <f>C4</f>
        <v>52500.3076</v>
      </c>
    </row>
    <row r="8" spans="1:8" x14ac:dyDescent="0.2">
      <c r="A8" t="s">
        <v>3</v>
      </c>
      <c r="C8">
        <v>0.34463300000000002</v>
      </c>
      <c r="D8" s="28"/>
    </row>
    <row r="9" spans="1:8" x14ac:dyDescent="0.2">
      <c r="A9" s="26" t="s">
        <v>37</v>
      </c>
      <c r="B9" s="27">
        <v>53</v>
      </c>
      <c r="C9" s="24" t="str">
        <f>"F"&amp;B9</f>
        <v>F53</v>
      </c>
      <c r="D9" s="25" t="str">
        <f>"G"&amp;B9</f>
        <v>G53</v>
      </c>
    </row>
    <row r="10" spans="1:8" ht="13.5" thickBot="1" x14ac:dyDescent="0.25">
      <c r="A10" s="11"/>
      <c r="B10" s="11"/>
      <c r="C10" s="3" t="s">
        <v>20</v>
      </c>
      <c r="D10" s="3" t="s">
        <v>21</v>
      </c>
      <c r="E10" s="11"/>
    </row>
    <row r="11" spans="1:8" x14ac:dyDescent="0.2">
      <c r="A11" s="11" t="s">
        <v>15</v>
      </c>
      <c r="B11" s="11"/>
      <c r="C11" s="23">
        <f ca="1">INTERCEPT(INDIRECT($D$9):G992,INDIRECT($C$9):F992)</f>
        <v>3.3014571532913421E-2</v>
      </c>
      <c r="D11" s="2"/>
      <c r="E11" s="11"/>
    </row>
    <row r="12" spans="1:8" x14ac:dyDescent="0.2">
      <c r="A12" s="11" t="s">
        <v>16</v>
      </c>
      <c r="B12" s="11"/>
      <c r="C12" s="23">
        <f ca="1">SLOPE(INDIRECT($D$9):G992,INDIRECT($C$9):F992)</f>
        <v>-2.993634576689869E-6</v>
      </c>
      <c r="D12" s="2"/>
      <c r="E12" s="11"/>
    </row>
    <row r="13" spans="1:8" x14ac:dyDescent="0.2">
      <c r="A13" s="11" t="s">
        <v>19</v>
      </c>
      <c r="B13" s="11"/>
      <c r="C13" s="2" t="s">
        <v>13</v>
      </c>
    </row>
    <row r="14" spans="1:8" x14ac:dyDescent="0.2">
      <c r="A14" s="11"/>
      <c r="B14" s="11"/>
      <c r="C14" s="11"/>
    </row>
    <row r="15" spans="1:8" x14ac:dyDescent="0.2">
      <c r="A15" s="13" t="s">
        <v>17</v>
      </c>
      <c r="B15" s="11"/>
      <c r="C15" s="14">
        <f ca="1">(C7+C11)+(C8+C12)*INT(MAX(F21:F3533))</f>
        <v>57514.362577182081</v>
      </c>
      <c r="E15" s="15" t="s">
        <v>51</v>
      </c>
      <c r="F15" s="12">
        <v>1</v>
      </c>
    </row>
    <row r="16" spans="1:8" x14ac:dyDescent="0.2">
      <c r="A16" s="17" t="s">
        <v>4</v>
      </c>
      <c r="B16" s="11"/>
      <c r="C16" s="18">
        <f ca="1">+C8+C12</f>
        <v>0.34463000636542335</v>
      </c>
      <c r="E16" s="15" t="s">
        <v>33</v>
      </c>
      <c r="F16" s="16">
        <f ca="1">NOW()+15018.5+$C$5/24</f>
        <v>60354.715525810185</v>
      </c>
    </row>
    <row r="17" spans="1:21" ht="13.5" thickBot="1" x14ac:dyDescent="0.25">
      <c r="A17" s="15" t="s">
        <v>30</v>
      </c>
      <c r="B17" s="11"/>
      <c r="C17" s="11">
        <f>COUNT(C21:C2191)</f>
        <v>47</v>
      </c>
      <c r="E17" s="15" t="s">
        <v>52</v>
      </c>
      <c r="F17" s="16">
        <f ca="1">ROUND(2*(F16-$C$7)/$C$8,0)/2+F15</f>
        <v>22791.5</v>
      </c>
    </row>
    <row r="18" spans="1:21" ht="14.25" thickTop="1" thickBot="1" x14ac:dyDescent="0.25">
      <c r="A18" s="17" t="s">
        <v>5</v>
      </c>
      <c r="B18" s="11"/>
      <c r="C18" s="20">
        <f ca="1">+C15</f>
        <v>57514.362577182081</v>
      </c>
      <c r="D18" s="21">
        <f ca="1">+C16</f>
        <v>0.34463000636542335</v>
      </c>
      <c r="E18" s="15" t="s">
        <v>34</v>
      </c>
      <c r="F18" s="25">
        <f ca="1">ROUND(2*(F16-$C$15)/$C$16,0)/2+F15</f>
        <v>8242.5</v>
      </c>
    </row>
    <row r="19" spans="1:21" ht="13.5" thickTop="1" x14ac:dyDescent="0.2">
      <c r="E19" s="15" t="s">
        <v>35</v>
      </c>
      <c r="F19" s="19">
        <f ca="1">+$C$15+$C$16*F18-15018.5-$C$5/24</f>
        <v>45336.871237982421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73</v>
      </c>
      <c r="I20" s="6" t="s">
        <v>76</v>
      </c>
      <c r="J20" s="6" t="s">
        <v>70</v>
      </c>
      <c r="K20" s="6" t="s">
        <v>68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U20" s="47" t="s">
        <v>49</v>
      </c>
    </row>
    <row r="21" spans="1:21" x14ac:dyDescent="0.2">
      <c r="A21" s="35" t="s">
        <v>53</v>
      </c>
      <c r="B21" s="50" t="s">
        <v>38</v>
      </c>
      <c r="C21" s="35">
        <v>37105.972999999998</v>
      </c>
      <c r="D21" s="35">
        <v>1.6E-2</v>
      </c>
      <c r="E21" s="39">
        <f t="shared" ref="E21:E67" si="0">+(C21-C$7)/C$8</f>
        <v>-44668.776930822067</v>
      </c>
      <c r="F21" s="39">
        <f t="shared" ref="F21:F67" si="1">ROUND(2*E21,0)/2</f>
        <v>-44669</v>
      </c>
      <c r="G21" s="39">
        <f t="shared" ref="G21:G37" si="2">+C21-(C$7+F21*C$8)</f>
        <v>7.6876999999512918E-2</v>
      </c>
      <c r="H21" s="39"/>
      <c r="J21" s="39"/>
      <c r="K21" s="39">
        <f t="shared" ref="K21:K39" si="3">+G21</f>
        <v>7.6876999999512918E-2</v>
      </c>
      <c r="L21" s="39"/>
      <c r="M21" s="39"/>
      <c r="N21" s="39"/>
      <c r="O21" s="39">
        <f t="shared" ref="O21:O67" ca="1" si="4">+C$11+C$12*$F21</f>
        <v>0.16673723443907318</v>
      </c>
      <c r="P21" s="39"/>
      <c r="Q21" s="40">
        <f t="shared" ref="Q21:Q67" si="5">+C21-15018.5</f>
        <v>22087.472999999998</v>
      </c>
      <c r="R21" t="s">
        <v>68</v>
      </c>
    </row>
    <row r="22" spans="1:21" x14ac:dyDescent="0.2">
      <c r="A22" s="35" t="s">
        <v>53</v>
      </c>
      <c r="B22" s="50" t="s">
        <v>38</v>
      </c>
      <c r="C22" s="35">
        <v>40484.048699999999</v>
      </c>
      <c r="D22" s="35">
        <v>8.0000000000000002E-3</v>
      </c>
      <c r="E22" s="39">
        <f t="shared" si="0"/>
        <v>-34866.826160002092</v>
      </c>
      <c r="F22" s="39">
        <f t="shared" si="1"/>
        <v>-34867</v>
      </c>
      <c r="G22" s="39">
        <f t="shared" si="2"/>
        <v>5.9911000003921799E-2</v>
      </c>
      <c r="H22" s="39"/>
      <c r="J22" s="39"/>
      <c r="K22" s="39">
        <f t="shared" si="3"/>
        <v>5.9911000003921799E-2</v>
      </c>
      <c r="L22" s="39"/>
      <c r="M22" s="39"/>
      <c r="N22" s="39"/>
      <c r="O22" s="39">
        <f t="shared" ca="1" si="4"/>
        <v>0.13739362831835908</v>
      </c>
      <c r="P22" s="39"/>
      <c r="Q22" s="40">
        <f t="shared" si="5"/>
        <v>25465.548699999999</v>
      </c>
      <c r="R22" t="s">
        <v>68</v>
      </c>
    </row>
    <row r="23" spans="1:21" x14ac:dyDescent="0.2">
      <c r="A23" s="35" t="s">
        <v>53</v>
      </c>
      <c r="B23" s="50" t="s">
        <v>38</v>
      </c>
      <c r="C23" s="35">
        <v>41080.279900000001</v>
      </c>
      <c r="D23" s="35">
        <v>3.0000000000000001E-3</v>
      </c>
      <c r="E23" s="39">
        <f t="shared" si="0"/>
        <v>-33136.779414623663</v>
      </c>
      <c r="F23" s="39">
        <f t="shared" si="1"/>
        <v>-33137</v>
      </c>
      <c r="G23" s="39">
        <f t="shared" si="2"/>
        <v>7.6021000000764616E-2</v>
      </c>
      <c r="H23" s="39"/>
      <c r="J23" s="39"/>
      <c r="K23" s="39">
        <f t="shared" si="3"/>
        <v>7.6021000000764616E-2</v>
      </c>
      <c r="L23" s="39"/>
      <c r="M23" s="39"/>
      <c r="N23" s="39"/>
      <c r="O23" s="39">
        <f t="shared" ca="1" si="4"/>
        <v>0.1322146405006856</v>
      </c>
      <c r="P23" s="39"/>
      <c r="Q23" s="40">
        <f t="shared" si="5"/>
        <v>26061.779900000001</v>
      </c>
      <c r="R23" t="s">
        <v>68</v>
      </c>
    </row>
    <row r="24" spans="1:21" x14ac:dyDescent="0.2">
      <c r="A24" s="35" t="s">
        <v>53</v>
      </c>
      <c r="B24" s="50" t="s">
        <v>38</v>
      </c>
      <c r="C24" s="35">
        <v>41578.962399999997</v>
      </c>
      <c r="D24" s="35">
        <v>3.0000000000000001E-3</v>
      </c>
      <c r="E24" s="39">
        <f t="shared" si="0"/>
        <v>-31689.783624899537</v>
      </c>
      <c r="F24" s="39">
        <f t="shared" si="1"/>
        <v>-31690</v>
      </c>
      <c r="G24" s="39">
        <f t="shared" si="2"/>
        <v>7.4569999997038394E-2</v>
      </c>
      <c r="H24" s="39"/>
      <c r="J24" s="39"/>
      <c r="K24" s="39">
        <f t="shared" si="3"/>
        <v>7.4569999997038394E-2</v>
      </c>
      <c r="L24" s="39"/>
      <c r="M24" s="39"/>
      <c r="N24" s="39"/>
      <c r="O24" s="39">
        <f t="shared" ca="1" si="4"/>
        <v>0.12788285126821536</v>
      </c>
      <c r="P24" s="39"/>
      <c r="Q24" s="40">
        <f t="shared" si="5"/>
        <v>26560.462399999997</v>
      </c>
      <c r="R24" t="s">
        <v>68</v>
      </c>
    </row>
    <row r="25" spans="1:21" x14ac:dyDescent="0.2">
      <c r="A25" s="35" t="s">
        <v>53</v>
      </c>
      <c r="B25" s="50" t="s">
        <v>38</v>
      </c>
      <c r="C25" s="35">
        <v>41813.313199999997</v>
      </c>
      <c r="D25" s="35">
        <v>2E-3</v>
      </c>
      <c r="E25" s="39">
        <f t="shared" si="0"/>
        <v>-31009.782580310075</v>
      </c>
      <c r="F25" s="39">
        <f t="shared" si="1"/>
        <v>-31010</v>
      </c>
      <c r="G25" s="39">
        <f t="shared" si="2"/>
        <v>7.4929999995219987E-2</v>
      </c>
      <c r="H25" s="39"/>
      <c r="J25" s="39"/>
      <c r="K25" s="39">
        <f t="shared" si="3"/>
        <v>7.4929999995219987E-2</v>
      </c>
      <c r="L25" s="39"/>
      <c r="M25" s="39"/>
      <c r="N25" s="39"/>
      <c r="O25" s="39">
        <f t="shared" ca="1" si="4"/>
        <v>0.12584717975606627</v>
      </c>
      <c r="P25" s="39"/>
      <c r="Q25" s="40">
        <f t="shared" si="5"/>
        <v>26794.813199999997</v>
      </c>
      <c r="R25" t="s">
        <v>68</v>
      </c>
    </row>
    <row r="26" spans="1:21" x14ac:dyDescent="0.2">
      <c r="A26" s="35" t="s">
        <v>53</v>
      </c>
      <c r="B26" s="50" t="s">
        <v>38</v>
      </c>
      <c r="C26" s="35">
        <v>41950.133900000001</v>
      </c>
      <c r="D26" s="35">
        <v>2E-3</v>
      </c>
      <c r="E26" s="39">
        <f t="shared" si="0"/>
        <v>-30612.77852091935</v>
      </c>
      <c r="F26" s="39">
        <f t="shared" si="1"/>
        <v>-30613</v>
      </c>
      <c r="G26" s="39">
        <f t="shared" si="2"/>
        <v>7.6329000003170222E-2</v>
      </c>
      <c r="H26" s="39"/>
      <c r="J26" s="39"/>
      <c r="K26" s="39">
        <f t="shared" si="3"/>
        <v>7.6329000003170222E-2</v>
      </c>
      <c r="L26" s="39"/>
      <c r="M26" s="39"/>
      <c r="N26" s="39"/>
      <c r="O26" s="39">
        <f t="shared" ca="1" si="4"/>
        <v>0.12465870682912039</v>
      </c>
      <c r="P26" s="39"/>
      <c r="Q26" s="40">
        <f t="shared" si="5"/>
        <v>26931.633900000001</v>
      </c>
      <c r="R26" t="s">
        <v>68</v>
      </c>
    </row>
    <row r="27" spans="1:21" x14ac:dyDescent="0.2">
      <c r="A27" s="35" t="s">
        <v>53</v>
      </c>
      <c r="B27" s="50" t="s">
        <v>38</v>
      </c>
      <c r="C27" s="35">
        <v>42272.0141</v>
      </c>
      <c r="D27" s="35">
        <v>2E-3</v>
      </c>
      <c r="E27" s="39">
        <f t="shared" si="0"/>
        <v>-29678.798896217133</v>
      </c>
      <c r="F27" s="39">
        <f t="shared" si="1"/>
        <v>-29679</v>
      </c>
      <c r="G27" s="39">
        <f t="shared" si="2"/>
        <v>6.9306999997934327E-2</v>
      </c>
      <c r="H27" s="39"/>
      <c r="J27" s="39"/>
      <c r="K27" s="39">
        <f t="shared" si="3"/>
        <v>6.9306999997934327E-2</v>
      </c>
      <c r="L27" s="39"/>
      <c r="M27" s="39"/>
      <c r="N27" s="39"/>
      <c r="O27" s="39">
        <f t="shared" ca="1" si="4"/>
        <v>0.12186265213449204</v>
      </c>
      <c r="P27" s="39"/>
      <c r="Q27" s="40">
        <f t="shared" si="5"/>
        <v>27253.5141</v>
      </c>
      <c r="R27" t="s">
        <v>68</v>
      </c>
    </row>
    <row r="28" spans="1:21" x14ac:dyDescent="0.2">
      <c r="A28" s="35" t="s">
        <v>53</v>
      </c>
      <c r="B28" s="50" t="s">
        <v>38</v>
      </c>
      <c r="C28" s="35">
        <v>42665.931400000001</v>
      </c>
      <c r="D28" s="35">
        <v>3.0000000000000001E-3</v>
      </c>
      <c r="E28" s="39">
        <f t="shared" si="0"/>
        <v>-28535.793728400931</v>
      </c>
      <c r="F28" s="39">
        <f t="shared" si="1"/>
        <v>-28536</v>
      </c>
      <c r="G28" s="39">
        <f t="shared" si="2"/>
        <v>7.1088000004237983E-2</v>
      </c>
      <c r="H28" s="39"/>
      <c r="J28" s="39"/>
      <c r="K28" s="39">
        <f t="shared" si="3"/>
        <v>7.1088000004237983E-2</v>
      </c>
      <c r="L28" s="39"/>
      <c r="M28" s="39"/>
      <c r="N28" s="39"/>
      <c r="O28" s="39">
        <f t="shared" ca="1" si="4"/>
        <v>0.11844092781333551</v>
      </c>
      <c r="P28" s="39"/>
      <c r="Q28" s="40">
        <f t="shared" si="5"/>
        <v>27647.431400000001</v>
      </c>
      <c r="R28" t="s">
        <v>68</v>
      </c>
    </row>
    <row r="29" spans="1:21" x14ac:dyDescent="0.2">
      <c r="A29" s="35" t="s">
        <v>53</v>
      </c>
      <c r="B29" s="50" t="s">
        <v>38</v>
      </c>
      <c r="C29" s="35">
        <v>42961.972000000002</v>
      </c>
      <c r="D29" s="35">
        <v>4.0000000000000001E-3</v>
      </c>
      <c r="E29" s="39">
        <f t="shared" si="0"/>
        <v>-27676.791253304233</v>
      </c>
      <c r="F29" s="39">
        <f t="shared" si="1"/>
        <v>-27677</v>
      </c>
      <c r="G29" s="39">
        <f t="shared" si="2"/>
        <v>7.1941000001970679E-2</v>
      </c>
      <c r="H29" s="39"/>
      <c r="J29" s="39"/>
      <c r="K29" s="39">
        <f t="shared" si="3"/>
        <v>7.1941000001970679E-2</v>
      </c>
      <c r="L29" s="39"/>
      <c r="M29" s="39"/>
      <c r="N29" s="39"/>
      <c r="O29" s="39">
        <f t="shared" ca="1" si="4"/>
        <v>0.11586939571195892</v>
      </c>
      <c r="P29" s="39"/>
      <c r="Q29" s="40">
        <f t="shared" si="5"/>
        <v>27943.472000000002</v>
      </c>
      <c r="R29" t="s">
        <v>68</v>
      </c>
    </row>
    <row r="30" spans="1:21" x14ac:dyDescent="0.2">
      <c r="A30" s="35" t="s">
        <v>53</v>
      </c>
      <c r="B30" s="50" t="s">
        <v>38</v>
      </c>
      <c r="C30" s="35">
        <v>43431.708599999998</v>
      </c>
      <c r="D30" s="35">
        <v>5.0000000000000001E-3</v>
      </c>
      <c r="E30" s="39">
        <f t="shared" si="0"/>
        <v>-26313.785969422548</v>
      </c>
      <c r="F30" s="39">
        <f t="shared" si="1"/>
        <v>-26314</v>
      </c>
      <c r="G30" s="39">
        <f t="shared" si="2"/>
        <v>7.3761999999987893E-2</v>
      </c>
      <c r="H30" s="39"/>
      <c r="J30" s="39"/>
      <c r="K30" s="39">
        <f t="shared" si="3"/>
        <v>7.3761999999987893E-2</v>
      </c>
      <c r="L30" s="39"/>
      <c r="M30" s="39"/>
      <c r="N30" s="39"/>
      <c r="O30" s="39">
        <f t="shared" ca="1" si="4"/>
        <v>0.11178907178393063</v>
      </c>
      <c r="P30" s="39"/>
      <c r="Q30" s="40">
        <f t="shared" si="5"/>
        <v>28413.208599999998</v>
      </c>
      <c r="R30" t="s">
        <v>68</v>
      </c>
    </row>
    <row r="31" spans="1:21" x14ac:dyDescent="0.2">
      <c r="A31" s="35" t="s">
        <v>53</v>
      </c>
      <c r="B31" s="50" t="s">
        <v>38</v>
      </c>
      <c r="C31" s="35">
        <v>44414.601300000002</v>
      </c>
      <c r="D31" s="35">
        <v>5.0000000000000001E-3</v>
      </c>
      <c r="E31" s="39">
        <f t="shared" si="0"/>
        <v>-23461.787756831174</v>
      </c>
      <c r="F31" s="39">
        <f t="shared" si="1"/>
        <v>-23462</v>
      </c>
      <c r="G31" s="39">
        <f t="shared" si="2"/>
        <v>7.3146000002452638E-2</v>
      </c>
      <c r="H31" s="39"/>
      <c r="J31" s="39"/>
      <c r="K31" s="39">
        <f t="shared" si="3"/>
        <v>7.3146000002452638E-2</v>
      </c>
      <c r="L31" s="39"/>
      <c r="M31" s="39"/>
      <c r="N31" s="39"/>
      <c r="O31" s="39">
        <f t="shared" ca="1" si="4"/>
        <v>0.10325122597121114</v>
      </c>
      <c r="P31" s="39"/>
      <c r="Q31" s="40">
        <f t="shared" si="5"/>
        <v>29396.101300000002</v>
      </c>
      <c r="R31" t="s">
        <v>68</v>
      </c>
    </row>
    <row r="32" spans="1:21" x14ac:dyDescent="0.2">
      <c r="A32" s="35" t="s">
        <v>53</v>
      </c>
      <c r="B32" s="50" t="s">
        <v>38</v>
      </c>
      <c r="C32" s="35">
        <v>45571.879099999998</v>
      </c>
      <c r="D32" s="35">
        <v>2E-3</v>
      </c>
      <c r="E32" s="39">
        <f t="shared" si="0"/>
        <v>-20103.787217126628</v>
      </c>
      <c r="F32" s="39">
        <f t="shared" si="1"/>
        <v>-20104</v>
      </c>
      <c r="G32" s="39">
        <f t="shared" si="2"/>
        <v>7.333199999993667E-2</v>
      </c>
      <c r="H32" s="39"/>
      <c r="J32" s="39"/>
      <c r="K32" s="39">
        <f t="shared" si="3"/>
        <v>7.333199999993667E-2</v>
      </c>
      <c r="L32" s="39"/>
      <c r="M32" s="39"/>
      <c r="N32" s="39"/>
      <c r="O32" s="39">
        <f t="shared" ca="1" si="4"/>
        <v>9.3198601062686542E-2</v>
      </c>
      <c r="P32" s="39"/>
      <c r="Q32" s="40">
        <f t="shared" si="5"/>
        <v>30553.379099999998</v>
      </c>
      <c r="R32" t="s">
        <v>68</v>
      </c>
    </row>
    <row r="33" spans="1:21" x14ac:dyDescent="0.2">
      <c r="A33" s="35" t="s">
        <v>53</v>
      </c>
      <c r="B33" s="50" t="s">
        <v>38</v>
      </c>
      <c r="C33" s="35">
        <v>45868.955199999997</v>
      </c>
      <c r="D33" s="35">
        <v>0.02</v>
      </c>
      <c r="E33" s="39">
        <f t="shared" si="0"/>
        <v>-19241.780096508468</v>
      </c>
      <c r="F33" s="39">
        <f t="shared" si="1"/>
        <v>-19242</v>
      </c>
      <c r="G33" s="39">
        <f t="shared" si="2"/>
        <v>7.5785999993968289E-2</v>
      </c>
      <c r="H33" s="39"/>
      <c r="J33" s="39"/>
      <c r="K33" s="39">
        <f t="shared" si="3"/>
        <v>7.5785999993968289E-2</v>
      </c>
      <c r="L33" s="39"/>
      <c r="M33" s="39"/>
      <c r="N33" s="39"/>
      <c r="O33" s="39">
        <f t="shared" ca="1" si="4"/>
        <v>9.0618088057579871E-2</v>
      </c>
      <c r="P33" s="39"/>
      <c r="Q33" s="40">
        <f t="shared" si="5"/>
        <v>30850.455199999997</v>
      </c>
      <c r="R33" t="s">
        <v>68</v>
      </c>
    </row>
    <row r="34" spans="1:21" x14ac:dyDescent="0.2">
      <c r="A34" s="35" t="s">
        <v>53</v>
      </c>
      <c r="B34" s="50" t="s">
        <v>38</v>
      </c>
      <c r="C34" s="35">
        <v>48124.583599999998</v>
      </c>
      <c r="D34" s="35">
        <v>4.0000000000000001E-3</v>
      </c>
      <c r="E34" s="39">
        <f t="shared" si="0"/>
        <v>-12696.764384141976</v>
      </c>
      <c r="F34" s="39">
        <f t="shared" si="1"/>
        <v>-12697</v>
      </c>
      <c r="G34" s="39">
        <f t="shared" si="2"/>
        <v>8.1201000000874046E-2</v>
      </c>
      <c r="H34" s="39"/>
      <c r="J34" s="39"/>
      <c r="K34" s="39">
        <f t="shared" si="3"/>
        <v>8.1201000000874046E-2</v>
      </c>
      <c r="L34" s="39"/>
      <c r="M34" s="39"/>
      <c r="N34" s="39"/>
      <c r="O34" s="39">
        <f t="shared" ca="1" si="4"/>
        <v>7.1024749753144684E-2</v>
      </c>
      <c r="P34" s="39"/>
      <c r="Q34" s="40">
        <f t="shared" si="5"/>
        <v>33106.083599999998</v>
      </c>
      <c r="R34" t="s">
        <v>68</v>
      </c>
    </row>
    <row r="35" spans="1:21" x14ac:dyDescent="0.2">
      <c r="A35" s="35" t="s">
        <v>53</v>
      </c>
      <c r="B35" s="50" t="s">
        <v>38</v>
      </c>
      <c r="C35" s="35">
        <v>49923.193500000001</v>
      </c>
      <c r="D35" s="35">
        <v>4.0000000000000001E-3</v>
      </c>
      <c r="E35" s="39">
        <f t="shared" si="0"/>
        <v>-7477.8506411167782</v>
      </c>
      <c r="F35" s="39">
        <f t="shared" si="1"/>
        <v>-7478</v>
      </c>
      <c r="G35" s="39">
        <f t="shared" si="2"/>
        <v>5.1473999999871012E-2</v>
      </c>
      <c r="H35" s="39"/>
      <c r="J35" s="39"/>
      <c r="K35" s="39">
        <f t="shared" si="3"/>
        <v>5.1473999999871012E-2</v>
      </c>
      <c r="L35" s="39"/>
      <c r="M35" s="39"/>
      <c r="N35" s="39"/>
      <c r="O35" s="39">
        <f t="shared" ca="1" si="4"/>
        <v>5.5400970897400259E-2</v>
      </c>
      <c r="P35" s="39"/>
      <c r="Q35" s="40">
        <f t="shared" si="5"/>
        <v>34904.693500000001</v>
      </c>
      <c r="R35" t="s">
        <v>68</v>
      </c>
    </row>
    <row r="36" spans="1:21" x14ac:dyDescent="0.2">
      <c r="A36" s="35" t="s">
        <v>53</v>
      </c>
      <c r="B36" s="50" t="s">
        <v>38</v>
      </c>
      <c r="C36" s="35">
        <v>51322.379800000002</v>
      </c>
      <c r="D36" s="35">
        <v>1E-3</v>
      </c>
      <c r="E36" s="39">
        <f t="shared" si="0"/>
        <v>-3417.9193518902648</v>
      </c>
      <c r="F36" s="39">
        <f t="shared" si="1"/>
        <v>-3418</v>
      </c>
      <c r="G36" s="39">
        <f t="shared" si="2"/>
        <v>2.7794000001449604E-2</v>
      </c>
      <c r="H36" s="39"/>
      <c r="J36" s="39"/>
      <c r="K36" s="39">
        <f t="shared" si="3"/>
        <v>2.7794000001449604E-2</v>
      </c>
      <c r="L36" s="39"/>
      <c r="M36" s="39"/>
      <c r="N36" s="39"/>
      <c r="O36" s="39">
        <f t="shared" ca="1" si="4"/>
        <v>4.3246814516039393E-2</v>
      </c>
      <c r="P36" s="39"/>
      <c r="Q36" s="40">
        <f t="shared" si="5"/>
        <v>36303.879800000002</v>
      </c>
      <c r="R36" t="s">
        <v>68</v>
      </c>
    </row>
    <row r="37" spans="1:21" s="39" customFormat="1" x14ac:dyDescent="0.2">
      <c r="A37" s="33" t="s">
        <v>44</v>
      </c>
      <c r="B37" s="34" t="s">
        <v>38</v>
      </c>
      <c r="C37" s="33">
        <v>51690.527600000001</v>
      </c>
      <c r="D37" s="33">
        <v>2.0000000000000001E-4</v>
      </c>
      <c r="E37" s="39">
        <f t="shared" si="0"/>
        <v>-2349.6879288982736</v>
      </c>
      <c r="F37" s="39">
        <f t="shared" si="1"/>
        <v>-2349.5</v>
      </c>
      <c r="G37" s="39">
        <f t="shared" si="2"/>
        <v>-6.4766499999677762E-2</v>
      </c>
      <c r="K37" s="39">
        <f t="shared" si="3"/>
        <v>-6.4766499999677762E-2</v>
      </c>
      <c r="O37" s="39">
        <f t="shared" ca="1" si="4"/>
        <v>4.0048115970846267E-2</v>
      </c>
      <c r="Q37" s="40">
        <f t="shared" si="5"/>
        <v>36672.027600000001</v>
      </c>
      <c r="R37" t="s">
        <v>68</v>
      </c>
      <c r="U37" s="48"/>
    </row>
    <row r="38" spans="1:21" s="39" customFormat="1" x14ac:dyDescent="0.2">
      <c r="A38" s="33" t="s">
        <v>44</v>
      </c>
      <c r="B38" s="30" t="s">
        <v>46</v>
      </c>
      <c r="C38" s="33">
        <v>51695.5268</v>
      </c>
      <c r="D38" s="33">
        <v>5.9999999999999995E-4</v>
      </c>
      <c r="E38" s="39">
        <f t="shared" si="0"/>
        <v>-2335.1820632382864</v>
      </c>
      <c r="F38" s="39">
        <f t="shared" si="1"/>
        <v>-2335</v>
      </c>
      <c r="K38" s="39">
        <f t="shared" si="3"/>
        <v>0</v>
      </c>
      <c r="O38" s="39">
        <f t="shared" ca="1" si="4"/>
        <v>4.0004708269484268E-2</v>
      </c>
      <c r="Q38" s="40">
        <f t="shared" si="5"/>
        <v>36677.0268</v>
      </c>
      <c r="R38" t="s">
        <v>68</v>
      </c>
      <c r="U38" s="39">
        <f>+C38-(C$7+F38*C$8)</f>
        <v>-6.2745000002905726E-2</v>
      </c>
    </row>
    <row r="39" spans="1:21" x14ac:dyDescent="0.2">
      <c r="A39" s="35" t="s">
        <v>53</v>
      </c>
      <c r="B39" s="50" t="s">
        <v>38</v>
      </c>
      <c r="C39" s="35">
        <v>52344.553200000002</v>
      </c>
      <c r="D39" s="35">
        <v>8.0000000000000004E-4</v>
      </c>
      <c r="E39" s="39">
        <f t="shared" si="0"/>
        <v>-451.94279131713438</v>
      </c>
      <c r="F39" s="39">
        <f t="shared" si="1"/>
        <v>-452</v>
      </c>
      <c r="G39" s="39">
        <f>+C39-(C$7+F39*C$8)</f>
        <v>1.9716000002517831E-2</v>
      </c>
      <c r="H39" s="39"/>
      <c r="I39" s="39"/>
      <c r="J39" s="39"/>
      <c r="K39" s="39">
        <f t="shared" si="3"/>
        <v>1.9716000002517831E-2</v>
      </c>
      <c r="L39" s="39"/>
      <c r="M39" s="39"/>
      <c r="N39" s="39"/>
      <c r="O39" s="39">
        <f t="shared" ca="1" si="4"/>
        <v>3.4367694361577245E-2</v>
      </c>
      <c r="P39" s="39"/>
      <c r="Q39" s="40">
        <f t="shared" si="5"/>
        <v>37326.053200000002</v>
      </c>
      <c r="R39" t="s">
        <v>68</v>
      </c>
    </row>
    <row r="40" spans="1:21" s="39" customFormat="1" x14ac:dyDescent="0.2">
      <c r="A40" s="31" t="s">
        <v>40</v>
      </c>
      <c r="B40" s="30" t="s">
        <v>38</v>
      </c>
      <c r="C40" s="31">
        <v>52500.3076</v>
      </c>
      <c r="D40" s="31"/>
      <c r="E40" s="39">
        <f t="shared" si="0"/>
        <v>0</v>
      </c>
      <c r="F40" s="39">
        <f t="shared" si="1"/>
        <v>0</v>
      </c>
      <c r="O40" s="39">
        <f t="shared" ca="1" si="4"/>
        <v>3.3014571532913421E-2</v>
      </c>
      <c r="Q40" s="40">
        <f t="shared" si="5"/>
        <v>37481.8076</v>
      </c>
      <c r="R40" t="s">
        <v>68</v>
      </c>
      <c r="U40" s="39">
        <f>+G40</f>
        <v>0</v>
      </c>
    </row>
    <row r="41" spans="1:21" s="39" customFormat="1" x14ac:dyDescent="0.2">
      <c r="A41" s="35" t="s">
        <v>45</v>
      </c>
      <c r="B41" s="36" t="s">
        <v>38</v>
      </c>
      <c r="C41" s="37">
        <v>52693.619599999998</v>
      </c>
      <c r="D41" s="38">
        <v>4.0000000000000002E-4</v>
      </c>
      <c r="E41" s="39">
        <f t="shared" si="0"/>
        <v>560.9213279053314</v>
      </c>
      <c r="F41" s="39">
        <f t="shared" si="1"/>
        <v>561</v>
      </c>
      <c r="G41" s="39">
        <f>+C41-(C$7+F41*C$8)</f>
        <v>-2.7113000003737397E-2</v>
      </c>
      <c r="K41" s="39">
        <f>+G41</f>
        <v>-2.7113000003737397E-2</v>
      </c>
      <c r="O41" s="39">
        <f t="shared" ca="1" si="4"/>
        <v>3.1335142535390402E-2</v>
      </c>
      <c r="Q41" s="40">
        <f t="shared" si="5"/>
        <v>37675.119599999998</v>
      </c>
      <c r="R41" t="s">
        <v>68</v>
      </c>
      <c r="U41" s="48"/>
    </row>
    <row r="42" spans="1:21" s="39" customFormat="1" x14ac:dyDescent="0.2">
      <c r="A42" s="35" t="s">
        <v>45</v>
      </c>
      <c r="B42" s="36" t="s">
        <v>46</v>
      </c>
      <c r="C42" s="37">
        <v>52696.551899999999</v>
      </c>
      <c r="D42" s="38">
        <v>4.0000000000000002E-4</v>
      </c>
      <c r="E42" s="39">
        <f t="shared" si="0"/>
        <v>569.42979923570419</v>
      </c>
      <c r="F42" s="39">
        <f t="shared" si="1"/>
        <v>569.5</v>
      </c>
      <c r="O42" s="39">
        <f t="shared" ca="1" si="4"/>
        <v>3.1309696641488541E-2</v>
      </c>
      <c r="Q42" s="40">
        <f t="shared" si="5"/>
        <v>37678.051899999999</v>
      </c>
      <c r="R42" t="s">
        <v>68</v>
      </c>
      <c r="U42" s="39">
        <f>+C42-(C$7+F42*C$8)</f>
        <v>-2.4193500001274515E-2</v>
      </c>
    </row>
    <row r="43" spans="1:21" x14ac:dyDescent="0.2">
      <c r="A43" s="35" t="s">
        <v>53</v>
      </c>
      <c r="B43" s="50" t="s">
        <v>38</v>
      </c>
      <c r="C43" s="35">
        <v>53195.448900000003</v>
      </c>
      <c r="D43" s="35">
        <v>4.0000000000000002E-4</v>
      </c>
      <c r="E43" s="39">
        <f t="shared" si="0"/>
        <v>2017.0479901808676</v>
      </c>
      <c r="F43" s="39">
        <f t="shared" si="1"/>
        <v>2017</v>
      </c>
      <c r="G43" s="39">
        <f t="shared" ref="G43:G67" si="6">+C43-(C$7+F43*C$8)</f>
        <v>1.6539000003831461E-2</v>
      </c>
      <c r="H43" s="39"/>
      <c r="I43" s="39"/>
      <c r="J43" s="39"/>
      <c r="K43" s="39">
        <f t="shared" ref="K43:K51" si="7">+G43</f>
        <v>1.6539000003831461E-2</v>
      </c>
      <c r="L43" s="39"/>
      <c r="M43" s="39"/>
      <c r="N43" s="39"/>
      <c r="O43" s="39">
        <f t="shared" ca="1" si="4"/>
        <v>2.6976410591729956E-2</v>
      </c>
      <c r="P43" s="39"/>
      <c r="Q43" s="40">
        <f t="shared" si="5"/>
        <v>38176.948900000003</v>
      </c>
      <c r="R43" t="s">
        <v>68</v>
      </c>
    </row>
    <row r="44" spans="1:21" x14ac:dyDescent="0.2">
      <c r="A44" s="35" t="s">
        <v>53</v>
      </c>
      <c r="B44" s="50" t="s">
        <v>38</v>
      </c>
      <c r="C44" s="35">
        <v>53203.375099999997</v>
      </c>
      <c r="D44" s="35">
        <v>2.9999999999999997E-4</v>
      </c>
      <c r="E44" s="39">
        <f t="shared" si="0"/>
        <v>2040.0469484930268</v>
      </c>
      <c r="F44" s="39">
        <f t="shared" si="1"/>
        <v>2040</v>
      </c>
      <c r="G44" s="39">
        <f t="shared" si="6"/>
        <v>1.6179999998712447E-2</v>
      </c>
      <c r="H44" s="39"/>
      <c r="I44" s="39"/>
      <c r="J44" s="39"/>
      <c r="K44" s="39">
        <f t="shared" si="7"/>
        <v>1.6179999998712447E-2</v>
      </c>
      <c r="L44" s="39"/>
      <c r="M44" s="39"/>
      <c r="N44" s="39"/>
      <c r="O44" s="39">
        <f t="shared" ca="1" si="4"/>
        <v>2.6907556996466089E-2</v>
      </c>
      <c r="P44" s="39"/>
      <c r="Q44" s="40">
        <f t="shared" si="5"/>
        <v>38184.875099999997</v>
      </c>
      <c r="R44" t="s">
        <v>68</v>
      </c>
    </row>
    <row r="45" spans="1:21" x14ac:dyDescent="0.2">
      <c r="A45" s="35" t="s">
        <v>53</v>
      </c>
      <c r="B45" s="50" t="s">
        <v>46</v>
      </c>
      <c r="C45" s="35">
        <v>53208.374199999998</v>
      </c>
      <c r="D45" s="35">
        <v>2.0000000000000001E-4</v>
      </c>
      <c r="E45" s="39">
        <f t="shared" si="0"/>
        <v>2054.5525239892822</v>
      </c>
      <c r="F45" s="39">
        <f t="shared" si="1"/>
        <v>2054.5</v>
      </c>
      <c r="G45" s="39">
        <f t="shared" si="6"/>
        <v>1.8101499998010695E-2</v>
      </c>
      <c r="H45" s="39"/>
      <c r="I45" s="39"/>
      <c r="J45" s="39"/>
      <c r="K45" s="39">
        <f t="shared" si="7"/>
        <v>1.8101499998010695E-2</v>
      </c>
      <c r="L45" s="39"/>
      <c r="M45" s="39"/>
      <c r="N45" s="39"/>
      <c r="O45" s="39">
        <f t="shared" ca="1" si="4"/>
        <v>2.6864149295104084E-2</v>
      </c>
      <c r="P45" s="39"/>
      <c r="Q45" s="40">
        <f t="shared" si="5"/>
        <v>38189.874199999998</v>
      </c>
      <c r="R45" t="s">
        <v>68</v>
      </c>
    </row>
    <row r="46" spans="1:21" x14ac:dyDescent="0.2">
      <c r="A46" s="35" t="s">
        <v>53</v>
      </c>
      <c r="B46" s="50" t="s">
        <v>38</v>
      </c>
      <c r="C46" s="35">
        <v>53212.336000000003</v>
      </c>
      <c r="D46" s="35">
        <v>2.0000000000000001E-4</v>
      </c>
      <c r="E46" s="39">
        <f t="shared" si="0"/>
        <v>2066.0482310167708</v>
      </c>
      <c r="F46" s="39">
        <f t="shared" si="1"/>
        <v>2066</v>
      </c>
      <c r="G46" s="39">
        <f t="shared" si="6"/>
        <v>1.6622000002826098E-2</v>
      </c>
      <c r="H46" s="39"/>
      <c r="I46" s="39"/>
      <c r="J46" s="39"/>
      <c r="K46" s="39">
        <f t="shared" si="7"/>
        <v>1.6622000002826098E-2</v>
      </c>
      <c r="L46" s="39"/>
      <c r="M46" s="39"/>
      <c r="N46" s="39"/>
      <c r="O46" s="39">
        <f t="shared" ca="1" si="4"/>
        <v>2.6829722497472151E-2</v>
      </c>
      <c r="P46" s="39"/>
      <c r="Q46" s="40">
        <f t="shared" si="5"/>
        <v>38193.836000000003</v>
      </c>
      <c r="R46" t="s">
        <v>68</v>
      </c>
    </row>
    <row r="47" spans="1:21" x14ac:dyDescent="0.2">
      <c r="A47" s="35" t="s">
        <v>53</v>
      </c>
      <c r="B47" s="50" t="s">
        <v>46</v>
      </c>
      <c r="C47" s="35">
        <v>53564.379500000003</v>
      </c>
      <c r="D47" s="35">
        <v>2.9999999999999997E-4</v>
      </c>
      <c r="E47" s="39">
        <f t="shared" si="0"/>
        <v>3087.5508149248694</v>
      </c>
      <c r="F47" s="39">
        <f t="shared" si="1"/>
        <v>3087.5</v>
      </c>
      <c r="G47" s="39">
        <f t="shared" si="6"/>
        <v>1.7512500002339948E-2</v>
      </c>
      <c r="H47" s="39"/>
      <c r="I47" s="39"/>
      <c r="J47" s="39"/>
      <c r="K47" s="39">
        <f t="shared" si="7"/>
        <v>1.7512500002339948E-2</v>
      </c>
      <c r="L47" s="39"/>
      <c r="M47" s="39"/>
      <c r="N47" s="39"/>
      <c r="O47" s="39">
        <f t="shared" ca="1" si="4"/>
        <v>2.377172477738345E-2</v>
      </c>
      <c r="P47" s="39"/>
      <c r="Q47" s="40">
        <f t="shared" si="5"/>
        <v>38545.879500000003</v>
      </c>
      <c r="R47" t="s">
        <v>68</v>
      </c>
    </row>
    <row r="48" spans="1:21" x14ac:dyDescent="0.2">
      <c r="A48" s="35" t="s">
        <v>53</v>
      </c>
      <c r="B48" s="50" t="s">
        <v>38</v>
      </c>
      <c r="C48" s="35">
        <v>53569.374400000001</v>
      </c>
      <c r="D48" s="35">
        <v>2.0000000000000001E-4</v>
      </c>
      <c r="E48" s="39">
        <f t="shared" si="0"/>
        <v>3102.044203544061</v>
      </c>
      <c r="F48" s="39">
        <f t="shared" si="1"/>
        <v>3102</v>
      </c>
      <c r="G48" s="39">
        <f t="shared" si="6"/>
        <v>1.5233999998599757E-2</v>
      </c>
      <c r="H48" s="39"/>
      <c r="I48" s="39"/>
      <c r="J48" s="39"/>
      <c r="K48" s="39">
        <f t="shared" si="7"/>
        <v>1.5233999998599757E-2</v>
      </c>
      <c r="L48" s="39"/>
      <c r="M48" s="39"/>
      <c r="N48" s="39"/>
      <c r="O48" s="39">
        <f t="shared" ca="1" si="4"/>
        <v>2.3728317076021448E-2</v>
      </c>
      <c r="P48" s="39"/>
      <c r="Q48" s="40">
        <f t="shared" si="5"/>
        <v>38550.874400000001</v>
      </c>
      <c r="R48" t="s">
        <v>68</v>
      </c>
    </row>
    <row r="49" spans="1:18" x14ac:dyDescent="0.2">
      <c r="A49" s="35" t="s">
        <v>53</v>
      </c>
      <c r="B49" s="50" t="s">
        <v>38</v>
      </c>
      <c r="C49" s="35">
        <v>53570.408499999998</v>
      </c>
      <c r="D49" s="35">
        <v>2.0000000000000001E-4</v>
      </c>
      <c r="E49" s="39">
        <f t="shared" si="0"/>
        <v>3105.0447867731691</v>
      </c>
      <c r="F49" s="39">
        <f t="shared" si="1"/>
        <v>3105</v>
      </c>
      <c r="G49" s="39">
        <f t="shared" si="6"/>
        <v>1.5435000001161825E-2</v>
      </c>
      <c r="H49" s="39"/>
      <c r="I49" s="39"/>
      <c r="J49" s="39"/>
      <c r="K49" s="39">
        <f t="shared" si="7"/>
        <v>1.5435000001161825E-2</v>
      </c>
      <c r="L49" s="39"/>
      <c r="M49" s="39"/>
      <c r="N49" s="39"/>
      <c r="O49" s="39">
        <f t="shared" ca="1" si="4"/>
        <v>2.3719336172291376E-2</v>
      </c>
      <c r="P49" s="39"/>
      <c r="Q49" s="40">
        <f t="shared" si="5"/>
        <v>38551.908499999998</v>
      </c>
      <c r="R49" t="s">
        <v>68</v>
      </c>
    </row>
    <row r="50" spans="1:18" x14ac:dyDescent="0.2">
      <c r="A50" s="35" t="s">
        <v>53</v>
      </c>
      <c r="B50" s="50" t="s">
        <v>38</v>
      </c>
      <c r="C50" s="35">
        <v>53937.442499999997</v>
      </c>
      <c r="D50" s="35">
        <v>2.9999999999999997E-4</v>
      </c>
      <c r="E50" s="39">
        <f t="shared" si="0"/>
        <v>4170.044366035746</v>
      </c>
      <c r="F50" s="39">
        <f t="shared" si="1"/>
        <v>4170</v>
      </c>
      <c r="G50" s="39">
        <f t="shared" si="6"/>
        <v>1.5289999995729886E-2</v>
      </c>
      <c r="H50" s="39"/>
      <c r="I50" s="39"/>
      <c r="J50" s="39"/>
      <c r="K50" s="39">
        <f t="shared" si="7"/>
        <v>1.5289999995729886E-2</v>
      </c>
      <c r="L50" s="39"/>
      <c r="M50" s="39"/>
      <c r="N50" s="39"/>
      <c r="O50" s="39">
        <f t="shared" ca="1" si="4"/>
        <v>2.0531115348116667E-2</v>
      </c>
      <c r="P50" s="39"/>
      <c r="Q50" s="40">
        <f t="shared" si="5"/>
        <v>38918.942499999997</v>
      </c>
      <c r="R50" t="s">
        <v>68</v>
      </c>
    </row>
    <row r="51" spans="1:18" x14ac:dyDescent="0.2">
      <c r="A51" s="35" t="s">
        <v>53</v>
      </c>
      <c r="B51" s="50" t="s">
        <v>38</v>
      </c>
      <c r="C51" s="35">
        <v>53945.368600000002</v>
      </c>
      <c r="D51" s="35">
        <v>2.0000000000000001E-4</v>
      </c>
      <c r="E51" s="39">
        <f t="shared" si="0"/>
        <v>4193.0430341841939</v>
      </c>
      <c r="F51" s="39">
        <f t="shared" si="1"/>
        <v>4193</v>
      </c>
      <c r="G51" s="39">
        <f t="shared" si="6"/>
        <v>1.4831000000413042E-2</v>
      </c>
      <c r="H51" s="39"/>
      <c r="I51" s="39"/>
      <c r="J51" s="39"/>
      <c r="K51" s="39">
        <f t="shared" si="7"/>
        <v>1.4831000000413042E-2</v>
      </c>
      <c r="L51" s="39"/>
      <c r="M51" s="39"/>
      <c r="N51" s="39"/>
      <c r="O51" s="39">
        <f t="shared" ca="1" si="4"/>
        <v>2.04622617528528E-2</v>
      </c>
      <c r="P51" s="39"/>
      <c r="Q51" s="40">
        <f t="shared" si="5"/>
        <v>38926.868600000002</v>
      </c>
      <c r="R51" t="s">
        <v>68</v>
      </c>
    </row>
    <row r="52" spans="1:18" x14ac:dyDescent="0.2">
      <c r="A52" s="31" t="s">
        <v>47</v>
      </c>
      <c r="B52" s="30" t="s">
        <v>38</v>
      </c>
      <c r="C52" s="31">
        <v>54596.377099999998</v>
      </c>
      <c r="D52" s="31">
        <v>1.9E-3</v>
      </c>
      <c r="E52" s="39">
        <f t="shared" si="0"/>
        <v>6082.0336415839392</v>
      </c>
      <c r="F52" s="39">
        <f t="shared" si="1"/>
        <v>6082</v>
      </c>
      <c r="G52" s="39">
        <f t="shared" si="6"/>
        <v>1.1593999995966442E-2</v>
      </c>
      <c r="H52" s="39"/>
      <c r="I52" s="39"/>
      <c r="J52" s="39">
        <f>+G52</f>
        <v>1.1593999995966442E-2</v>
      </c>
      <c r="L52" s="39"/>
      <c r="M52" s="39"/>
      <c r="N52" s="39"/>
      <c r="O52" s="39">
        <f t="shared" ca="1" si="4"/>
        <v>1.4807286037485639E-2</v>
      </c>
      <c r="P52" s="39"/>
      <c r="Q52" s="40">
        <f t="shared" si="5"/>
        <v>39577.877099999998</v>
      </c>
      <c r="R52" t="s">
        <v>70</v>
      </c>
    </row>
    <row r="53" spans="1:18" x14ac:dyDescent="0.2">
      <c r="A53" s="31" t="s">
        <v>47</v>
      </c>
      <c r="B53" s="30" t="s">
        <v>38</v>
      </c>
      <c r="C53" s="31">
        <v>54596.551099999997</v>
      </c>
      <c r="D53" s="31">
        <v>2.3999999999999998E-3</v>
      </c>
      <c r="E53" s="39">
        <f t="shared" si="0"/>
        <v>6082.5385264904889</v>
      </c>
      <c r="F53" s="39">
        <f t="shared" si="1"/>
        <v>6082.5</v>
      </c>
      <c r="G53" s="39">
        <f t="shared" si="6"/>
        <v>1.3277499994728714E-2</v>
      </c>
      <c r="H53" s="39"/>
      <c r="I53" s="39"/>
      <c r="J53" s="39">
        <f>+G53</f>
        <v>1.3277499994728714E-2</v>
      </c>
      <c r="K53" s="39"/>
      <c r="L53" s="39"/>
      <c r="M53" s="39"/>
      <c r="N53" s="39"/>
      <c r="O53" s="39">
        <f t="shared" ca="1" si="4"/>
        <v>1.4805789220197294E-2</v>
      </c>
      <c r="P53" s="39"/>
      <c r="Q53" s="40">
        <f t="shared" si="5"/>
        <v>39578.051099999997</v>
      </c>
      <c r="R53" t="s">
        <v>70</v>
      </c>
    </row>
    <row r="54" spans="1:18" x14ac:dyDescent="0.2">
      <c r="A54" s="31" t="s">
        <v>48</v>
      </c>
      <c r="B54" s="30" t="s">
        <v>38</v>
      </c>
      <c r="C54" s="31">
        <v>54990.642999999996</v>
      </c>
      <c r="D54" s="31">
        <v>8.0000000000000002E-3</v>
      </c>
      <c r="E54" s="39">
        <f t="shared" si="0"/>
        <v>7226.0503201956753</v>
      </c>
      <c r="F54" s="39">
        <f t="shared" si="1"/>
        <v>7226</v>
      </c>
      <c r="G54" s="39">
        <f t="shared" si="6"/>
        <v>1.7341999999189284E-2</v>
      </c>
      <c r="H54" s="39"/>
      <c r="I54" s="39"/>
      <c r="J54" s="39"/>
      <c r="K54" s="39">
        <f>+G54</f>
        <v>1.7341999999189284E-2</v>
      </c>
      <c r="L54" s="39"/>
      <c r="M54" s="39"/>
      <c r="N54" s="39"/>
      <c r="O54" s="39">
        <f t="shared" ca="1" si="4"/>
        <v>1.1382568081752427E-2</v>
      </c>
      <c r="P54" s="39"/>
      <c r="Q54" s="40">
        <f t="shared" si="5"/>
        <v>39972.142999999996</v>
      </c>
      <c r="R54" t="s">
        <v>68</v>
      </c>
    </row>
    <row r="55" spans="1:18" x14ac:dyDescent="0.2">
      <c r="A55" s="31" t="s">
        <v>48</v>
      </c>
      <c r="B55" s="30" t="s">
        <v>46</v>
      </c>
      <c r="C55" s="31">
        <v>54990.808900000004</v>
      </c>
      <c r="D55" s="31">
        <v>5.0000000000000001E-4</v>
      </c>
      <c r="E55" s="39">
        <f t="shared" si="0"/>
        <v>7226.531701839358</v>
      </c>
      <c r="F55" s="39">
        <f t="shared" si="1"/>
        <v>7226.5</v>
      </c>
      <c r="G55" s="39">
        <f t="shared" si="6"/>
        <v>1.0925500006123912E-2</v>
      </c>
      <c r="H55" s="39"/>
      <c r="I55" s="39"/>
      <c r="J55" s="39"/>
      <c r="K55" s="39">
        <f>+G55</f>
        <v>1.0925500006123912E-2</v>
      </c>
      <c r="L55" s="39"/>
      <c r="M55" s="39"/>
      <c r="N55" s="39"/>
      <c r="O55" s="39">
        <f t="shared" ca="1" si="4"/>
        <v>1.1381071264464082E-2</v>
      </c>
      <c r="P55" s="39"/>
      <c r="Q55" s="40">
        <f t="shared" si="5"/>
        <v>39972.308900000004</v>
      </c>
      <c r="R55" t="s">
        <v>68</v>
      </c>
    </row>
    <row r="56" spans="1:18" x14ac:dyDescent="0.2">
      <c r="A56" s="35" t="s">
        <v>50</v>
      </c>
      <c r="B56" s="50" t="s">
        <v>46</v>
      </c>
      <c r="C56" s="35">
        <v>55276.852200000001</v>
      </c>
      <c r="D56" s="35">
        <v>2.9999999999999997E-4</v>
      </c>
      <c r="E56" s="39">
        <f t="shared" si="0"/>
        <v>8056.5256374171968</v>
      </c>
      <c r="F56" s="39">
        <f t="shared" si="1"/>
        <v>8056.5</v>
      </c>
      <c r="G56" s="39">
        <f t="shared" si="6"/>
        <v>8.8354999970761128E-3</v>
      </c>
      <c r="H56" s="39"/>
      <c r="I56" s="39"/>
      <c r="J56" s="39"/>
      <c r="K56" s="39">
        <f>+G56</f>
        <v>8.8354999970761128E-3</v>
      </c>
      <c r="L56" s="39"/>
      <c r="M56" s="39"/>
      <c r="N56" s="39"/>
      <c r="O56" s="39">
        <f t="shared" ca="1" si="4"/>
        <v>8.8963545658114901E-3</v>
      </c>
      <c r="P56" s="39"/>
      <c r="Q56" s="40">
        <f t="shared" si="5"/>
        <v>40258.352200000001</v>
      </c>
      <c r="R56" t="s">
        <v>68</v>
      </c>
    </row>
    <row r="57" spans="1:18" x14ac:dyDescent="0.2">
      <c r="A57" s="35" t="s">
        <v>54</v>
      </c>
      <c r="B57" s="50" t="s">
        <v>38</v>
      </c>
      <c r="C57" s="35">
        <v>55308.384599999998</v>
      </c>
      <c r="D57" s="35">
        <v>5.0000000000000001E-4</v>
      </c>
      <c r="E57" s="39">
        <f t="shared" si="0"/>
        <v>8148.0212283791661</v>
      </c>
      <c r="F57" s="39">
        <f t="shared" si="1"/>
        <v>8148</v>
      </c>
      <c r="G57" s="39">
        <f t="shared" si="6"/>
        <v>7.3159999956260435E-3</v>
      </c>
      <c r="H57" s="39"/>
      <c r="I57" s="39"/>
      <c r="J57" s="39">
        <f>+G57</f>
        <v>7.3159999956260435E-3</v>
      </c>
      <c r="K57" s="39"/>
      <c r="L57" s="39"/>
      <c r="M57" s="39"/>
      <c r="N57" s="39"/>
      <c r="O57" s="39">
        <f t="shared" ca="1" si="4"/>
        <v>8.6224370020443683E-3</v>
      </c>
      <c r="P57" s="39"/>
      <c r="Q57" s="40">
        <f t="shared" si="5"/>
        <v>40289.884599999998</v>
      </c>
      <c r="R57" t="s">
        <v>70</v>
      </c>
    </row>
    <row r="58" spans="1:18" x14ac:dyDescent="0.2">
      <c r="A58" s="35" t="s">
        <v>54</v>
      </c>
      <c r="B58" s="50" t="s">
        <v>38</v>
      </c>
      <c r="C58" s="35">
        <v>55341.47</v>
      </c>
      <c r="D58" s="35">
        <v>2E-3</v>
      </c>
      <c r="E58" s="39">
        <f t="shared" si="0"/>
        <v>8244.0230622140098</v>
      </c>
      <c r="F58" s="39">
        <f t="shared" si="1"/>
        <v>8244</v>
      </c>
      <c r="G58" s="39">
        <f t="shared" si="6"/>
        <v>7.9479999985778704E-3</v>
      </c>
      <c r="H58" s="39"/>
      <c r="I58" s="39"/>
      <c r="J58" s="39">
        <f>+G58</f>
        <v>7.9479999985778704E-3</v>
      </c>
      <c r="K58" s="39"/>
      <c r="L58" s="39"/>
      <c r="M58" s="39"/>
      <c r="N58" s="39"/>
      <c r="O58" s="39">
        <f t="shared" ca="1" si="4"/>
        <v>8.3350480826821401E-3</v>
      </c>
      <c r="P58" s="39"/>
      <c r="Q58" s="40">
        <f t="shared" si="5"/>
        <v>40322.97</v>
      </c>
      <c r="R58" t="s">
        <v>70</v>
      </c>
    </row>
    <row r="59" spans="1:18" x14ac:dyDescent="0.2">
      <c r="A59" s="35" t="s">
        <v>58</v>
      </c>
      <c r="B59" s="50" t="s">
        <v>38</v>
      </c>
      <c r="C59" s="35">
        <v>55669.385000000002</v>
      </c>
      <c r="D59" s="35">
        <v>1.4E-3</v>
      </c>
      <c r="E59" s="39">
        <f t="shared" si="0"/>
        <v>9195.5134882614311</v>
      </c>
      <c r="F59" s="39">
        <f t="shared" si="1"/>
        <v>9195.5</v>
      </c>
      <c r="G59" s="39">
        <f t="shared" si="6"/>
        <v>4.6484999984386377E-3</v>
      </c>
      <c r="H59" s="39"/>
      <c r="I59" s="39"/>
      <c r="J59" s="39">
        <f>+G59</f>
        <v>4.6484999984386377E-3</v>
      </c>
      <c r="K59" s="39"/>
      <c r="L59" s="39"/>
      <c r="M59" s="39"/>
      <c r="N59" s="39"/>
      <c r="O59" s="39">
        <f t="shared" ca="1" si="4"/>
        <v>5.4866047829617293E-3</v>
      </c>
      <c r="P59" s="39"/>
      <c r="Q59" s="40">
        <f t="shared" si="5"/>
        <v>40650.885000000002</v>
      </c>
      <c r="R59" t="s">
        <v>70</v>
      </c>
    </row>
    <row r="60" spans="1:18" x14ac:dyDescent="0.2">
      <c r="A60" s="35" t="s">
        <v>58</v>
      </c>
      <c r="B60" s="50" t="s">
        <v>38</v>
      </c>
      <c r="C60" s="35">
        <v>55669.5576</v>
      </c>
      <c r="D60" s="35">
        <v>1.8E-3</v>
      </c>
      <c r="E60" s="39">
        <f t="shared" si="0"/>
        <v>9196.0143108756274</v>
      </c>
      <c r="F60" s="39">
        <f t="shared" si="1"/>
        <v>9196</v>
      </c>
      <c r="G60" s="39">
        <f t="shared" si="6"/>
        <v>4.9319999961880967E-3</v>
      </c>
      <c r="H60" s="39"/>
      <c r="I60" s="39"/>
      <c r="J60" s="39">
        <f>+G60</f>
        <v>4.9319999961880967E-3</v>
      </c>
      <c r="K60" s="39"/>
      <c r="L60" s="39"/>
      <c r="M60" s="39"/>
      <c r="N60" s="39"/>
      <c r="O60" s="39">
        <f t="shared" ca="1" si="4"/>
        <v>5.4851079656733845E-3</v>
      </c>
      <c r="P60" s="39"/>
      <c r="Q60" s="40">
        <f t="shared" si="5"/>
        <v>40651.0576</v>
      </c>
      <c r="R60" t="s">
        <v>70</v>
      </c>
    </row>
    <row r="61" spans="1:18" x14ac:dyDescent="0.2">
      <c r="A61" s="35" t="s">
        <v>57</v>
      </c>
      <c r="B61" s="50" t="s">
        <v>46</v>
      </c>
      <c r="C61" s="35">
        <v>55672.832199999997</v>
      </c>
      <c r="D61" s="35">
        <v>1.2999999999999999E-3</v>
      </c>
      <c r="E61" s="39">
        <f t="shared" si="0"/>
        <v>9205.51601268595</v>
      </c>
      <c r="F61" s="39">
        <f t="shared" si="1"/>
        <v>9205.5</v>
      </c>
      <c r="G61" s="39">
        <f t="shared" si="6"/>
        <v>5.5184999946504831E-3</v>
      </c>
      <c r="H61" s="39"/>
      <c r="I61" s="39"/>
      <c r="J61" s="39"/>
      <c r="K61" s="39">
        <f>+G61</f>
        <v>5.5184999946504831E-3</v>
      </c>
      <c r="L61" s="39"/>
      <c r="M61" s="39"/>
      <c r="N61" s="39"/>
      <c r="O61" s="39">
        <f t="shared" ca="1" si="4"/>
        <v>5.4566684371948303E-3</v>
      </c>
      <c r="P61" s="39"/>
      <c r="Q61" s="40">
        <f t="shared" si="5"/>
        <v>40654.332199999997</v>
      </c>
      <c r="R61" t="s">
        <v>68</v>
      </c>
    </row>
    <row r="62" spans="1:18" x14ac:dyDescent="0.2">
      <c r="A62" s="35" t="s">
        <v>58</v>
      </c>
      <c r="B62" s="50" t="s">
        <v>38</v>
      </c>
      <c r="C62" s="35">
        <v>55710.397499999999</v>
      </c>
      <c r="D62" s="35">
        <v>1.1000000000000001E-3</v>
      </c>
      <c r="E62" s="39">
        <f t="shared" si="0"/>
        <v>9314.5168918820855</v>
      </c>
      <c r="F62" s="39">
        <f t="shared" si="1"/>
        <v>9314.5</v>
      </c>
      <c r="G62" s="39">
        <f t="shared" si="6"/>
        <v>5.8214999953634106E-3</v>
      </c>
      <c r="H62" s="39"/>
      <c r="I62" s="39"/>
      <c r="J62" s="39">
        <f>+G62</f>
        <v>5.8214999953634106E-3</v>
      </c>
      <c r="K62" s="39"/>
      <c r="L62" s="39"/>
      <c r="M62" s="39"/>
      <c r="N62" s="39"/>
      <c r="O62" s="39">
        <f t="shared" ca="1" si="4"/>
        <v>5.1303622683356379E-3</v>
      </c>
      <c r="P62" s="39"/>
      <c r="Q62" s="40">
        <f t="shared" si="5"/>
        <v>40691.897499999999</v>
      </c>
      <c r="R62" t="s">
        <v>70</v>
      </c>
    </row>
    <row r="63" spans="1:18" x14ac:dyDescent="0.2">
      <c r="A63" s="52" t="s">
        <v>63</v>
      </c>
      <c r="B63" s="42" t="s">
        <v>38</v>
      </c>
      <c r="C63" s="41">
        <v>56055.542099999999</v>
      </c>
      <c r="D63" s="41">
        <v>1.6999999999999999E-3</v>
      </c>
      <c r="E63" s="39">
        <f t="shared" si="0"/>
        <v>10316.001369572845</v>
      </c>
      <c r="F63" s="39">
        <f t="shared" si="1"/>
        <v>10316</v>
      </c>
      <c r="G63" s="39">
        <f t="shared" si="6"/>
        <v>4.7199999971780926E-4</v>
      </c>
      <c r="H63" s="39"/>
      <c r="I63" s="39"/>
      <c r="J63" s="39">
        <f>+G63</f>
        <v>4.7199999971780926E-4</v>
      </c>
      <c r="K63" s="39"/>
      <c r="L63" s="39"/>
      <c r="M63" s="39"/>
      <c r="N63" s="39"/>
      <c r="O63" s="39">
        <f t="shared" ca="1" si="4"/>
        <v>2.1322372397807321E-3</v>
      </c>
      <c r="P63" s="39"/>
      <c r="Q63" s="40">
        <f t="shared" si="5"/>
        <v>41037.042099999999</v>
      </c>
      <c r="R63" t="s">
        <v>70</v>
      </c>
    </row>
    <row r="64" spans="1:18" x14ac:dyDescent="0.2">
      <c r="A64" s="53" t="s">
        <v>64</v>
      </c>
      <c r="B64" s="54" t="s">
        <v>38</v>
      </c>
      <c r="C64" s="53">
        <v>56764.445899999999</v>
      </c>
      <c r="D64" s="53">
        <v>2.7000000000000001E-3</v>
      </c>
      <c r="E64" s="39">
        <f t="shared" si="0"/>
        <v>12372.983144388374</v>
      </c>
      <c r="F64" s="39">
        <f t="shared" si="1"/>
        <v>12373</v>
      </c>
      <c r="G64" s="39">
        <f t="shared" si="6"/>
        <v>-5.80900000204565E-3</v>
      </c>
      <c r="H64" s="39"/>
      <c r="I64" s="39"/>
      <c r="J64" s="39">
        <f>+G64</f>
        <v>-5.80900000204565E-3</v>
      </c>
      <c r="K64" s="39"/>
      <c r="L64" s="39"/>
      <c r="M64" s="39"/>
      <c r="N64" s="39"/>
      <c r="O64" s="39">
        <f t="shared" ca="1" si="4"/>
        <v>-4.0256690844703291E-3</v>
      </c>
      <c r="P64" s="39"/>
      <c r="Q64" s="40">
        <f t="shared" si="5"/>
        <v>41745.945899999999</v>
      </c>
      <c r="R64" t="s">
        <v>70</v>
      </c>
    </row>
    <row r="65" spans="1:18" x14ac:dyDescent="0.2">
      <c r="A65" s="55" t="s">
        <v>65</v>
      </c>
      <c r="B65" s="56"/>
      <c r="C65" s="55">
        <v>57128.375399999997</v>
      </c>
      <c r="D65" s="55">
        <v>4.0000000000000002E-4</v>
      </c>
      <c r="E65" s="39">
        <f t="shared" si="0"/>
        <v>13428.974590361331</v>
      </c>
      <c r="F65" s="39">
        <f t="shared" si="1"/>
        <v>13429</v>
      </c>
      <c r="G65" s="39">
        <f t="shared" si="6"/>
        <v>-8.7570000032428652E-3</v>
      </c>
      <c r="H65" s="39"/>
      <c r="I65" s="39"/>
      <c r="J65" s="39">
        <f>+G65</f>
        <v>-8.7570000032428652E-3</v>
      </c>
      <c r="K65" s="39"/>
      <c r="L65" s="39"/>
      <c r="M65" s="39"/>
      <c r="N65" s="39"/>
      <c r="O65" s="39">
        <f t="shared" ca="1" si="4"/>
        <v>-7.1869471974548294E-3</v>
      </c>
      <c r="P65" s="39"/>
      <c r="Q65" s="40">
        <f t="shared" si="5"/>
        <v>42109.875399999997</v>
      </c>
      <c r="R65" t="s">
        <v>70</v>
      </c>
    </row>
    <row r="66" spans="1:18" x14ac:dyDescent="0.2">
      <c r="A66" s="70" t="s">
        <v>0</v>
      </c>
      <c r="B66" s="71" t="s">
        <v>38</v>
      </c>
      <c r="C66" s="72">
        <v>57514.362800000003</v>
      </c>
      <c r="D66" s="72">
        <v>2.0000000000000001E-4</v>
      </c>
      <c r="E66" s="39">
        <f t="shared" si="0"/>
        <v>14548.970063807014</v>
      </c>
      <c r="F66" s="39">
        <f t="shared" si="1"/>
        <v>14549</v>
      </c>
      <c r="G66" s="39">
        <f t="shared" si="6"/>
        <v>-1.0317000000213739E-2</v>
      </c>
      <c r="H66" s="39"/>
      <c r="I66" s="39"/>
      <c r="J66" s="39"/>
      <c r="K66" s="39">
        <f>+G66</f>
        <v>-1.0317000000213739E-2</v>
      </c>
      <c r="L66" s="39"/>
      <c r="M66" s="39"/>
      <c r="N66" s="39"/>
      <c r="O66" s="39">
        <f t="shared" ca="1" si="4"/>
        <v>-1.0539817923347482E-2</v>
      </c>
      <c r="P66" s="39"/>
      <c r="Q66" s="40">
        <f t="shared" si="5"/>
        <v>42495.862800000003</v>
      </c>
      <c r="R66" t="s">
        <v>193</v>
      </c>
    </row>
    <row r="67" spans="1:18" x14ac:dyDescent="0.2">
      <c r="A67" s="70" t="s">
        <v>0</v>
      </c>
      <c r="B67" s="71" t="s">
        <v>46</v>
      </c>
      <c r="C67" s="72">
        <v>57514.538099999998</v>
      </c>
      <c r="D67" s="72">
        <v>4.0000000000000002E-4</v>
      </c>
      <c r="E67" s="39">
        <f t="shared" si="0"/>
        <v>14549.478720842164</v>
      </c>
      <c r="F67" s="39">
        <f t="shared" si="1"/>
        <v>14549.5</v>
      </c>
      <c r="G67" s="39">
        <f t="shared" si="6"/>
        <v>-7.3335000051883981E-3</v>
      </c>
      <c r="H67" s="39"/>
      <c r="I67" s="39"/>
      <c r="J67" s="39"/>
      <c r="K67" s="39">
        <f>+G67</f>
        <v>-7.3335000051883981E-3</v>
      </c>
      <c r="L67" s="39"/>
      <c r="M67" s="39"/>
      <c r="N67" s="39"/>
      <c r="O67" s="39">
        <f t="shared" ca="1" si="4"/>
        <v>-1.0541314740635827E-2</v>
      </c>
      <c r="P67" s="39"/>
      <c r="Q67" s="40">
        <f t="shared" si="5"/>
        <v>42496.038099999998</v>
      </c>
      <c r="R67" t="s">
        <v>193</v>
      </c>
    </row>
    <row r="68" spans="1:18" x14ac:dyDescent="0.2">
      <c r="A68" s="51"/>
      <c r="B68" s="51"/>
      <c r="C68" s="31"/>
      <c r="D68" s="31"/>
    </row>
    <row r="69" spans="1:18" x14ac:dyDescent="0.2">
      <c r="A69" s="51"/>
      <c r="B69" s="51"/>
      <c r="C69" s="31"/>
      <c r="D69" s="31"/>
    </row>
    <row r="70" spans="1:18" x14ac:dyDescent="0.2">
      <c r="A70" s="51"/>
      <c r="B70" s="51"/>
      <c r="C70" s="31"/>
      <c r="D70" s="31"/>
    </row>
    <row r="71" spans="1:18" x14ac:dyDescent="0.2">
      <c r="A71" s="51"/>
      <c r="B71" s="51"/>
      <c r="C71" s="31"/>
      <c r="D71" s="31"/>
    </row>
    <row r="72" spans="1:18" x14ac:dyDescent="0.2">
      <c r="A72" s="51"/>
      <c r="B72" s="51"/>
      <c r="C72" s="31"/>
      <c r="D72" s="31"/>
    </row>
    <row r="73" spans="1:18" x14ac:dyDescent="0.2">
      <c r="A73" s="51"/>
      <c r="B73" s="51"/>
      <c r="C73" s="31"/>
      <c r="D73" s="31"/>
    </row>
    <row r="74" spans="1:18" x14ac:dyDescent="0.2">
      <c r="A74" s="51"/>
      <c r="B74" s="51"/>
      <c r="C74" s="31"/>
      <c r="D74" s="31"/>
    </row>
    <row r="75" spans="1:18" x14ac:dyDescent="0.2">
      <c r="A75" s="51"/>
      <c r="B75" s="51"/>
      <c r="C75" s="31"/>
      <c r="D75" s="31"/>
    </row>
    <row r="76" spans="1:18" x14ac:dyDescent="0.2">
      <c r="A76" s="51"/>
      <c r="B76" s="51"/>
      <c r="C76" s="31"/>
      <c r="D76" s="31"/>
    </row>
    <row r="77" spans="1:18" x14ac:dyDescent="0.2">
      <c r="A77" s="51"/>
      <c r="B77" s="51"/>
      <c r="C77" s="31"/>
      <c r="D77" s="31"/>
    </row>
    <row r="78" spans="1:18" x14ac:dyDescent="0.2">
      <c r="A78" s="51"/>
      <c r="B78" s="51"/>
      <c r="C78" s="31"/>
      <c r="D78" s="31"/>
    </row>
    <row r="79" spans="1:18" x14ac:dyDescent="0.2">
      <c r="A79" s="51"/>
      <c r="B79" s="51"/>
      <c r="C79" s="31"/>
      <c r="D79" s="31"/>
    </row>
    <row r="80" spans="1:18" x14ac:dyDescent="0.2">
      <c r="A80" s="51"/>
      <c r="B80" s="51"/>
      <c r="C80" s="31"/>
      <c r="D80" s="31"/>
    </row>
    <row r="81" spans="1:4" x14ac:dyDescent="0.2">
      <c r="A81" s="51"/>
      <c r="B81" s="51"/>
      <c r="C81" s="31"/>
      <c r="D81" s="31"/>
    </row>
    <row r="82" spans="1:4" x14ac:dyDescent="0.2">
      <c r="A82" s="51"/>
      <c r="B82" s="51"/>
      <c r="C82" s="31"/>
      <c r="D82" s="31"/>
    </row>
    <row r="83" spans="1:4" x14ac:dyDescent="0.2">
      <c r="A83" s="51"/>
      <c r="B83" s="51"/>
      <c r="C83" s="31"/>
      <c r="D83" s="31"/>
    </row>
    <row r="84" spans="1:4" x14ac:dyDescent="0.2">
      <c r="A84" s="51"/>
      <c r="B84" s="51"/>
      <c r="C84" s="31"/>
      <c r="D84" s="31"/>
    </row>
    <row r="85" spans="1:4" x14ac:dyDescent="0.2">
      <c r="A85" s="51"/>
      <c r="B85" s="51"/>
      <c r="C85" s="31"/>
      <c r="D85" s="31"/>
    </row>
    <row r="86" spans="1:4" x14ac:dyDescent="0.2">
      <c r="A86" s="51"/>
      <c r="B86" s="51"/>
      <c r="C86" s="31"/>
      <c r="D86" s="31"/>
    </row>
    <row r="87" spans="1:4" x14ac:dyDescent="0.2">
      <c r="A87" s="51"/>
      <c r="B87" s="51"/>
      <c r="C87" s="31"/>
      <c r="D87" s="31"/>
    </row>
    <row r="88" spans="1:4" x14ac:dyDescent="0.2">
      <c r="A88" s="51"/>
      <c r="B88" s="51"/>
      <c r="C88" s="31"/>
      <c r="D88" s="31"/>
    </row>
    <row r="89" spans="1:4" x14ac:dyDescent="0.2">
      <c r="A89" s="51"/>
      <c r="B89" s="51"/>
      <c r="C89" s="31"/>
      <c r="D89" s="31"/>
    </row>
    <row r="90" spans="1:4" x14ac:dyDescent="0.2">
      <c r="A90" s="51"/>
      <c r="B90" s="51"/>
      <c r="C90" s="31"/>
      <c r="D90" s="31"/>
    </row>
    <row r="91" spans="1:4" x14ac:dyDescent="0.2">
      <c r="A91" s="51"/>
      <c r="B91" s="51"/>
      <c r="C91" s="31"/>
      <c r="D91" s="31"/>
    </row>
    <row r="92" spans="1:4" x14ac:dyDescent="0.2">
      <c r="A92" s="51"/>
      <c r="B92" s="51"/>
      <c r="C92" s="31"/>
      <c r="D92" s="31"/>
    </row>
    <row r="93" spans="1:4" x14ac:dyDescent="0.2">
      <c r="A93" s="51"/>
      <c r="B93" s="51"/>
      <c r="C93" s="31"/>
      <c r="D93" s="31"/>
    </row>
    <row r="94" spans="1:4" x14ac:dyDescent="0.2">
      <c r="A94" s="51"/>
      <c r="B94" s="51"/>
      <c r="C94" s="31"/>
      <c r="D94" s="31"/>
    </row>
    <row r="95" spans="1:4" x14ac:dyDescent="0.2">
      <c r="A95" s="51"/>
      <c r="B95" s="51"/>
      <c r="C95" s="31"/>
      <c r="D95" s="31"/>
    </row>
    <row r="96" spans="1:4" x14ac:dyDescent="0.2">
      <c r="A96" s="51"/>
      <c r="B96" s="51"/>
      <c r="C96" s="31"/>
      <c r="D96" s="31"/>
    </row>
    <row r="97" spans="1:4" x14ac:dyDescent="0.2">
      <c r="A97" s="51"/>
      <c r="B97" s="51"/>
      <c r="C97" s="31"/>
      <c r="D97" s="31"/>
    </row>
    <row r="98" spans="1:4" x14ac:dyDescent="0.2">
      <c r="A98" s="51"/>
      <c r="B98" s="51"/>
      <c r="C98" s="31"/>
      <c r="D98" s="31"/>
    </row>
    <row r="99" spans="1:4" x14ac:dyDescent="0.2">
      <c r="A99" s="51"/>
      <c r="B99" s="51"/>
      <c r="C99" s="31"/>
      <c r="D99" s="31"/>
    </row>
    <row r="100" spans="1:4" x14ac:dyDescent="0.2">
      <c r="A100" s="51"/>
      <c r="B100" s="51"/>
      <c r="C100" s="31"/>
      <c r="D100" s="31"/>
    </row>
    <row r="101" spans="1:4" x14ac:dyDescent="0.2">
      <c r="A101" s="51"/>
      <c r="B101" s="51"/>
      <c r="C101" s="31"/>
      <c r="D101" s="31"/>
    </row>
    <row r="102" spans="1:4" x14ac:dyDescent="0.2">
      <c r="A102" s="51"/>
      <c r="B102" s="51"/>
      <c r="C102" s="31"/>
      <c r="D102" s="31"/>
    </row>
    <row r="103" spans="1:4" x14ac:dyDescent="0.2">
      <c r="A103" s="51"/>
      <c r="B103" s="51"/>
      <c r="C103" s="31"/>
      <c r="D103" s="31"/>
    </row>
    <row r="104" spans="1:4" x14ac:dyDescent="0.2">
      <c r="A104" s="51"/>
      <c r="B104" s="51"/>
      <c r="C104" s="31"/>
      <c r="D104" s="31"/>
    </row>
    <row r="105" spans="1:4" x14ac:dyDescent="0.2">
      <c r="A105" s="51"/>
      <c r="B105" s="51"/>
      <c r="C105" s="31"/>
      <c r="D105" s="31"/>
    </row>
    <row r="106" spans="1:4" x14ac:dyDescent="0.2">
      <c r="A106" s="51"/>
      <c r="B106" s="51"/>
      <c r="C106" s="31"/>
      <c r="D106" s="31"/>
    </row>
    <row r="107" spans="1:4" x14ac:dyDescent="0.2">
      <c r="A107" s="51"/>
      <c r="B107" s="51"/>
      <c r="C107" s="31"/>
      <c r="D107" s="31"/>
    </row>
    <row r="108" spans="1:4" x14ac:dyDescent="0.2">
      <c r="A108" s="51"/>
      <c r="B108" s="51"/>
      <c r="C108" s="31"/>
      <c r="D108" s="31"/>
    </row>
    <row r="109" spans="1:4" x14ac:dyDescent="0.2">
      <c r="A109" s="51"/>
      <c r="B109" s="51"/>
      <c r="C109" s="31"/>
      <c r="D109" s="31"/>
    </row>
    <row r="110" spans="1:4" x14ac:dyDescent="0.2">
      <c r="A110" s="51"/>
      <c r="B110" s="51"/>
      <c r="C110" s="31"/>
      <c r="D110" s="31"/>
    </row>
    <row r="111" spans="1:4" x14ac:dyDescent="0.2">
      <c r="A111" s="51"/>
      <c r="B111" s="51"/>
      <c r="C111" s="31"/>
      <c r="D111" s="31"/>
    </row>
    <row r="112" spans="1:4" x14ac:dyDescent="0.2">
      <c r="A112" s="51"/>
      <c r="B112" s="51"/>
      <c r="C112" s="31"/>
      <c r="D112" s="31"/>
    </row>
    <row r="113" spans="1:4" x14ac:dyDescent="0.2">
      <c r="A113" s="51"/>
      <c r="B113" s="51"/>
      <c r="C113" s="31"/>
      <c r="D113" s="31"/>
    </row>
    <row r="114" spans="1:4" x14ac:dyDescent="0.2">
      <c r="A114" s="51"/>
      <c r="B114" s="51"/>
      <c r="C114" s="31"/>
      <c r="D114" s="31"/>
    </row>
    <row r="115" spans="1:4" x14ac:dyDescent="0.2">
      <c r="A115" s="51"/>
      <c r="B115" s="51"/>
      <c r="C115" s="31"/>
      <c r="D115" s="31"/>
    </row>
    <row r="116" spans="1:4" x14ac:dyDescent="0.2">
      <c r="A116" s="51"/>
      <c r="B116" s="51"/>
      <c r="C116" s="31"/>
      <c r="D116" s="31"/>
    </row>
    <row r="117" spans="1:4" x14ac:dyDescent="0.2">
      <c r="A117" s="51"/>
      <c r="B117" s="51"/>
      <c r="C117" s="31"/>
      <c r="D117" s="31"/>
    </row>
    <row r="118" spans="1:4" x14ac:dyDescent="0.2">
      <c r="A118" s="51"/>
      <c r="B118" s="51"/>
      <c r="C118" s="31"/>
      <c r="D118" s="31"/>
    </row>
    <row r="119" spans="1:4" x14ac:dyDescent="0.2">
      <c r="A119" s="51"/>
      <c r="B119" s="51"/>
      <c r="C119" s="31"/>
      <c r="D119" s="31"/>
    </row>
    <row r="120" spans="1:4" x14ac:dyDescent="0.2">
      <c r="A120" s="51"/>
      <c r="B120" s="51"/>
      <c r="C120" s="31"/>
      <c r="D120" s="31"/>
    </row>
    <row r="121" spans="1:4" x14ac:dyDescent="0.2">
      <c r="A121" s="51"/>
      <c r="B121" s="51"/>
      <c r="C121" s="31"/>
      <c r="D121" s="31"/>
    </row>
    <row r="122" spans="1:4" x14ac:dyDescent="0.2">
      <c r="A122" s="51"/>
      <c r="B122" s="51"/>
      <c r="C122" s="31"/>
      <c r="D122" s="31"/>
    </row>
    <row r="123" spans="1:4" x14ac:dyDescent="0.2">
      <c r="A123" s="51"/>
      <c r="B123" s="51"/>
      <c r="C123" s="31"/>
      <c r="D123" s="31"/>
    </row>
    <row r="124" spans="1:4" x14ac:dyDescent="0.2">
      <c r="A124" s="51"/>
      <c r="B124" s="51"/>
      <c r="C124" s="31"/>
      <c r="D124" s="31"/>
    </row>
    <row r="125" spans="1:4" x14ac:dyDescent="0.2">
      <c r="A125" s="51"/>
      <c r="B125" s="51"/>
      <c r="C125" s="31"/>
      <c r="D125" s="31"/>
    </row>
    <row r="126" spans="1:4" x14ac:dyDescent="0.2">
      <c r="A126" s="51"/>
      <c r="B126" s="51"/>
      <c r="C126" s="31"/>
      <c r="D126" s="31"/>
    </row>
    <row r="127" spans="1:4" x14ac:dyDescent="0.2">
      <c r="A127" s="51"/>
      <c r="B127" s="51"/>
      <c r="C127" s="31"/>
      <c r="D127" s="31"/>
    </row>
    <row r="128" spans="1:4" x14ac:dyDescent="0.2">
      <c r="A128" s="51"/>
      <c r="B128" s="51"/>
      <c r="C128" s="31"/>
      <c r="D128" s="31"/>
    </row>
    <row r="129" spans="1:4" x14ac:dyDescent="0.2">
      <c r="A129" s="51"/>
      <c r="B129" s="51"/>
      <c r="C129" s="31"/>
      <c r="D129" s="31"/>
    </row>
    <row r="130" spans="1:4" x14ac:dyDescent="0.2">
      <c r="A130" s="51"/>
      <c r="B130" s="51"/>
      <c r="C130" s="31"/>
      <c r="D130" s="31"/>
    </row>
    <row r="131" spans="1:4" x14ac:dyDescent="0.2">
      <c r="A131" s="51"/>
      <c r="B131" s="51"/>
      <c r="C131" s="31"/>
      <c r="D131" s="31"/>
    </row>
    <row r="132" spans="1:4" x14ac:dyDescent="0.2">
      <c r="A132" s="51"/>
      <c r="B132" s="51"/>
      <c r="C132" s="31"/>
      <c r="D132" s="31"/>
    </row>
    <row r="133" spans="1:4" x14ac:dyDescent="0.2">
      <c r="A133" s="51"/>
      <c r="B133" s="51"/>
      <c r="C133" s="31"/>
      <c r="D133" s="31"/>
    </row>
    <row r="134" spans="1:4" x14ac:dyDescent="0.2">
      <c r="A134" s="51"/>
      <c r="B134" s="51"/>
      <c r="C134" s="31"/>
      <c r="D134" s="31"/>
    </row>
    <row r="135" spans="1:4" x14ac:dyDescent="0.2">
      <c r="A135" s="51"/>
      <c r="B135" s="51"/>
      <c r="C135" s="31"/>
      <c r="D135" s="31"/>
    </row>
    <row r="136" spans="1:4" x14ac:dyDescent="0.2">
      <c r="A136" s="51"/>
      <c r="B136" s="51"/>
      <c r="C136" s="31"/>
      <c r="D136" s="31"/>
    </row>
    <row r="137" spans="1:4" x14ac:dyDescent="0.2">
      <c r="A137" s="51"/>
      <c r="B137" s="51"/>
      <c r="C137" s="31"/>
      <c r="D137" s="31"/>
    </row>
    <row r="138" spans="1:4" x14ac:dyDescent="0.2">
      <c r="A138" s="51"/>
      <c r="B138" s="51"/>
      <c r="C138" s="31"/>
      <c r="D138" s="31"/>
    </row>
    <row r="139" spans="1:4" x14ac:dyDescent="0.2">
      <c r="A139" s="51"/>
      <c r="B139" s="51"/>
      <c r="C139" s="31"/>
      <c r="D139" s="31"/>
    </row>
    <row r="140" spans="1:4" x14ac:dyDescent="0.2">
      <c r="A140" s="51"/>
      <c r="B140" s="51"/>
      <c r="C140" s="31"/>
      <c r="D140" s="31"/>
    </row>
    <row r="141" spans="1:4" x14ac:dyDescent="0.2">
      <c r="A141" s="51"/>
      <c r="B141" s="51"/>
      <c r="C141" s="31"/>
      <c r="D141" s="31"/>
    </row>
    <row r="142" spans="1:4" x14ac:dyDescent="0.2">
      <c r="A142" s="51"/>
      <c r="B142" s="51"/>
      <c r="C142" s="31"/>
      <c r="D142" s="31"/>
    </row>
    <row r="143" spans="1:4" x14ac:dyDescent="0.2">
      <c r="A143" s="51"/>
      <c r="B143" s="51"/>
      <c r="C143" s="31"/>
      <c r="D143" s="31"/>
    </row>
    <row r="144" spans="1:4" x14ac:dyDescent="0.2">
      <c r="A144" s="51"/>
      <c r="B144" s="51"/>
      <c r="C144" s="31"/>
      <c r="D144" s="31"/>
    </row>
    <row r="145" spans="1:4" x14ac:dyDescent="0.2">
      <c r="A145" s="51"/>
      <c r="B145" s="51"/>
      <c r="C145" s="31"/>
      <c r="D145" s="31"/>
    </row>
    <row r="146" spans="1:4" x14ac:dyDescent="0.2">
      <c r="A146" s="51"/>
      <c r="B146" s="51"/>
      <c r="C146" s="31"/>
      <c r="D146" s="31"/>
    </row>
    <row r="147" spans="1:4" x14ac:dyDescent="0.2">
      <c r="A147" s="51"/>
      <c r="B147" s="51"/>
      <c r="C147" s="31"/>
      <c r="D147" s="31"/>
    </row>
    <row r="148" spans="1:4" x14ac:dyDescent="0.2">
      <c r="A148" s="51"/>
      <c r="B148" s="51"/>
      <c r="C148" s="31"/>
      <c r="D148" s="31"/>
    </row>
    <row r="149" spans="1:4" x14ac:dyDescent="0.2">
      <c r="A149" s="51"/>
      <c r="B149" s="51"/>
      <c r="C149" s="31"/>
      <c r="D149" s="31"/>
    </row>
    <row r="150" spans="1:4" x14ac:dyDescent="0.2">
      <c r="A150" s="51"/>
      <c r="B150" s="51"/>
      <c r="C150" s="31"/>
      <c r="D150" s="31"/>
    </row>
    <row r="151" spans="1:4" x14ac:dyDescent="0.2">
      <c r="A151" s="51"/>
      <c r="B151" s="51"/>
      <c r="C151" s="31"/>
      <c r="D151" s="31"/>
    </row>
    <row r="152" spans="1:4" x14ac:dyDescent="0.2">
      <c r="A152" s="51"/>
      <c r="B152" s="51"/>
      <c r="C152" s="31"/>
      <c r="D152" s="31"/>
    </row>
    <row r="153" spans="1:4" x14ac:dyDescent="0.2">
      <c r="A153" s="51"/>
      <c r="B153" s="51"/>
      <c r="C153" s="31"/>
      <c r="D153" s="31"/>
    </row>
    <row r="154" spans="1:4" x14ac:dyDescent="0.2">
      <c r="A154" s="51"/>
      <c r="B154" s="51"/>
      <c r="C154" s="31"/>
      <c r="D154" s="31"/>
    </row>
    <row r="155" spans="1:4" x14ac:dyDescent="0.2">
      <c r="A155" s="51"/>
      <c r="B155" s="51"/>
      <c r="C155" s="31"/>
      <c r="D155" s="31"/>
    </row>
    <row r="156" spans="1:4" x14ac:dyDescent="0.2">
      <c r="A156" s="51"/>
      <c r="B156" s="51"/>
      <c r="C156" s="31"/>
      <c r="D156" s="31"/>
    </row>
    <row r="157" spans="1:4" x14ac:dyDescent="0.2">
      <c r="A157" s="51"/>
      <c r="B157" s="51"/>
      <c r="C157" s="31"/>
      <c r="D157" s="31"/>
    </row>
    <row r="158" spans="1:4" x14ac:dyDescent="0.2">
      <c r="A158" s="51"/>
      <c r="B158" s="51"/>
      <c r="C158" s="31"/>
      <c r="D158" s="31"/>
    </row>
    <row r="159" spans="1:4" x14ac:dyDescent="0.2">
      <c r="A159" s="51"/>
      <c r="B159" s="51"/>
      <c r="C159" s="31"/>
      <c r="D159" s="31"/>
    </row>
    <row r="160" spans="1:4" x14ac:dyDescent="0.2">
      <c r="A160" s="51"/>
      <c r="B160" s="51"/>
      <c r="C160" s="31"/>
      <c r="D160" s="31"/>
    </row>
    <row r="161" spans="1:4" x14ac:dyDescent="0.2">
      <c r="A161" s="51"/>
      <c r="B161" s="51"/>
      <c r="C161" s="31"/>
      <c r="D161" s="31"/>
    </row>
    <row r="162" spans="1:4" x14ac:dyDescent="0.2">
      <c r="A162" s="51"/>
      <c r="B162" s="51"/>
      <c r="C162" s="31"/>
      <c r="D162" s="31"/>
    </row>
    <row r="163" spans="1:4" x14ac:dyDescent="0.2">
      <c r="A163" s="51"/>
      <c r="B163" s="51"/>
      <c r="C163" s="31"/>
      <c r="D163" s="31"/>
    </row>
    <row r="164" spans="1:4" x14ac:dyDescent="0.2">
      <c r="A164" s="51"/>
      <c r="B164" s="51"/>
      <c r="C164" s="31"/>
      <c r="D164" s="31"/>
    </row>
    <row r="165" spans="1:4" x14ac:dyDescent="0.2">
      <c r="A165" s="51"/>
      <c r="B165" s="51"/>
      <c r="C165" s="31"/>
      <c r="D165" s="31"/>
    </row>
    <row r="166" spans="1:4" x14ac:dyDescent="0.2">
      <c r="A166" s="51"/>
      <c r="B166" s="51"/>
      <c r="C166" s="31"/>
      <c r="D166" s="31"/>
    </row>
    <row r="167" spans="1:4" x14ac:dyDescent="0.2">
      <c r="A167" s="51"/>
      <c r="B167" s="51"/>
      <c r="C167" s="31"/>
      <c r="D167" s="31"/>
    </row>
    <row r="168" spans="1:4" x14ac:dyDescent="0.2">
      <c r="A168" s="51"/>
      <c r="B168" s="51"/>
      <c r="C168" s="31"/>
      <c r="D168" s="31"/>
    </row>
    <row r="169" spans="1:4" x14ac:dyDescent="0.2">
      <c r="A169" s="51"/>
      <c r="B169" s="51"/>
      <c r="C169" s="31"/>
      <c r="D169" s="31"/>
    </row>
    <row r="170" spans="1:4" x14ac:dyDescent="0.2">
      <c r="A170" s="51"/>
      <c r="B170" s="51"/>
      <c r="C170" s="31"/>
      <c r="D170" s="31"/>
    </row>
    <row r="171" spans="1:4" x14ac:dyDescent="0.2">
      <c r="A171" s="51"/>
      <c r="B171" s="51"/>
      <c r="C171" s="31"/>
      <c r="D171" s="31"/>
    </row>
    <row r="172" spans="1:4" x14ac:dyDescent="0.2">
      <c r="A172" s="51"/>
      <c r="B172" s="51"/>
      <c r="C172" s="31"/>
      <c r="D172" s="31"/>
    </row>
    <row r="173" spans="1:4" x14ac:dyDescent="0.2">
      <c r="A173" s="51"/>
      <c r="B173" s="51"/>
      <c r="C173" s="31"/>
      <c r="D173" s="31"/>
    </row>
    <row r="174" spans="1:4" x14ac:dyDescent="0.2">
      <c r="A174" s="51"/>
      <c r="B174" s="51"/>
      <c r="C174" s="31"/>
      <c r="D174" s="31"/>
    </row>
    <row r="175" spans="1:4" x14ac:dyDescent="0.2">
      <c r="A175" s="51"/>
      <c r="B175" s="51"/>
      <c r="C175" s="31"/>
      <c r="D175" s="31"/>
    </row>
    <row r="176" spans="1:4" x14ac:dyDescent="0.2">
      <c r="A176" s="51"/>
      <c r="B176" s="51"/>
      <c r="C176" s="31"/>
      <c r="D176" s="31"/>
    </row>
    <row r="177" spans="1:4" x14ac:dyDescent="0.2">
      <c r="A177" s="51"/>
      <c r="B177" s="51"/>
      <c r="C177" s="31"/>
      <c r="D177" s="31"/>
    </row>
    <row r="178" spans="1:4" x14ac:dyDescent="0.2">
      <c r="A178" s="51"/>
      <c r="B178" s="51"/>
      <c r="C178" s="31"/>
      <c r="D178" s="31"/>
    </row>
    <row r="179" spans="1:4" x14ac:dyDescent="0.2">
      <c r="A179" s="51"/>
      <c r="B179" s="51"/>
      <c r="C179" s="31"/>
      <c r="D179" s="31"/>
    </row>
    <row r="180" spans="1:4" x14ac:dyDescent="0.2">
      <c r="A180" s="51"/>
      <c r="B180" s="51"/>
      <c r="C180" s="31"/>
      <c r="D180" s="31"/>
    </row>
    <row r="181" spans="1:4" x14ac:dyDescent="0.2">
      <c r="A181" s="51"/>
      <c r="B181" s="51"/>
      <c r="C181" s="31"/>
      <c r="D181" s="31"/>
    </row>
    <row r="182" spans="1:4" x14ac:dyDescent="0.2">
      <c r="A182" s="51"/>
      <c r="B182" s="51"/>
      <c r="C182" s="31"/>
      <c r="D182" s="31"/>
    </row>
    <row r="183" spans="1:4" x14ac:dyDescent="0.2">
      <c r="A183" s="51"/>
      <c r="B183" s="51"/>
      <c r="C183" s="31"/>
      <c r="D183" s="31"/>
    </row>
    <row r="184" spans="1:4" x14ac:dyDescent="0.2">
      <c r="A184" s="51"/>
      <c r="B184" s="51"/>
      <c r="C184" s="31"/>
      <c r="D184" s="31"/>
    </row>
    <row r="185" spans="1:4" x14ac:dyDescent="0.2">
      <c r="A185" s="51"/>
      <c r="B185" s="51"/>
      <c r="C185" s="31"/>
      <c r="D185" s="31"/>
    </row>
    <row r="186" spans="1:4" x14ac:dyDescent="0.2">
      <c r="A186" s="51"/>
      <c r="B186" s="51"/>
      <c r="C186" s="31"/>
      <c r="D186" s="31"/>
    </row>
    <row r="187" spans="1:4" x14ac:dyDescent="0.2">
      <c r="A187" s="51"/>
      <c r="B187" s="51"/>
      <c r="C187" s="31"/>
      <c r="D187" s="31"/>
    </row>
    <row r="188" spans="1:4" x14ac:dyDescent="0.2">
      <c r="A188" s="51"/>
      <c r="B188" s="51"/>
      <c r="C188" s="31"/>
      <c r="D188" s="31"/>
    </row>
    <row r="189" spans="1:4" x14ac:dyDescent="0.2">
      <c r="A189" s="51"/>
      <c r="B189" s="51"/>
      <c r="C189" s="31"/>
      <c r="D189" s="31"/>
    </row>
    <row r="190" spans="1:4" x14ac:dyDescent="0.2">
      <c r="A190" s="51"/>
      <c r="B190" s="51"/>
      <c r="C190" s="31"/>
      <c r="D190" s="31"/>
    </row>
    <row r="191" spans="1:4" x14ac:dyDescent="0.2">
      <c r="A191" s="51"/>
      <c r="B191" s="51"/>
      <c r="C191" s="31"/>
      <c r="D191" s="31"/>
    </row>
    <row r="192" spans="1:4" x14ac:dyDescent="0.2">
      <c r="A192" s="51"/>
      <c r="B192" s="51"/>
      <c r="C192" s="31"/>
      <c r="D192" s="31"/>
    </row>
    <row r="193" spans="1:4" x14ac:dyDescent="0.2">
      <c r="A193" s="51"/>
      <c r="B193" s="51"/>
      <c r="C193" s="31"/>
      <c r="D193" s="31"/>
    </row>
    <row r="194" spans="1:4" x14ac:dyDescent="0.2">
      <c r="A194" s="51"/>
      <c r="B194" s="51"/>
      <c r="C194" s="31"/>
      <c r="D194" s="31"/>
    </row>
    <row r="195" spans="1:4" x14ac:dyDescent="0.2">
      <c r="A195" s="51"/>
      <c r="B195" s="51"/>
      <c r="C195" s="31"/>
      <c r="D195" s="31"/>
    </row>
    <row r="196" spans="1:4" x14ac:dyDescent="0.2">
      <c r="A196" s="51"/>
      <c r="B196" s="51"/>
      <c r="C196" s="31"/>
      <c r="D196" s="31"/>
    </row>
    <row r="197" spans="1:4" x14ac:dyDescent="0.2">
      <c r="A197" s="51"/>
      <c r="B197" s="51"/>
      <c r="C197" s="31"/>
      <c r="D197" s="31"/>
    </row>
    <row r="198" spans="1:4" x14ac:dyDescent="0.2">
      <c r="A198" s="51"/>
      <c r="B198" s="51"/>
      <c r="C198" s="31"/>
      <c r="D198" s="31"/>
    </row>
    <row r="199" spans="1:4" x14ac:dyDescent="0.2">
      <c r="A199" s="51"/>
      <c r="B199" s="51"/>
      <c r="C199" s="31"/>
      <c r="D199" s="31"/>
    </row>
    <row r="200" spans="1:4" x14ac:dyDescent="0.2">
      <c r="A200" s="51"/>
      <c r="B200" s="51"/>
      <c r="C200" s="31"/>
      <c r="D200" s="31"/>
    </row>
    <row r="201" spans="1:4" x14ac:dyDescent="0.2">
      <c r="A201" s="51"/>
      <c r="B201" s="51"/>
      <c r="C201" s="31"/>
      <c r="D201" s="31"/>
    </row>
    <row r="202" spans="1:4" x14ac:dyDescent="0.2">
      <c r="A202" s="51"/>
      <c r="B202" s="51"/>
      <c r="C202" s="31"/>
      <c r="D202" s="31"/>
    </row>
    <row r="203" spans="1:4" x14ac:dyDescent="0.2">
      <c r="A203" s="51"/>
      <c r="B203" s="51"/>
      <c r="C203" s="31"/>
      <c r="D203" s="31"/>
    </row>
    <row r="204" spans="1:4" x14ac:dyDescent="0.2">
      <c r="A204" s="51"/>
      <c r="B204" s="51"/>
      <c r="C204" s="31"/>
      <c r="D204" s="31"/>
    </row>
    <row r="205" spans="1:4" x14ac:dyDescent="0.2">
      <c r="A205" s="51"/>
      <c r="B205" s="51"/>
      <c r="C205" s="31"/>
      <c r="D205" s="31"/>
    </row>
    <row r="206" spans="1:4" x14ac:dyDescent="0.2">
      <c r="A206" s="51"/>
      <c r="B206" s="51"/>
      <c r="C206" s="31"/>
      <c r="D206" s="31"/>
    </row>
    <row r="207" spans="1:4" x14ac:dyDescent="0.2">
      <c r="A207" s="51"/>
      <c r="B207" s="51"/>
      <c r="C207" s="31"/>
      <c r="D207" s="31"/>
    </row>
    <row r="208" spans="1:4" x14ac:dyDescent="0.2">
      <c r="A208" s="51"/>
      <c r="B208" s="51"/>
      <c r="C208" s="31"/>
      <c r="D208" s="31"/>
    </row>
    <row r="209" spans="1:4" x14ac:dyDescent="0.2">
      <c r="A209" s="51"/>
      <c r="B209" s="51"/>
      <c r="C209" s="31"/>
      <c r="D209" s="31"/>
    </row>
    <row r="210" spans="1:4" x14ac:dyDescent="0.2">
      <c r="A210" s="51"/>
      <c r="B210" s="51"/>
      <c r="C210" s="31"/>
      <c r="D210" s="31"/>
    </row>
    <row r="211" spans="1:4" x14ac:dyDescent="0.2">
      <c r="A211" s="51"/>
      <c r="B211" s="51"/>
      <c r="C211" s="31"/>
      <c r="D211" s="31"/>
    </row>
    <row r="212" spans="1:4" x14ac:dyDescent="0.2">
      <c r="A212" s="51"/>
      <c r="B212" s="51"/>
      <c r="C212" s="31"/>
      <c r="D212" s="31"/>
    </row>
    <row r="213" spans="1:4" x14ac:dyDescent="0.2">
      <c r="A213" s="51"/>
      <c r="B213" s="51"/>
      <c r="C213" s="31"/>
      <c r="D213" s="31"/>
    </row>
    <row r="214" spans="1:4" x14ac:dyDescent="0.2">
      <c r="A214" s="51"/>
      <c r="B214" s="51"/>
      <c r="C214" s="31"/>
      <c r="D214" s="31"/>
    </row>
    <row r="215" spans="1:4" x14ac:dyDescent="0.2">
      <c r="A215" s="51"/>
      <c r="B215" s="51"/>
      <c r="C215" s="31"/>
      <c r="D215" s="31"/>
    </row>
    <row r="216" spans="1:4" x14ac:dyDescent="0.2">
      <c r="A216" s="51"/>
      <c r="B216" s="51"/>
      <c r="C216" s="31"/>
      <c r="D216" s="31"/>
    </row>
    <row r="217" spans="1:4" x14ac:dyDescent="0.2">
      <c r="A217" s="51"/>
      <c r="B217" s="51"/>
      <c r="C217" s="31"/>
      <c r="D217" s="31"/>
    </row>
    <row r="218" spans="1:4" x14ac:dyDescent="0.2">
      <c r="A218" s="51"/>
      <c r="B218" s="51"/>
      <c r="C218" s="31"/>
      <c r="D218" s="31"/>
    </row>
    <row r="219" spans="1:4" x14ac:dyDescent="0.2">
      <c r="A219" s="51"/>
      <c r="B219" s="51"/>
      <c r="C219" s="31"/>
      <c r="D219" s="31"/>
    </row>
    <row r="220" spans="1:4" x14ac:dyDescent="0.2">
      <c r="A220" s="51"/>
      <c r="B220" s="51"/>
      <c r="C220" s="31"/>
      <c r="D220" s="31"/>
    </row>
    <row r="221" spans="1:4" x14ac:dyDescent="0.2">
      <c r="A221" s="51"/>
      <c r="B221" s="51"/>
      <c r="C221" s="31"/>
      <c r="D221" s="31"/>
    </row>
    <row r="222" spans="1:4" x14ac:dyDescent="0.2">
      <c r="A222" s="51"/>
      <c r="B222" s="51"/>
      <c r="C222" s="31"/>
      <c r="D222" s="31"/>
    </row>
    <row r="223" spans="1:4" x14ac:dyDescent="0.2">
      <c r="A223" s="51"/>
      <c r="B223" s="51"/>
      <c r="C223" s="31"/>
      <c r="D223" s="31"/>
    </row>
    <row r="224" spans="1:4" x14ac:dyDescent="0.2">
      <c r="A224" s="51"/>
      <c r="B224" s="51"/>
      <c r="C224" s="31"/>
      <c r="D224" s="31"/>
    </row>
    <row r="225" spans="1:4" x14ac:dyDescent="0.2">
      <c r="A225" s="51"/>
      <c r="B225" s="51"/>
      <c r="C225" s="31"/>
      <c r="D225" s="31"/>
    </row>
    <row r="226" spans="1:4" x14ac:dyDescent="0.2">
      <c r="A226" s="51"/>
      <c r="B226" s="51"/>
      <c r="C226" s="31"/>
      <c r="D226" s="31"/>
    </row>
    <row r="227" spans="1:4" x14ac:dyDescent="0.2">
      <c r="A227" s="51"/>
      <c r="B227" s="51"/>
      <c r="C227" s="31"/>
      <c r="D227" s="31"/>
    </row>
    <row r="228" spans="1:4" x14ac:dyDescent="0.2">
      <c r="A228" s="51"/>
      <c r="B228" s="51"/>
      <c r="C228" s="31"/>
      <c r="D228" s="31"/>
    </row>
    <row r="229" spans="1:4" x14ac:dyDescent="0.2">
      <c r="A229" s="51"/>
      <c r="B229" s="51"/>
      <c r="C229" s="31"/>
      <c r="D229" s="31"/>
    </row>
    <row r="230" spans="1:4" x14ac:dyDescent="0.2">
      <c r="A230" s="51"/>
      <c r="B230" s="51"/>
      <c r="C230" s="31"/>
      <c r="D230" s="31"/>
    </row>
    <row r="231" spans="1:4" x14ac:dyDescent="0.2">
      <c r="A231" s="51"/>
      <c r="B231" s="51"/>
      <c r="C231" s="31"/>
      <c r="D231" s="31"/>
    </row>
    <row r="232" spans="1:4" x14ac:dyDescent="0.2">
      <c r="A232" s="51"/>
      <c r="B232" s="51"/>
      <c r="C232" s="31"/>
      <c r="D232" s="31"/>
    </row>
    <row r="233" spans="1:4" x14ac:dyDescent="0.2">
      <c r="A233" s="51"/>
      <c r="B233" s="51"/>
      <c r="C233" s="31"/>
      <c r="D233" s="31"/>
    </row>
    <row r="234" spans="1:4" x14ac:dyDescent="0.2">
      <c r="C234" s="9"/>
      <c r="D234" s="9"/>
    </row>
    <row r="235" spans="1:4" x14ac:dyDescent="0.2">
      <c r="C235" s="9"/>
      <c r="D235" s="9"/>
    </row>
    <row r="236" spans="1:4" x14ac:dyDescent="0.2">
      <c r="C236" s="9"/>
      <c r="D236" s="9"/>
    </row>
    <row r="237" spans="1:4" x14ac:dyDescent="0.2">
      <c r="C237" s="9"/>
      <c r="D237" s="9"/>
    </row>
    <row r="238" spans="1:4" x14ac:dyDescent="0.2">
      <c r="C238" s="9"/>
      <c r="D238" s="9"/>
    </row>
    <row r="239" spans="1:4" x14ac:dyDescent="0.2">
      <c r="C239" s="9"/>
      <c r="D239" s="9"/>
    </row>
    <row r="240" spans="1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</sheetData>
  <phoneticPr fontId="8" type="noConversion"/>
  <hyperlinks>
    <hyperlink ref="H195" r:id="rId1" display="http://vsolj.cetus-net.org/bulletin.html"/>
    <hyperlink ref="H188" r:id="rId2" display="http://vsolj.cetus-net.org/bulletin.html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23"/>
  <sheetViews>
    <sheetView workbookViewId="0">
      <selection activeCell="A3" sqref="A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42</v>
      </c>
      <c r="F1" s="2">
        <v>52500.3076</v>
      </c>
      <c r="G1" s="2">
        <v>0.34458678999999998</v>
      </c>
      <c r="H1" s="2" t="s">
        <v>43</v>
      </c>
    </row>
    <row r="2" spans="1:8" x14ac:dyDescent="0.2">
      <c r="A2" t="s">
        <v>24</v>
      </c>
      <c r="B2" t="s">
        <v>43</v>
      </c>
      <c r="C2" s="2"/>
      <c r="D2" s="2"/>
    </row>
    <row r="3" spans="1:8" ht="13.5" thickBot="1" x14ac:dyDescent="0.25">
      <c r="A3" s="49" t="s">
        <v>62</v>
      </c>
    </row>
    <row r="4" spans="1:8" ht="14.25" thickTop="1" thickBot="1" x14ac:dyDescent="0.25">
      <c r="A4" s="4" t="s">
        <v>41</v>
      </c>
      <c r="C4" s="7">
        <v>52500.3076</v>
      </c>
      <c r="D4" s="8">
        <v>0.34458678999999998</v>
      </c>
    </row>
    <row r="5" spans="1:8" x14ac:dyDescent="0.2">
      <c r="C5" s="29" t="s">
        <v>39</v>
      </c>
    </row>
    <row r="6" spans="1:8" x14ac:dyDescent="0.2">
      <c r="A6" s="4" t="s">
        <v>1</v>
      </c>
    </row>
    <row r="7" spans="1:8" x14ac:dyDescent="0.2">
      <c r="A7" t="s">
        <v>2</v>
      </c>
      <c r="C7">
        <f>C4</f>
        <v>52500.3076</v>
      </c>
    </row>
    <row r="8" spans="1:8" x14ac:dyDescent="0.2">
      <c r="A8" t="s">
        <v>3</v>
      </c>
      <c r="C8">
        <f>D4</f>
        <v>0.34458678999999998</v>
      </c>
      <c r="D8" s="28"/>
    </row>
    <row r="9" spans="1:8" x14ac:dyDescent="0.2">
      <c r="A9" s="10" t="s">
        <v>31</v>
      </c>
      <c r="B9" s="11"/>
      <c r="C9" s="12">
        <v>8</v>
      </c>
      <c r="D9" s="11" t="s">
        <v>32</v>
      </c>
      <c r="E9" s="11"/>
    </row>
    <row r="10" spans="1:8" ht="13.5" thickBot="1" x14ac:dyDescent="0.25">
      <c r="A10" s="11"/>
      <c r="B10" s="11"/>
      <c r="C10" s="3" t="s">
        <v>20</v>
      </c>
      <c r="D10" s="3" t="s">
        <v>21</v>
      </c>
      <c r="E10" s="11"/>
    </row>
    <row r="11" spans="1:8" x14ac:dyDescent="0.2">
      <c r="A11" s="11" t="s">
        <v>15</v>
      </c>
      <c r="B11" s="11"/>
      <c r="C11" s="23">
        <f ca="1">INTERCEPT(INDIRECT($G$11):G992,INDIRECT($F$11):F992)</f>
        <v>8.2324572088982289E-4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8" x14ac:dyDescent="0.2">
      <c r="A12" s="11" t="s">
        <v>16</v>
      </c>
      <c r="B12" s="11"/>
      <c r="C12" s="23">
        <f ca="1">SLOPE(INDIRECT($G$11):G992,INDIRECT($F$11):F992)</f>
        <v>-5.4385474986622095E-7</v>
      </c>
      <c r="D12" s="2"/>
      <c r="E12" s="11"/>
    </row>
    <row r="13" spans="1:8" x14ac:dyDescent="0.2">
      <c r="A13" s="11" t="s">
        <v>19</v>
      </c>
      <c r="B13" s="11"/>
      <c r="C13" s="2" t="s">
        <v>13</v>
      </c>
      <c r="D13" s="15" t="s">
        <v>51</v>
      </c>
      <c r="E13" s="12">
        <v>1</v>
      </c>
    </row>
    <row r="14" spans="1:8" x14ac:dyDescent="0.2">
      <c r="A14" s="11"/>
      <c r="B14" s="11"/>
      <c r="C14" s="11"/>
      <c r="D14" s="15" t="s">
        <v>33</v>
      </c>
      <c r="E14" s="16">
        <f ca="1">NOW()+15018.5+$C$9/24</f>
        <v>60355.444692476856</v>
      </c>
    </row>
    <row r="15" spans="1:8" x14ac:dyDescent="0.2">
      <c r="A15" s="13" t="s">
        <v>17</v>
      </c>
      <c r="B15" s="11"/>
      <c r="C15" s="14">
        <f ca="1">(C7+C11)+(C8+C12)*INT(MAX(F21:F3533))</f>
        <v>55710.47389233487</v>
      </c>
      <c r="D15" s="15" t="s">
        <v>52</v>
      </c>
      <c r="E15" s="16">
        <f ca="1">ROUND(2*(E14-$C$7)/$C$8,0)/2+E13</f>
        <v>22797</v>
      </c>
    </row>
    <row r="16" spans="1:8" x14ac:dyDescent="0.2">
      <c r="A16" s="17" t="s">
        <v>4</v>
      </c>
      <c r="B16" s="11"/>
      <c r="C16" s="18">
        <f ca="1">+C8+C12</f>
        <v>0.34458624614525013</v>
      </c>
      <c r="D16" s="15" t="s">
        <v>34</v>
      </c>
      <c r="E16" s="25">
        <f ca="1">ROUND(2*(E14-$C$15)/$C$16,0)/2+E13</f>
        <v>13481</v>
      </c>
    </row>
    <row r="17" spans="1:18" ht="13.5" thickBot="1" x14ac:dyDescent="0.25">
      <c r="A17" s="15" t="s">
        <v>30</v>
      </c>
      <c r="B17" s="11"/>
      <c r="C17" s="11">
        <f>COUNT(C21:C2191)</f>
        <v>42</v>
      </c>
      <c r="D17" s="15" t="s">
        <v>35</v>
      </c>
      <c r="E17" s="19">
        <f ca="1">+$C$15+$C$16*E16-15018.5-$C$9/24</f>
        <v>45337.007743285649</v>
      </c>
    </row>
    <row r="18" spans="1:18" ht="14.25" thickTop="1" thickBot="1" x14ac:dyDescent="0.25">
      <c r="A18" s="17" t="s">
        <v>5</v>
      </c>
      <c r="B18" s="11"/>
      <c r="C18" s="20">
        <f ca="1">+C15</f>
        <v>55710.47389233487</v>
      </c>
      <c r="D18" s="21">
        <f ca="1">+C16</f>
        <v>0.34458624614525013</v>
      </c>
      <c r="E18" s="22" t="s">
        <v>36</v>
      </c>
    </row>
    <row r="19" spans="1:18" ht="13.5" thickTop="1" x14ac:dyDescent="0.2">
      <c r="A19" s="26" t="s">
        <v>37</v>
      </c>
      <c r="E19" s="27">
        <v>21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40</v>
      </c>
      <c r="I20" s="6" t="s">
        <v>29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47" t="s">
        <v>49</v>
      </c>
    </row>
    <row r="21" spans="1:18" x14ac:dyDescent="0.2">
      <c r="A21" s="45" t="s">
        <v>53</v>
      </c>
      <c r="B21" s="46" t="s">
        <v>38</v>
      </c>
      <c r="C21" s="45">
        <v>37105.972999999998</v>
      </c>
      <c r="D21" s="45">
        <v>1.6E-2</v>
      </c>
      <c r="E21" s="39">
        <f t="shared" ref="E21:E62" si="0">+(C21-C$7)/C$8</f>
        <v>-44674.767131961162</v>
      </c>
      <c r="F21" s="39">
        <f t="shared" ref="F21:F62" si="1">ROUND(2*E21,0)/2</f>
        <v>-44675</v>
      </c>
      <c r="G21" s="39">
        <f t="shared" ref="G21:G51" si="2">+C21-(C$7+F21*C$8)</f>
        <v>8.024324999860255E-2</v>
      </c>
      <c r="H21" s="39"/>
      <c r="I21" s="39">
        <f t="shared" ref="I21:I39" si="3">+G21</f>
        <v>8.024324999860255E-2</v>
      </c>
      <c r="J21" s="39"/>
      <c r="K21" s="39"/>
      <c r="L21" s="39"/>
      <c r="M21" s="39"/>
      <c r="N21" s="39"/>
      <c r="O21" s="39">
        <f t="shared" ref="O21:O62" ca="1" si="4">+C$11+C$12*$F21</f>
        <v>2.5119956671163245E-2</v>
      </c>
      <c r="P21" s="39"/>
      <c r="Q21" s="40">
        <f t="shared" ref="Q21:Q62" si="5">+C21-15018.5</f>
        <v>22087.472999999998</v>
      </c>
    </row>
    <row r="22" spans="1:18" x14ac:dyDescent="0.2">
      <c r="A22" s="45" t="s">
        <v>53</v>
      </c>
      <c r="B22" s="46" t="s">
        <v>38</v>
      </c>
      <c r="C22" s="45">
        <v>40484.048699999999</v>
      </c>
      <c r="D22" s="45">
        <v>8.0000000000000002E-3</v>
      </c>
      <c r="E22" s="39">
        <f t="shared" si="0"/>
        <v>-34871.50189361583</v>
      </c>
      <c r="F22" s="39">
        <f t="shared" si="1"/>
        <v>-34871.5</v>
      </c>
      <c r="G22" s="39">
        <f t="shared" si="2"/>
        <v>-6.5251500200247392E-4</v>
      </c>
      <c r="H22" s="39"/>
      <c r="I22" s="39">
        <f t="shared" si="3"/>
        <v>-6.5251500200247392E-4</v>
      </c>
      <c r="J22" s="39"/>
      <c r="K22" s="39"/>
      <c r="L22" s="39"/>
      <c r="M22" s="39"/>
      <c r="N22" s="39"/>
      <c r="O22" s="39">
        <f t="shared" ca="1" si="4"/>
        <v>1.9788276630849748E-2</v>
      </c>
      <c r="P22" s="39"/>
      <c r="Q22" s="40">
        <f t="shared" si="5"/>
        <v>25465.548699999999</v>
      </c>
    </row>
    <row r="23" spans="1:18" x14ac:dyDescent="0.2">
      <c r="A23" s="45" t="s">
        <v>53</v>
      </c>
      <c r="B23" s="46" t="s">
        <v>38</v>
      </c>
      <c r="C23" s="45">
        <v>41080.279900000001</v>
      </c>
      <c r="D23" s="45">
        <v>3.0000000000000001E-3</v>
      </c>
      <c r="E23" s="39">
        <f t="shared" si="0"/>
        <v>-33141.223144392738</v>
      </c>
      <c r="F23" s="39">
        <f t="shared" si="1"/>
        <v>-33141</v>
      </c>
      <c r="G23" s="39">
        <f t="shared" si="2"/>
        <v>-7.6892609999049455E-2</v>
      </c>
      <c r="H23" s="39"/>
      <c r="I23" s="39">
        <f t="shared" si="3"/>
        <v>-7.6892609999049455E-2</v>
      </c>
      <c r="J23" s="39"/>
      <c r="K23" s="39"/>
      <c r="L23" s="39"/>
      <c r="M23" s="39"/>
      <c r="N23" s="39"/>
      <c r="O23" s="39">
        <f t="shared" ca="1" si="4"/>
        <v>1.8847135986206253E-2</v>
      </c>
      <c r="P23" s="39"/>
      <c r="Q23" s="40">
        <f t="shared" si="5"/>
        <v>26061.779900000001</v>
      </c>
    </row>
    <row r="24" spans="1:18" x14ac:dyDescent="0.2">
      <c r="A24" s="45" t="s">
        <v>53</v>
      </c>
      <c r="B24" s="46" t="s">
        <v>38</v>
      </c>
      <c r="C24" s="45">
        <v>41578.962399999997</v>
      </c>
      <c r="D24" s="45">
        <v>3.0000000000000001E-3</v>
      </c>
      <c r="E24" s="39">
        <f t="shared" si="0"/>
        <v>-31694.033308705781</v>
      </c>
      <c r="F24" s="39">
        <f t="shared" si="1"/>
        <v>-31694</v>
      </c>
      <c r="G24" s="39">
        <f t="shared" si="2"/>
        <v>-1.1477740008558612E-2</v>
      </c>
      <c r="H24" s="39"/>
      <c r="I24" s="39">
        <f t="shared" si="3"/>
        <v>-1.1477740008558612E-2</v>
      </c>
      <c r="J24" s="39"/>
      <c r="K24" s="39"/>
      <c r="L24" s="39"/>
      <c r="M24" s="39"/>
      <c r="N24" s="39"/>
      <c r="O24" s="39">
        <f t="shared" ca="1" si="4"/>
        <v>1.806017816314983E-2</v>
      </c>
      <c r="P24" s="39"/>
      <c r="Q24" s="40">
        <f t="shared" si="5"/>
        <v>26560.462399999997</v>
      </c>
    </row>
    <row r="25" spans="1:18" x14ac:dyDescent="0.2">
      <c r="A25" s="45" t="s">
        <v>53</v>
      </c>
      <c r="B25" s="46" t="s">
        <v>38</v>
      </c>
      <c r="C25" s="45">
        <v>41813.313199999997</v>
      </c>
      <c r="D25" s="45">
        <v>2E-3</v>
      </c>
      <c r="E25" s="39">
        <f t="shared" si="0"/>
        <v>-31013.941074177579</v>
      </c>
      <c r="F25" s="39">
        <f t="shared" si="1"/>
        <v>-31014</v>
      </c>
      <c r="G25" s="39">
        <f t="shared" si="2"/>
        <v>2.0305059995735064E-2</v>
      </c>
      <c r="H25" s="39"/>
      <c r="I25" s="39">
        <f t="shared" si="3"/>
        <v>2.0305059995735064E-2</v>
      </c>
      <c r="J25" s="39"/>
      <c r="K25" s="39"/>
      <c r="L25" s="39"/>
      <c r="M25" s="39"/>
      <c r="N25" s="39"/>
      <c r="O25" s="39">
        <f t="shared" ca="1" si="4"/>
        <v>1.7690356933240801E-2</v>
      </c>
      <c r="P25" s="39"/>
      <c r="Q25" s="40">
        <f t="shared" si="5"/>
        <v>26794.813199999997</v>
      </c>
    </row>
    <row r="26" spans="1:18" x14ac:dyDescent="0.2">
      <c r="A26" s="45" t="s">
        <v>53</v>
      </c>
      <c r="B26" s="46" t="s">
        <v>38</v>
      </c>
      <c r="C26" s="45">
        <v>41950.133900000001</v>
      </c>
      <c r="D26" s="45">
        <v>2E-3</v>
      </c>
      <c r="E26" s="39">
        <f t="shared" si="0"/>
        <v>-30616.883775492381</v>
      </c>
      <c r="F26" s="39">
        <f t="shared" si="1"/>
        <v>-30617</v>
      </c>
      <c r="G26" s="39">
        <f t="shared" si="2"/>
        <v>4.0049429997452535E-2</v>
      </c>
      <c r="H26" s="39"/>
      <c r="I26" s="39">
        <f t="shared" si="3"/>
        <v>4.0049429997452535E-2</v>
      </c>
      <c r="J26" s="39"/>
      <c r="K26" s="39"/>
      <c r="L26" s="39"/>
      <c r="M26" s="39"/>
      <c r="N26" s="39"/>
      <c r="O26" s="39">
        <f t="shared" ca="1" si="4"/>
        <v>1.7474446597543911E-2</v>
      </c>
      <c r="P26" s="39"/>
      <c r="Q26" s="40">
        <f t="shared" si="5"/>
        <v>26931.633900000001</v>
      </c>
    </row>
    <row r="27" spans="1:18" x14ac:dyDescent="0.2">
      <c r="A27" s="45" t="s">
        <v>53</v>
      </c>
      <c r="B27" s="46" t="s">
        <v>38</v>
      </c>
      <c r="C27" s="45">
        <v>42272.0141</v>
      </c>
      <c r="D27" s="45">
        <v>2E-3</v>
      </c>
      <c r="E27" s="39">
        <f t="shared" si="0"/>
        <v>-29682.778901652036</v>
      </c>
      <c r="F27" s="39">
        <f t="shared" si="1"/>
        <v>-29683</v>
      </c>
      <c r="G27" s="39">
        <f t="shared" si="2"/>
        <v>7.6187569997273386E-2</v>
      </c>
      <c r="H27" s="39"/>
      <c r="I27" s="39">
        <f t="shared" si="3"/>
        <v>7.6187569997273386E-2</v>
      </c>
      <c r="J27" s="39"/>
      <c r="K27" s="39"/>
      <c r="L27" s="39"/>
      <c r="M27" s="39"/>
      <c r="N27" s="39"/>
      <c r="O27" s="39">
        <f t="shared" ca="1" si="4"/>
        <v>1.696648626116886E-2</v>
      </c>
      <c r="P27" s="39"/>
      <c r="Q27" s="40">
        <f t="shared" si="5"/>
        <v>27253.5141</v>
      </c>
    </row>
    <row r="28" spans="1:18" x14ac:dyDescent="0.2">
      <c r="A28" s="45" t="s">
        <v>53</v>
      </c>
      <c r="B28" s="46" t="s">
        <v>38</v>
      </c>
      <c r="C28" s="45">
        <v>42665.931400000001</v>
      </c>
      <c r="D28" s="45">
        <v>3.0000000000000001E-3</v>
      </c>
      <c r="E28" s="39">
        <f t="shared" si="0"/>
        <v>-28539.620453819483</v>
      </c>
      <c r="F28" s="39">
        <f t="shared" si="1"/>
        <v>-28539.5</v>
      </c>
      <c r="G28" s="39">
        <f t="shared" si="2"/>
        <v>-4.1506795001623686E-2</v>
      </c>
      <c r="H28" s="39"/>
      <c r="I28" s="39">
        <f t="shared" si="3"/>
        <v>-4.1506795001623686E-2</v>
      </c>
      <c r="J28" s="39"/>
      <c r="K28" s="39"/>
      <c r="L28" s="39"/>
      <c r="M28" s="39"/>
      <c r="N28" s="39"/>
      <c r="O28" s="39">
        <f t="shared" ca="1" si="4"/>
        <v>1.6344588354696835E-2</v>
      </c>
      <c r="P28" s="39"/>
      <c r="Q28" s="40">
        <f t="shared" si="5"/>
        <v>27647.431400000001</v>
      </c>
    </row>
    <row r="29" spans="1:18" x14ac:dyDescent="0.2">
      <c r="A29" s="45" t="s">
        <v>53</v>
      </c>
      <c r="B29" s="46" t="s">
        <v>38</v>
      </c>
      <c r="C29" s="45">
        <v>42961.972000000002</v>
      </c>
      <c r="D29" s="45">
        <v>4.0000000000000001E-3</v>
      </c>
      <c r="E29" s="39">
        <f t="shared" si="0"/>
        <v>-27680.502784218741</v>
      </c>
      <c r="F29" s="39">
        <f t="shared" si="1"/>
        <v>-27680.5</v>
      </c>
      <c r="G29" s="39">
        <f t="shared" si="2"/>
        <v>-9.5940499886637554E-4</v>
      </c>
      <c r="H29" s="39"/>
      <c r="I29" s="39">
        <f t="shared" si="3"/>
        <v>-9.5940499886637554E-4</v>
      </c>
      <c r="J29" s="39"/>
      <c r="K29" s="39"/>
      <c r="L29" s="39"/>
      <c r="M29" s="39"/>
      <c r="N29" s="39"/>
      <c r="O29" s="39">
        <f t="shared" ca="1" si="4"/>
        <v>1.5877417124561751E-2</v>
      </c>
      <c r="P29" s="39"/>
      <c r="Q29" s="40">
        <f t="shared" si="5"/>
        <v>27943.472000000002</v>
      </c>
    </row>
    <row r="30" spans="1:18" x14ac:dyDescent="0.2">
      <c r="A30" s="45" t="s">
        <v>53</v>
      </c>
      <c r="B30" s="46" t="s">
        <v>38</v>
      </c>
      <c r="C30" s="45">
        <v>43431.708599999998</v>
      </c>
      <c r="D30" s="45">
        <v>5.0000000000000001E-3</v>
      </c>
      <c r="E30" s="39">
        <f t="shared" si="0"/>
        <v>-26317.314717723228</v>
      </c>
      <c r="F30" s="39">
        <f t="shared" si="1"/>
        <v>-26317.5</v>
      </c>
      <c r="G30" s="39">
        <f t="shared" si="2"/>
        <v>6.3845824995951261E-2</v>
      </c>
      <c r="H30" s="39"/>
      <c r="I30" s="39">
        <f t="shared" si="3"/>
        <v>6.3845824995951261E-2</v>
      </c>
      <c r="J30" s="39"/>
      <c r="K30" s="39"/>
      <c r="L30" s="39"/>
      <c r="M30" s="39"/>
      <c r="N30" s="39"/>
      <c r="O30" s="39">
        <f t="shared" ca="1" si="4"/>
        <v>1.5136143100494093E-2</v>
      </c>
      <c r="P30" s="39"/>
      <c r="Q30" s="40">
        <f t="shared" si="5"/>
        <v>28413.208599999998</v>
      </c>
    </row>
    <row r="31" spans="1:18" x14ac:dyDescent="0.2">
      <c r="A31" s="45" t="s">
        <v>53</v>
      </c>
      <c r="B31" s="46" t="s">
        <v>38</v>
      </c>
      <c r="C31" s="45">
        <v>44414.601300000002</v>
      </c>
      <c r="D31" s="45">
        <v>5.0000000000000001E-3</v>
      </c>
      <c r="E31" s="39">
        <f t="shared" si="0"/>
        <v>-23464.934044627767</v>
      </c>
      <c r="F31" s="39">
        <f t="shared" si="1"/>
        <v>-23465</v>
      </c>
      <c r="G31" s="39">
        <f t="shared" si="2"/>
        <v>2.2727349998604041E-2</v>
      </c>
      <c r="H31" s="39"/>
      <c r="I31" s="39">
        <f t="shared" si="3"/>
        <v>2.2727349998604041E-2</v>
      </c>
      <c r="J31" s="39"/>
      <c r="K31" s="39"/>
      <c r="L31" s="39"/>
      <c r="M31" s="39"/>
      <c r="N31" s="39"/>
      <c r="O31" s="39">
        <f t="shared" ca="1" si="4"/>
        <v>1.3584797426500698E-2</v>
      </c>
      <c r="P31" s="39"/>
      <c r="Q31" s="40">
        <f t="shared" si="5"/>
        <v>29396.101300000002</v>
      </c>
    </row>
    <row r="32" spans="1:18" x14ac:dyDescent="0.2">
      <c r="A32" s="45" t="s">
        <v>53</v>
      </c>
      <c r="B32" s="46" t="s">
        <v>38</v>
      </c>
      <c r="C32" s="45">
        <v>45571.879099999998</v>
      </c>
      <c r="D32" s="45">
        <v>2E-3</v>
      </c>
      <c r="E32" s="39">
        <f t="shared" si="0"/>
        <v>-20106.483188168655</v>
      </c>
      <c r="F32" s="39">
        <f t="shared" si="1"/>
        <v>-20106.5</v>
      </c>
      <c r="G32" s="39">
        <f t="shared" si="2"/>
        <v>5.7931349947466515E-3</v>
      </c>
      <c r="H32" s="39"/>
      <c r="I32" s="39">
        <f t="shared" si="3"/>
        <v>5.7931349947466515E-3</v>
      </c>
      <c r="J32" s="39"/>
      <c r="K32" s="39"/>
      <c r="L32" s="39"/>
      <c r="M32" s="39"/>
      <c r="N32" s="39"/>
      <c r="O32" s="39">
        <f t="shared" ca="1" si="4"/>
        <v>1.1758261249074996E-2</v>
      </c>
      <c r="P32" s="39"/>
      <c r="Q32" s="40">
        <f t="shared" si="5"/>
        <v>30553.379099999998</v>
      </c>
    </row>
    <row r="33" spans="1:18" x14ac:dyDescent="0.2">
      <c r="A33" s="45" t="s">
        <v>53</v>
      </c>
      <c r="B33" s="46" t="s">
        <v>38</v>
      </c>
      <c r="C33" s="45">
        <v>45868.955199999997</v>
      </c>
      <c r="D33" s="45">
        <v>0.02</v>
      </c>
      <c r="E33" s="39">
        <f t="shared" si="0"/>
        <v>-19244.360470115538</v>
      </c>
      <c r="F33" s="39">
        <f t="shared" si="1"/>
        <v>-19244.5</v>
      </c>
      <c r="G33" s="39">
        <f t="shared" si="2"/>
        <v>4.8080155000207014E-2</v>
      </c>
      <c r="H33" s="39"/>
      <c r="I33" s="39">
        <f t="shared" si="3"/>
        <v>4.8080155000207014E-2</v>
      </c>
      <c r="J33" s="39"/>
      <c r="K33" s="39"/>
      <c r="L33" s="39"/>
      <c r="M33" s="39"/>
      <c r="N33" s="39"/>
      <c r="O33" s="39">
        <f t="shared" ca="1" si="4"/>
        <v>1.1289458454690312E-2</v>
      </c>
      <c r="P33" s="39"/>
      <c r="Q33" s="40">
        <f t="shared" si="5"/>
        <v>30850.455199999997</v>
      </c>
    </row>
    <row r="34" spans="1:18" x14ac:dyDescent="0.2">
      <c r="A34" s="45" t="s">
        <v>53</v>
      </c>
      <c r="B34" s="46" t="s">
        <v>38</v>
      </c>
      <c r="C34" s="45">
        <v>48124.583599999998</v>
      </c>
      <c r="D34" s="45">
        <v>4.0000000000000001E-3</v>
      </c>
      <c r="E34" s="39">
        <f t="shared" si="0"/>
        <v>-12698.4670538299</v>
      </c>
      <c r="F34" s="39">
        <f t="shared" si="1"/>
        <v>-12698.5</v>
      </c>
      <c r="G34" s="39">
        <f t="shared" si="2"/>
        <v>1.135281499591656E-2</v>
      </c>
      <c r="H34" s="39"/>
      <c r="I34" s="39">
        <f t="shared" si="3"/>
        <v>1.135281499591656E-2</v>
      </c>
      <c r="J34" s="39"/>
      <c r="K34" s="39"/>
      <c r="L34" s="39"/>
      <c r="M34" s="39"/>
      <c r="N34" s="39"/>
      <c r="O34" s="39">
        <f t="shared" ca="1" si="4"/>
        <v>7.7293852620660295E-3</v>
      </c>
      <c r="P34" s="39"/>
      <c r="Q34" s="40">
        <f t="shared" si="5"/>
        <v>33106.083599999998</v>
      </c>
    </row>
    <row r="35" spans="1:18" x14ac:dyDescent="0.2">
      <c r="A35" s="45" t="s">
        <v>53</v>
      </c>
      <c r="B35" s="46" t="s">
        <v>38</v>
      </c>
      <c r="C35" s="45">
        <v>49923.193500000001</v>
      </c>
      <c r="D35" s="45">
        <v>4.0000000000000001E-3</v>
      </c>
      <c r="E35" s="39">
        <f t="shared" si="0"/>
        <v>-7478.8534406672961</v>
      </c>
      <c r="F35" s="39">
        <f t="shared" si="1"/>
        <v>-7479</v>
      </c>
      <c r="G35" s="39">
        <f t="shared" si="2"/>
        <v>5.0502409998443909E-2</v>
      </c>
      <c r="H35" s="39"/>
      <c r="I35" s="39">
        <f t="shared" si="3"/>
        <v>5.0502409998443909E-2</v>
      </c>
      <c r="J35" s="39"/>
      <c r="K35" s="39"/>
      <c r="L35" s="39"/>
      <c r="M35" s="39"/>
      <c r="N35" s="39"/>
      <c r="O35" s="39">
        <f t="shared" ca="1" si="4"/>
        <v>4.8907353951392896E-3</v>
      </c>
      <c r="P35" s="39"/>
      <c r="Q35" s="40">
        <f t="shared" si="5"/>
        <v>34904.693500000001</v>
      </c>
    </row>
    <row r="36" spans="1:18" x14ac:dyDescent="0.2">
      <c r="A36" s="45" t="s">
        <v>53</v>
      </c>
      <c r="B36" s="46" t="s">
        <v>38</v>
      </c>
      <c r="C36" s="45">
        <v>51322.379800000002</v>
      </c>
      <c r="D36" s="45">
        <v>1E-3</v>
      </c>
      <c r="E36" s="39">
        <f t="shared" si="0"/>
        <v>-3418.3777039160373</v>
      </c>
      <c r="F36" s="39">
        <f t="shared" si="1"/>
        <v>-3418.5</v>
      </c>
      <c r="G36" s="39">
        <f t="shared" si="2"/>
        <v>4.2141615005675703E-2</v>
      </c>
      <c r="H36" s="39"/>
      <c r="I36" s="39">
        <f t="shared" si="3"/>
        <v>4.2141615005675703E-2</v>
      </c>
      <c r="J36" s="39"/>
      <c r="K36" s="39"/>
      <c r="L36" s="39"/>
      <c r="M36" s="39"/>
      <c r="N36" s="39"/>
      <c r="O36" s="39">
        <f t="shared" ca="1" si="4"/>
        <v>2.6824131833074992E-3</v>
      </c>
      <c r="P36" s="39"/>
      <c r="Q36" s="40">
        <f t="shared" si="5"/>
        <v>36303.879800000002</v>
      </c>
    </row>
    <row r="37" spans="1:18" s="39" customFormat="1" x14ac:dyDescent="0.2">
      <c r="A37" s="33" t="s">
        <v>44</v>
      </c>
      <c r="B37" s="34" t="s">
        <v>38</v>
      </c>
      <c r="C37" s="33">
        <v>51690.527600000001</v>
      </c>
      <c r="D37" s="33">
        <v>2.0000000000000001E-4</v>
      </c>
      <c r="E37" s="39">
        <f t="shared" si="0"/>
        <v>-2350.0030282646612</v>
      </c>
      <c r="F37" s="39">
        <f t="shared" si="1"/>
        <v>-2350</v>
      </c>
      <c r="G37" s="39">
        <f t="shared" si="2"/>
        <v>-1.043500000378117E-3</v>
      </c>
      <c r="I37" s="39">
        <f t="shared" si="3"/>
        <v>-1.043500000378117E-3</v>
      </c>
      <c r="O37" s="39">
        <f t="shared" ca="1" si="4"/>
        <v>2.101304383075442E-3</v>
      </c>
      <c r="Q37" s="40">
        <f t="shared" si="5"/>
        <v>36672.027600000001</v>
      </c>
      <c r="R37" s="48"/>
    </row>
    <row r="38" spans="1:18" s="39" customFormat="1" x14ac:dyDescent="0.2">
      <c r="A38" s="33" t="s">
        <v>44</v>
      </c>
      <c r="B38" s="30" t="s">
        <v>46</v>
      </c>
      <c r="C38" s="33">
        <v>51695.5268</v>
      </c>
      <c r="D38" s="33">
        <v>5.9999999999999995E-4</v>
      </c>
      <c r="E38" s="39">
        <f t="shared" si="0"/>
        <v>-2335.4952173297197</v>
      </c>
      <c r="F38" s="39">
        <f t="shared" si="1"/>
        <v>-2335.5</v>
      </c>
      <c r="G38" s="39">
        <f t="shared" si="2"/>
        <v>1.6480449994560331E-3</v>
      </c>
      <c r="I38" s="39">
        <f t="shared" si="3"/>
        <v>1.6480449994560331E-3</v>
      </c>
      <c r="O38" s="39">
        <f t="shared" ca="1" si="4"/>
        <v>2.0934184892023818E-3</v>
      </c>
      <c r="Q38" s="40">
        <f t="shared" si="5"/>
        <v>36677.0268</v>
      </c>
      <c r="R38" s="48"/>
    </row>
    <row r="39" spans="1:18" x14ac:dyDescent="0.2">
      <c r="A39" s="45" t="s">
        <v>53</v>
      </c>
      <c r="B39" s="46" t="s">
        <v>38</v>
      </c>
      <c r="C39" s="45">
        <v>52344.553200000002</v>
      </c>
      <c r="D39" s="45">
        <v>8.0000000000000004E-4</v>
      </c>
      <c r="E39" s="39">
        <f t="shared" si="0"/>
        <v>-452.00339804087673</v>
      </c>
      <c r="F39" s="39">
        <f t="shared" si="1"/>
        <v>-452</v>
      </c>
      <c r="G39" s="39">
        <f t="shared" si="2"/>
        <v>-1.1709199970937334E-3</v>
      </c>
      <c r="H39" s="39"/>
      <c r="I39" s="39">
        <f t="shared" si="3"/>
        <v>-1.1709199970937334E-3</v>
      </c>
      <c r="J39" s="39"/>
      <c r="K39" s="39"/>
      <c r="L39" s="39"/>
      <c r="M39" s="39"/>
      <c r="N39" s="39"/>
      <c r="O39" s="39">
        <f t="shared" ca="1" si="4"/>
        <v>1.0690680678293548E-3</v>
      </c>
      <c r="P39" s="39"/>
      <c r="Q39" s="40">
        <f t="shared" si="5"/>
        <v>37326.053200000002</v>
      </c>
    </row>
    <row r="40" spans="1:18" s="39" customFormat="1" x14ac:dyDescent="0.2">
      <c r="A40" s="31" t="s">
        <v>40</v>
      </c>
      <c r="B40" s="30" t="s">
        <v>38</v>
      </c>
      <c r="C40" s="31">
        <v>52500.3076</v>
      </c>
      <c r="D40" s="32"/>
      <c r="E40" s="39">
        <f t="shared" si="0"/>
        <v>0</v>
      </c>
      <c r="F40" s="39">
        <f t="shared" si="1"/>
        <v>0</v>
      </c>
      <c r="G40" s="39">
        <f t="shared" si="2"/>
        <v>0</v>
      </c>
      <c r="H40" s="39">
        <f>+G40</f>
        <v>0</v>
      </c>
      <c r="O40" s="39">
        <f t="shared" ca="1" si="4"/>
        <v>8.2324572088982289E-4</v>
      </c>
      <c r="Q40" s="40">
        <f t="shared" si="5"/>
        <v>37481.8076</v>
      </c>
      <c r="R40" s="48"/>
    </row>
    <row r="41" spans="1:18" s="39" customFormat="1" x14ac:dyDescent="0.2">
      <c r="A41" s="35" t="s">
        <v>45</v>
      </c>
      <c r="B41" s="36" t="s">
        <v>38</v>
      </c>
      <c r="C41" s="37">
        <v>52693.619599999998</v>
      </c>
      <c r="D41" s="38">
        <v>4.0000000000000002E-4</v>
      </c>
      <c r="E41" s="39">
        <f t="shared" si="0"/>
        <v>560.99654893908757</v>
      </c>
      <c r="F41" s="39">
        <f t="shared" si="1"/>
        <v>561</v>
      </c>
      <c r="G41" s="39">
        <f t="shared" si="2"/>
        <v>-1.1891899994225241E-3</v>
      </c>
      <c r="I41" s="39">
        <f t="shared" ref="I41:I51" si="6">+G41</f>
        <v>-1.1891899994225241E-3</v>
      </c>
      <c r="O41" s="39">
        <f t="shared" ca="1" si="4"/>
        <v>5.1814320621487286E-4</v>
      </c>
      <c r="Q41" s="40">
        <f t="shared" si="5"/>
        <v>37675.119599999998</v>
      </c>
      <c r="R41" s="48"/>
    </row>
    <row r="42" spans="1:18" s="39" customFormat="1" x14ac:dyDescent="0.2">
      <c r="A42" s="35" t="s">
        <v>45</v>
      </c>
      <c r="B42" s="36" t="s">
        <v>46</v>
      </c>
      <c r="C42" s="37">
        <v>52696.551899999999</v>
      </c>
      <c r="D42" s="38">
        <v>4.0000000000000002E-4</v>
      </c>
      <c r="E42" s="39">
        <f t="shared" si="0"/>
        <v>569.5061612779715</v>
      </c>
      <c r="F42" s="39">
        <f t="shared" si="1"/>
        <v>569.5</v>
      </c>
      <c r="G42" s="39">
        <f t="shared" si="2"/>
        <v>2.1230950005701743E-3</v>
      </c>
      <c r="I42" s="39">
        <f t="shared" si="6"/>
        <v>2.1230950005701743E-3</v>
      </c>
      <c r="O42" s="39">
        <f t="shared" ca="1" si="4"/>
        <v>5.1352044084101013E-4</v>
      </c>
      <c r="Q42" s="40">
        <f t="shared" si="5"/>
        <v>37678.051899999999</v>
      </c>
      <c r="R42" s="48"/>
    </row>
    <row r="43" spans="1:18" x14ac:dyDescent="0.2">
      <c r="A43" s="45" t="s">
        <v>53</v>
      </c>
      <c r="B43" s="46" t="s">
        <v>38</v>
      </c>
      <c r="C43" s="45">
        <v>53195.448900000003</v>
      </c>
      <c r="D43" s="45">
        <v>4.0000000000000002E-4</v>
      </c>
      <c r="E43" s="39">
        <f t="shared" si="0"/>
        <v>2017.3184816516123</v>
      </c>
      <c r="F43" s="39">
        <f t="shared" si="1"/>
        <v>2017.5</v>
      </c>
      <c r="G43" s="39">
        <f t="shared" si="2"/>
        <v>-6.2548824993427843E-2</v>
      </c>
      <c r="H43" s="39"/>
      <c r="I43" s="39">
        <f t="shared" si="6"/>
        <v>-6.2548824993427843E-2</v>
      </c>
      <c r="J43" s="39"/>
      <c r="K43" s="39"/>
      <c r="L43" s="39"/>
      <c r="M43" s="39"/>
      <c r="N43" s="39"/>
      <c r="O43" s="39">
        <f t="shared" ca="1" si="4"/>
        <v>-2.7398123696527788E-4</v>
      </c>
      <c r="P43" s="39"/>
      <c r="Q43" s="40">
        <f t="shared" si="5"/>
        <v>38176.948900000003</v>
      </c>
    </row>
    <row r="44" spans="1:18" x14ac:dyDescent="0.2">
      <c r="A44" s="45" t="s">
        <v>53</v>
      </c>
      <c r="B44" s="46" t="s">
        <v>38</v>
      </c>
      <c r="C44" s="45">
        <v>53203.375099999997</v>
      </c>
      <c r="D44" s="45">
        <v>2.9999999999999997E-4</v>
      </c>
      <c r="E44" s="39">
        <f t="shared" si="0"/>
        <v>2040.3205241849155</v>
      </c>
      <c r="F44" s="39">
        <f t="shared" si="1"/>
        <v>2040.5</v>
      </c>
      <c r="G44" s="39">
        <f t="shared" si="2"/>
        <v>-6.1844995005230885E-2</v>
      </c>
      <c r="H44" s="39"/>
      <c r="I44" s="39">
        <f t="shared" si="6"/>
        <v>-6.1844995005230885E-2</v>
      </c>
      <c r="J44" s="39"/>
      <c r="K44" s="39"/>
      <c r="L44" s="39"/>
      <c r="M44" s="39"/>
      <c r="N44" s="39"/>
      <c r="O44" s="39">
        <f t="shared" ca="1" si="4"/>
        <v>-2.8648989621220104E-4</v>
      </c>
      <c r="P44" s="39"/>
      <c r="Q44" s="40">
        <f t="shared" si="5"/>
        <v>38184.875099999997</v>
      </c>
    </row>
    <row r="45" spans="1:18" x14ac:dyDescent="0.2">
      <c r="A45" s="45" t="s">
        <v>53</v>
      </c>
      <c r="B45" s="46" t="s">
        <v>46</v>
      </c>
      <c r="C45" s="45">
        <v>53208.374199999998</v>
      </c>
      <c r="D45" s="45">
        <v>2.0000000000000001E-4</v>
      </c>
      <c r="E45" s="39">
        <f t="shared" si="0"/>
        <v>2054.8280449172134</v>
      </c>
      <c r="F45" s="39">
        <f t="shared" si="1"/>
        <v>2055</v>
      </c>
      <c r="G45" s="39">
        <f t="shared" si="2"/>
        <v>-5.9253450002870522E-2</v>
      </c>
      <c r="H45" s="39"/>
      <c r="I45" s="39">
        <f t="shared" si="6"/>
        <v>-5.9253450002870522E-2</v>
      </c>
      <c r="J45" s="39"/>
      <c r="K45" s="39"/>
      <c r="L45" s="39"/>
      <c r="M45" s="39"/>
      <c r="N45" s="39"/>
      <c r="O45" s="39">
        <f t="shared" ca="1" si="4"/>
        <v>-2.9437579008526125E-4</v>
      </c>
      <c r="P45" s="39"/>
      <c r="Q45" s="40">
        <f t="shared" si="5"/>
        <v>38189.874199999998</v>
      </c>
    </row>
    <row r="46" spans="1:18" x14ac:dyDescent="0.2">
      <c r="A46" s="45" t="s">
        <v>53</v>
      </c>
      <c r="B46" s="46" t="s">
        <v>38</v>
      </c>
      <c r="C46" s="45">
        <v>53212.336000000003</v>
      </c>
      <c r="D46" s="45">
        <v>2.0000000000000001E-4</v>
      </c>
      <c r="E46" s="39">
        <f t="shared" si="0"/>
        <v>2066.3252935494215</v>
      </c>
      <c r="F46" s="39">
        <f t="shared" si="1"/>
        <v>2066.5</v>
      </c>
      <c r="G46" s="39">
        <f t="shared" si="2"/>
        <v>-6.0201534994121175E-2</v>
      </c>
      <c r="H46" s="39"/>
      <c r="I46" s="39">
        <f t="shared" si="6"/>
        <v>-6.0201534994121175E-2</v>
      </c>
      <c r="J46" s="39"/>
      <c r="K46" s="39"/>
      <c r="L46" s="39"/>
      <c r="M46" s="39"/>
      <c r="N46" s="39"/>
      <c r="O46" s="39">
        <f t="shared" ca="1" si="4"/>
        <v>-3.0063011970872262E-4</v>
      </c>
      <c r="P46" s="39"/>
      <c r="Q46" s="40">
        <f t="shared" si="5"/>
        <v>38193.836000000003</v>
      </c>
    </row>
    <row r="47" spans="1:18" x14ac:dyDescent="0.2">
      <c r="A47" s="45" t="s">
        <v>53</v>
      </c>
      <c r="B47" s="46" t="s">
        <v>46</v>
      </c>
      <c r="C47" s="45">
        <v>53564.379500000003</v>
      </c>
      <c r="D47" s="45">
        <v>2.9999999999999997E-4</v>
      </c>
      <c r="E47" s="39">
        <f t="shared" si="0"/>
        <v>3087.9648636559828</v>
      </c>
      <c r="F47" s="39">
        <f t="shared" si="1"/>
        <v>3088</v>
      </c>
      <c r="G47" s="39">
        <f t="shared" si="2"/>
        <v>-1.210752000042703E-2</v>
      </c>
      <c r="H47" s="39"/>
      <c r="I47" s="39">
        <f t="shared" si="6"/>
        <v>-1.210752000042703E-2</v>
      </c>
      <c r="J47" s="39"/>
      <c r="K47" s="39"/>
      <c r="L47" s="39"/>
      <c r="M47" s="39"/>
      <c r="N47" s="39"/>
      <c r="O47" s="39">
        <f t="shared" ca="1" si="4"/>
        <v>-8.5617774669706753E-4</v>
      </c>
      <c r="P47" s="39"/>
      <c r="Q47" s="40">
        <f t="shared" si="5"/>
        <v>38545.879500000003</v>
      </c>
    </row>
    <row r="48" spans="1:18" x14ac:dyDescent="0.2">
      <c r="A48" s="45" t="s">
        <v>53</v>
      </c>
      <c r="B48" s="46" t="s">
        <v>38</v>
      </c>
      <c r="C48" s="45">
        <v>53569.374400000001</v>
      </c>
      <c r="D48" s="45">
        <v>2.0000000000000001E-4</v>
      </c>
      <c r="E48" s="39">
        <f t="shared" si="0"/>
        <v>3102.4601958769244</v>
      </c>
      <c r="F48" s="39">
        <f t="shared" si="1"/>
        <v>3102.5</v>
      </c>
      <c r="G48" s="39">
        <f t="shared" si="2"/>
        <v>-1.3715975001105107E-2</v>
      </c>
      <c r="H48" s="39"/>
      <c r="I48" s="39">
        <f t="shared" si="6"/>
        <v>-1.3715975001105107E-2</v>
      </c>
      <c r="J48" s="39"/>
      <c r="K48" s="39"/>
      <c r="L48" s="39"/>
      <c r="M48" s="39"/>
      <c r="N48" s="39"/>
      <c r="O48" s="39">
        <f t="shared" ca="1" si="4"/>
        <v>-8.6406364057012752E-4</v>
      </c>
      <c r="P48" s="39"/>
      <c r="Q48" s="40">
        <f t="shared" si="5"/>
        <v>38550.874400000001</v>
      </c>
    </row>
    <row r="49" spans="1:18" x14ac:dyDescent="0.2">
      <c r="A49" s="45" t="s">
        <v>53</v>
      </c>
      <c r="B49" s="46" t="s">
        <v>38</v>
      </c>
      <c r="C49" s="45">
        <v>53570.408499999998</v>
      </c>
      <c r="D49" s="45">
        <v>2.0000000000000001E-4</v>
      </c>
      <c r="E49" s="39">
        <f t="shared" si="0"/>
        <v>3105.46118149218</v>
      </c>
      <c r="F49" s="39">
        <f t="shared" si="1"/>
        <v>3105.5</v>
      </c>
      <c r="G49" s="39">
        <f t="shared" si="2"/>
        <v>-1.3376344999414869E-2</v>
      </c>
      <c r="H49" s="39"/>
      <c r="I49" s="39">
        <f t="shared" si="6"/>
        <v>-1.3376344999414869E-2</v>
      </c>
      <c r="J49" s="39"/>
      <c r="K49" s="39"/>
      <c r="L49" s="39"/>
      <c r="M49" s="39"/>
      <c r="N49" s="39"/>
      <c r="O49" s="39">
        <f t="shared" ca="1" si="4"/>
        <v>-8.6569520481972638E-4</v>
      </c>
      <c r="P49" s="39"/>
      <c r="Q49" s="40">
        <f t="shared" si="5"/>
        <v>38551.908499999998</v>
      </c>
    </row>
    <row r="50" spans="1:18" x14ac:dyDescent="0.2">
      <c r="A50" s="45" t="s">
        <v>53</v>
      </c>
      <c r="B50" s="46" t="s">
        <v>38</v>
      </c>
      <c r="C50" s="45">
        <v>53937.442499999997</v>
      </c>
      <c r="D50" s="45">
        <v>2.9999999999999997E-4</v>
      </c>
      <c r="E50" s="39">
        <f t="shared" si="0"/>
        <v>4170.6035800153495</v>
      </c>
      <c r="F50" s="39">
        <f t="shared" si="1"/>
        <v>4170.5</v>
      </c>
      <c r="G50" s="39">
        <f t="shared" si="2"/>
        <v>3.569230499851983E-2</v>
      </c>
      <c r="H50" s="39"/>
      <c r="I50" s="39">
        <f t="shared" si="6"/>
        <v>3.569230499851983E-2</v>
      </c>
      <c r="J50" s="39"/>
      <c r="K50" s="39"/>
      <c r="L50" s="39"/>
      <c r="M50" s="39"/>
      <c r="N50" s="39"/>
      <c r="O50" s="39">
        <f t="shared" ca="1" si="4"/>
        <v>-1.4449005134272515E-3</v>
      </c>
      <c r="P50" s="39"/>
      <c r="Q50" s="40">
        <f t="shared" si="5"/>
        <v>38918.942499999997</v>
      </c>
    </row>
    <row r="51" spans="1:18" x14ac:dyDescent="0.2">
      <c r="A51" s="45" t="s">
        <v>53</v>
      </c>
      <c r="B51" s="46" t="s">
        <v>38</v>
      </c>
      <c r="C51" s="45">
        <v>53945.368600000002</v>
      </c>
      <c r="D51" s="45">
        <v>2.0000000000000001E-4</v>
      </c>
      <c r="E51" s="39">
        <f t="shared" si="0"/>
        <v>4193.6053323460301</v>
      </c>
      <c r="F51" s="39">
        <f t="shared" si="1"/>
        <v>4193.5</v>
      </c>
      <c r="G51" s="39">
        <f t="shared" si="2"/>
        <v>3.6296135003794916E-2</v>
      </c>
      <c r="H51" s="39"/>
      <c r="I51" s="39">
        <f t="shared" si="6"/>
        <v>3.6296135003794916E-2</v>
      </c>
      <c r="J51" s="39"/>
      <c r="K51" s="39"/>
      <c r="L51" s="39"/>
      <c r="M51" s="39"/>
      <c r="N51" s="39"/>
      <c r="O51" s="39">
        <f t="shared" ca="1" si="4"/>
        <v>-1.4574091726741747E-3</v>
      </c>
      <c r="P51" s="39"/>
      <c r="Q51" s="40">
        <f t="shared" si="5"/>
        <v>38926.868600000002</v>
      </c>
    </row>
    <row r="52" spans="1:18" x14ac:dyDescent="0.2">
      <c r="A52" s="41" t="s">
        <v>47</v>
      </c>
      <c r="B52" s="42" t="s">
        <v>38</v>
      </c>
      <c r="C52" s="32">
        <v>54596.377099999998</v>
      </c>
      <c r="D52" s="32">
        <v>1.9E-3</v>
      </c>
      <c r="E52" s="39">
        <f t="shared" si="0"/>
        <v>6082.8492583827656</v>
      </c>
      <c r="F52" s="39">
        <f t="shared" si="1"/>
        <v>6083</v>
      </c>
      <c r="G52" s="39"/>
      <c r="H52" s="39"/>
      <c r="J52" s="39"/>
      <c r="K52" s="39"/>
      <c r="L52" s="39"/>
      <c r="M52" s="39"/>
      <c r="N52" s="39"/>
      <c r="O52" s="39">
        <f t="shared" ca="1" si="4"/>
        <v>-2.4850227225463994E-3</v>
      </c>
      <c r="P52" s="39"/>
      <c r="Q52" s="40">
        <f t="shared" si="5"/>
        <v>39577.877099999998</v>
      </c>
      <c r="R52" s="48">
        <v>-5.1943570004368667E-2</v>
      </c>
    </row>
    <row r="53" spans="1:18" x14ac:dyDescent="0.2">
      <c r="A53" s="41" t="s">
        <v>47</v>
      </c>
      <c r="B53" s="42" t="s">
        <v>38</v>
      </c>
      <c r="C53" s="32">
        <v>54596.551099999997</v>
      </c>
      <c r="D53" s="32">
        <v>2.3999999999999998E-3</v>
      </c>
      <c r="E53" s="39">
        <f t="shared" si="0"/>
        <v>6083.3542109957179</v>
      </c>
      <c r="F53" s="39">
        <f t="shared" si="1"/>
        <v>6083.5</v>
      </c>
      <c r="G53" s="39"/>
      <c r="H53" s="39"/>
      <c r="J53" s="39"/>
      <c r="K53" s="39"/>
      <c r="L53" s="39"/>
      <c r="M53" s="39"/>
      <c r="N53" s="39"/>
      <c r="O53" s="39">
        <f t="shared" ca="1" si="4"/>
        <v>-2.4852946499213323E-3</v>
      </c>
      <c r="P53" s="39"/>
      <c r="Q53" s="40">
        <f t="shared" si="5"/>
        <v>39578.051099999997</v>
      </c>
      <c r="R53" s="48">
        <v>-5.0236965005751699E-2</v>
      </c>
    </row>
    <row r="54" spans="1:18" x14ac:dyDescent="0.2">
      <c r="A54" s="41" t="s">
        <v>48</v>
      </c>
      <c r="B54" s="42" t="s">
        <v>38</v>
      </c>
      <c r="C54" s="41">
        <v>54990.642999999996</v>
      </c>
      <c r="D54" s="41">
        <v>8.0000000000000002E-3</v>
      </c>
      <c r="E54" s="39">
        <f t="shared" si="0"/>
        <v>7227.0193526571247</v>
      </c>
      <c r="F54" s="39">
        <f t="shared" si="1"/>
        <v>7227</v>
      </c>
      <c r="G54" s="39"/>
      <c r="H54" s="39"/>
      <c r="J54" s="39"/>
      <c r="K54" s="39"/>
      <c r="L54" s="39"/>
      <c r="M54" s="39"/>
      <c r="N54" s="39"/>
      <c r="O54" s="39">
        <f t="shared" ca="1" si="4"/>
        <v>-3.1071925563933558E-3</v>
      </c>
      <c r="P54" s="39"/>
      <c r="Q54" s="40">
        <f t="shared" si="5"/>
        <v>39972.142999999996</v>
      </c>
      <c r="R54" s="48">
        <v>6.6686699938145466E-3</v>
      </c>
    </row>
    <row r="55" spans="1:18" x14ac:dyDescent="0.2">
      <c r="A55" s="41" t="s">
        <v>48</v>
      </c>
      <c r="B55" s="42" t="s">
        <v>46</v>
      </c>
      <c r="C55" s="41">
        <v>54990.808900000004</v>
      </c>
      <c r="D55" s="41">
        <v>5.0000000000000001E-4</v>
      </c>
      <c r="E55" s="39">
        <f t="shared" si="0"/>
        <v>7227.5007988553589</v>
      </c>
      <c r="F55" s="39">
        <f t="shared" si="1"/>
        <v>7227.5</v>
      </c>
      <c r="G55" s="39">
        <f>+C55-(C$7+F55*C$8)</f>
        <v>2.7527500060386956E-4</v>
      </c>
      <c r="H55" s="39"/>
      <c r="I55" s="39">
        <f>+G55</f>
        <v>2.7527500060386956E-4</v>
      </c>
      <c r="J55" s="39"/>
      <c r="K55" s="39"/>
      <c r="L55" s="39"/>
      <c r="M55" s="39"/>
      <c r="N55" s="39"/>
      <c r="O55" s="39">
        <f t="shared" ca="1" si="4"/>
        <v>-3.1074644837682892E-3</v>
      </c>
      <c r="P55" s="39"/>
      <c r="Q55" s="40">
        <f t="shared" si="5"/>
        <v>39972.308900000004</v>
      </c>
    </row>
    <row r="56" spans="1:18" x14ac:dyDescent="0.2">
      <c r="A56" s="43" t="s">
        <v>50</v>
      </c>
      <c r="B56" s="44" t="s">
        <v>46</v>
      </c>
      <c r="C56" s="43">
        <v>55276.852200000001</v>
      </c>
      <c r="D56" s="43">
        <v>2.9999999999999997E-4</v>
      </c>
      <c r="E56" s="39">
        <f t="shared" si="0"/>
        <v>8057.6060388153628</v>
      </c>
      <c r="F56" s="39">
        <f t="shared" si="1"/>
        <v>8057.5</v>
      </c>
      <c r="G56" s="39"/>
      <c r="H56" s="39"/>
      <c r="J56" s="39"/>
      <c r="K56" s="39"/>
      <c r="L56" s="39"/>
      <c r="M56" s="39"/>
      <c r="N56" s="39"/>
      <c r="O56" s="39">
        <f t="shared" ca="1" si="4"/>
        <v>-3.5588639261572522E-3</v>
      </c>
      <c r="P56" s="39"/>
      <c r="Q56" s="40">
        <f t="shared" si="5"/>
        <v>40258.352200000001</v>
      </c>
      <c r="R56" s="48">
        <v>3.6539575005008373E-2</v>
      </c>
    </row>
    <row r="57" spans="1:18" x14ac:dyDescent="0.2">
      <c r="A57" s="45" t="s">
        <v>54</v>
      </c>
      <c r="B57" s="46" t="s">
        <v>38</v>
      </c>
      <c r="C57" s="45">
        <v>55308.384599999998</v>
      </c>
      <c r="D57" s="45" t="s">
        <v>55</v>
      </c>
      <c r="E57" s="39">
        <f t="shared" si="0"/>
        <v>8149.1138995780939</v>
      </c>
      <c r="F57" s="39">
        <f t="shared" si="1"/>
        <v>8149</v>
      </c>
      <c r="G57" s="39">
        <f t="shared" ref="G57:G62" si="7">+C57-(C$7+F57*C$8)</f>
        <v>3.9248289998795372E-2</v>
      </c>
      <c r="H57" s="39"/>
      <c r="I57" s="39">
        <f t="shared" ref="I57:I62" si="8">+G57</f>
        <v>3.9248289998795372E-2</v>
      </c>
      <c r="J57" s="39"/>
      <c r="K57" s="39"/>
      <c r="L57" s="39"/>
      <c r="M57" s="39"/>
      <c r="N57" s="39"/>
      <c r="O57" s="39">
        <f t="shared" ca="1" si="4"/>
        <v>-3.6086266357700115E-3</v>
      </c>
      <c r="P57" s="39"/>
      <c r="Q57" s="40">
        <f t="shared" si="5"/>
        <v>40289.884599999998</v>
      </c>
    </row>
    <row r="58" spans="1:18" x14ac:dyDescent="0.2">
      <c r="A58" s="45" t="s">
        <v>54</v>
      </c>
      <c r="B58" s="46" t="s">
        <v>38</v>
      </c>
      <c r="C58" s="45">
        <v>55341.47</v>
      </c>
      <c r="D58" s="45" t="s">
        <v>56</v>
      </c>
      <c r="E58" s="39">
        <f t="shared" si="0"/>
        <v>8245.1286075127882</v>
      </c>
      <c r="F58" s="39">
        <f t="shared" si="1"/>
        <v>8245</v>
      </c>
      <c r="G58" s="39">
        <f t="shared" si="7"/>
        <v>4.4316450002952479E-2</v>
      </c>
      <c r="H58" s="39"/>
      <c r="I58" s="39">
        <f t="shared" si="8"/>
        <v>4.4316450002952479E-2</v>
      </c>
      <c r="J58" s="39"/>
      <c r="K58" s="39"/>
      <c r="L58" s="39"/>
      <c r="M58" s="39"/>
      <c r="N58" s="39"/>
      <c r="O58" s="39">
        <f t="shared" ca="1" si="4"/>
        <v>-3.6608366917571687E-3</v>
      </c>
      <c r="P58" s="39"/>
      <c r="Q58" s="40">
        <f t="shared" si="5"/>
        <v>40322.97</v>
      </c>
    </row>
    <row r="59" spans="1:18" x14ac:dyDescent="0.2">
      <c r="A59" s="45" t="s">
        <v>58</v>
      </c>
      <c r="B59" s="46" t="s">
        <v>38</v>
      </c>
      <c r="C59" s="45">
        <v>55669.385000000002</v>
      </c>
      <c r="D59" s="45" t="s">
        <v>59</v>
      </c>
      <c r="E59" s="39">
        <f t="shared" si="0"/>
        <v>9196.7466309431129</v>
      </c>
      <c r="F59" s="39">
        <f t="shared" si="1"/>
        <v>9196.5</v>
      </c>
      <c r="G59" s="39">
        <f t="shared" si="7"/>
        <v>8.4985765002784319E-2</v>
      </c>
      <c r="H59" s="39"/>
      <c r="I59" s="39">
        <f t="shared" si="8"/>
        <v>8.4985765002784319E-2</v>
      </c>
      <c r="J59" s="39"/>
      <c r="K59" s="39"/>
      <c r="L59" s="39"/>
      <c r="M59" s="39"/>
      <c r="N59" s="39"/>
      <c r="O59" s="39">
        <f t="shared" ca="1" si="4"/>
        <v>-4.1783144862548782E-3</v>
      </c>
      <c r="P59" s="39"/>
      <c r="Q59" s="40">
        <f t="shared" si="5"/>
        <v>40650.885000000002</v>
      </c>
    </row>
    <row r="60" spans="1:18" x14ac:dyDescent="0.2">
      <c r="A60" s="45" t="s">
        <v>58</v>
      </c>
      <c r="B60" s="46" t="s">
        <v>38</v>
      </c>
      <c r="C60" s="45">
        <v>55669.5576</v>
      </c>
      <c r="D60" s="45" t="s">
        <v>60</v>
      </c>
      <c r="E60" s="39">
        <f t="shared" si="0"/>
        <v>9197.2475207189473</v>
      </c>
      <c r="F60" s="39">
        <f t="shared" si="1"/>
        <v>9197</v>
      </c>
      <c r="G60" s="39">
        <f t="shared" si="7"/>
        <v>8.5292370000388473E-2</v>
      </c>
      <c r="H60" s="39"/>
      <c r="I60" s="39">
        <f t="shared" si="8"/>
        <v>8.5292370000388473E-2</v>
      </c>
      <c r="J60" s="39"/>
      <c r="K60" s="39"/>
      <c r="L60" s="39"/>
      <c r="M60" s="39"/>
      <c r="N60" s="39"/>
      <c r="O60" s="39">
        <f t="shared" ca="1" si="4"/>
        <v>-4.1785864136298116E-3</v>
      </c>
      <c r="P60" s="39"/>
      <c r="Q60" s="40">
        <f t="shared" si="5"/>
        <v>40651.0576</v>
      </c>
    </row>
    <row r="61" spans="1:18" x14ac:dyDescent="0.2">
      <c r="A61" s="45" t="s">
        <v>57</v>
      </c>
      <c r="B61" s="46" t="s">
        <v>46</v>
      </c>
      <c r="C61" s="45">
        <v>55672.832199999997</v>
      </c>
      <c r="D61" s="45">
        <v>1.2999999999999999E-3</v>
      </c>
      <c r="E61" s="39">
        <f t="shared" si="0"/>
        <v>9206.7504967326149</v>
      </c>
      <c r="F61" s="39">
        <f t="shared" si="1"/>
        <v>9207</v>
      </c>
      <c r="G61" s="39">
        <f t="shared" si="7"/>
        <v>-8.5975530004361644E-2</v>
      </c>
      <c r="H61" s="39"/>
      <c r="I61" s="39">
        <f t="shared" si="8"/>
        <v>-8.5975530004361644E-2</v>
      </c>
      <c r="J61" s="39"/>
      <c r="K61" s="39"/>
      <c r="L61" s="39"/>
      <c r="M61" s="39"/>
      <c r="N61" s="39"/>
      <c r="O61" s="39">
        <f t="shared" ca="1" si="4"/>
        <v>-4.1840249611284734E-3</v>
      </c>
      <c r="P61" s="39"/>
      <c r="Q61" s="40">
        <f t="shared" si="5"/>
        <v>40654.332199999997</v>
      </c>
    </row>
    <row r="62" spans="1:18" x14ac:dyDescent="0.2">
      <c r="A62" s="45" t="s">
        <v>58</v>
      </c>
      <c r="B62" s="46" t="s">
        <v>38</v>
      </c>
      <c r="C62" s="45">
        <v>55710.397499999999</v>
      </c>
      <c r="D62" s="45" t="s">
        <v>61</v>
      </c>
      <c r="E62" s="39">
        <f t="shared" si="0"/>
        <v>9315.765993234967</v>
      </c>
      <c r="F62" s="39">
        <f t="shared" si="1"/>
        <v>9316</v>
      </c>
      <c r="G62" s="39">
        <f t="shared" si="7"/>
        <v>-8.0635639998945408E-2</v>
      </c>
      <c r="H62" s="39"/>
      <c r="I62" s="39">
        <f t="shared" si="8"/>
        <v>-8.0635639998945408E-2</v>
      </c>
      <c r="J62" s="39"/>
      <c r="K62" s="39"/>
      <c r="L62" s="39"/>
      <c r="M62" s="39"/>
      <c r="N62" s="39"/>
      <c r="O62" s="39">
        <f t="shared" ca="1" si="4"/>
        <v>-4.2433051288638919E-3</v>
      </c>
      <c r="P62" s="39"/>
      <c r="Q62" s="40">
        <f t="shared" si="5"/>
        <v>40691.897499999999</v>
      </c>
    </row>
    <row r="63" spans="1:18" x14ac:dyDescent="0.2">
      <c r="C63" s="9"/>
      <c r="D63" s="9"/>
    </row>
    <row r="64" spans="1:18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2"/>
  <sheetViews>
    <sheetView workbookViewId="0">
      <selection activeCell="A11" sqref="A11:IV448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57" t="s">
        <v>66</v>
      </c>
      <c r="I1" s="58" t="s">
        <v>67</v>
      </c>
      <c r="J1" s="59" t="s">
        <v>68</v>
      </c>
    </row>
    <row r="2" spans="1:16" x14ac:dyDescent="0.2">
      <c r="I2" s="60" t="s">
        <v>69</v>
      </c>
      <c r="J2" s="61" t="s">
        <v>70</v>
      </c>
    </row>
    <row r="3" spans="1:16" x14ac:dyDescent="0.2">
      <c r="A3" s="62" t="s">
        <v>71</v>
      </c>
      <c r="I3" s="60" t="s">
        <v>72</v>
      </c>
      <c r="J3" s="61" t="s">
        <v>73</v>
      </c>
    </row>
    <row r="4" spans="1:16" x14ac:dyDescent="0.2">
      <c r="I4" s="60" t="s">
        <v>74</v>
      </c>
      <c r="J4" s="61" t="s">
        <v>73</v>
      </c>
    </row>
    <row r="5" spans="1:16" ht="13.5" thickBot="1" x14ac:dyDescent="0.25">
      <c r="I5" s="63" t="s">
        <v>75</v>
      </c>
      <c r="J5" s="64" t="s">
        <v>76</v>
      </c>
    </row>
    <row r="10" spans="1:16" ht="13.5" thickBot="1" x14ac:dyDescent="0.25"/>
    <row r="11" spans="1:16" ht="12.75" customHeight="1" thickBot="1" x14ac:dyDescent="0.25">
      <c r="A11" s="9" t="str">
        <f t="shared" ref="A11:A38" si="0">P11</f>
        <v>IBVS 5230 </v>
      </c>
      <c r="B11" s="2" t="str">
        <f t="shared" ref="B11:B38" si="1">IF(H11=INT(H11),"I","II")</f>
        <v>I</v>
      </c>
      <c r="C11" s="9">
        <f t="shared" ref="C11:C38" si="2">1*G11</f>
        <v>51690.527600000001</v>
      </c>
      <c r="D11" s="11" t="str">
        <f t="shared" ref="D11:D38" si="3">VLOOKUP(F11,I$1:J$5,2,FALSE)</f>
        <v>vis</v>
      </c>
      <c r="E11" s="65">
        <f>VLOOKUP(C11,Active!C$21:E$973,3,FALSE)</f>
        <v>-2349.6879288982736</v>
      </c>
      <c r="F11" s="2" t="s">
        <v>75</v>
      </c>
      <c r="G11" s="11" t="str">
        <f t="shared" ref="G11:G38" si="4">MID(I11,3,LEN(I11)-3)</f>
        <v>51690.5276</v>
      </c>
      <c r="H11" s="9">
        <f t="shared" ref="H11:H38" si="5">1*K11</f>
        <v>-2350</v>
      </c>
      <c r="I11" s="66" t="s">
        <v>77</v>
      </c>
      <c r="J11" s="67" t="s">
        <v>78</v>
      </c>
      <c r="K11" s="66">
        <v>-2350</v>
      </c>
      <c r="L11" s="66" t="s">
        <v>79</v>
      </c>
      <c r="M11" s="67" t="s">
        <v>80</v>
      </c>
      <c r="N11" s="67" t="s">
        <v>81</v>
      </c>
      <c r="O11" s="68" t="s">
        <v>82</v>
      </c>
      <c r="P11" s="69" t="s">
        <v>83</v>
      </c>
    </row>
    <row r="12" spans="1:16" ht="12.75" customHeight="1" thickBot="1" x14ac:dyDescent="0.25">
      <c r="A12" s="9" t="str">
        <f t="shared" si="0"/>
        <v>IBVS 5230 </v>
      </c>
      <c r="B12" s="2" t="str">
        <f t="shared" si="1"/>
        <v>I</v>
      </c>
      <c r="C12" s="9">
        <f t="shared" si="2"/>
        <v>51695.5268</v>
      </c>
      <c r="D12" s="11" t="str">
        <f t="shared" si="3"/>
        <v>vis</v>
      </c>
      <c r="E12" s="65">
        <f>VLOOKUP(C12,Active!C$21:E$973,3,FALSE)</f>
        <v>-2335.1820632382864</v>
      </c>
      <c r="F12" s="2" t="s">
        <v>75</v>
      </c>
      <c r="G12" s="11" t="str">
        <f t="shared" si="4"/>
        <v>51695.5268</v>
      </c>
      <c r="H12" s="9">
        <f t="shared" si="5"/>
        <v>-2335</v>
      </c>
      <c r="I12" s="66" t="s">
        <v>84</v>
      </c>
      <c r="J12" s="67" t="s">
        <v>85</v>
      </c>
      <c r="K12" s="66">
        <v>-2335</v>
      </c>
      <c r="L12" s="66" t="s">
        <v>86</v>
      </c>
      <c r="M12" s="67" t="s">
        <v>80</v>
      </c>
      <c r="N12" s="67" t="s">
        <v>81</v>
      </c>
      <c r="O12" s="68" t="s">
        <v>82</v>
      </c>
      <c r="P12" s="69" t="s">
        <v>83</v>
      </c>
    </row>
    <row r="13" spans="1:16" ht="12.75" customHeight="1" thickBot="1" x14ac:dyDescent="0.25">
      <c r="A13" s="9" t="str">
        <f t="shared" si="0"/>
        <v> BBS 127 </v>
      </c>
      <c r="B13" s="2" t="str">
        <f t="shared" si="1"/>
        <v>I</v>
      </c>
      <c r="C13" s="9">
        <f t="shared" si="2"/>
        <v>52344.553200000002</v>
      </c>
      <c r="D13" s="11" t="str">
        <f t="shared" si="3"/>
        <v>vis</v>
      </c>
      <c r="E13" s="65">
        <f>VLOOKUP(C13,Active!C$21:E$973,3,FALSE)</f>
        <v>-451.94279131713438</v>
      </c>
      <c r="F13" s="2" t="s">
        <v>75</v>
      </c>
      <c r="G13" s="11" t="str">
        <f t="shared" si="4"/>
        <v>52344.5532</v>
      </c>
      <c r="H13" s="9">
        <f t="shared" si="5"/>
        <v>-452</v>
      </c>
      <c r="I13" s="66" t="s">
        <v>87</v>
      </c>
      <c r="J13" s="67" t="s">
        <v>88</v>
      </c>
      <c r="K13" s="66">
        <v>-452</v>
      </c>
      <c r="L13" s="66" t="s">
        <v>89</v>
      </c>
      <c r="M13" s="67" t="s">
        <v>90</v>
      </c>
      <c r="N13" s="67" t="s">
        <v>91</v>
      </c>
      <c r="O13" s="68" t="s">
        <v>92</v>
      </c>
      <c r="P13" s="68" t="s">
        <v>93</v>
      </c>
    </row>
    <row r="14" spans="1:16" ht="12.75" customHeight="1" thickBot="1" x14ac:dyDescent="0.25">
      <c r="A14" s="9" t="str">
        <f t="shared" si="0"/>
        <v>IBVS 5434 </v>
      </c>
      <c r="B14" s="2" t="str">
        <f t="shared" si="1"/>
        <v>I</v>
      </c>
      <c r="C14" s="9">
        <f t="shared" si="2"/>
        <v>52693.619599999998</v>
      </c>
      <c r="D14" s="11" t="str">
        <f t="shared" si="3"/>
        <v>vis</v>
      </c>
      <c r="E14" s="65">
        <f>VLOOKUP(C14,Active!C$21:E$973,3,FALSE)</f>
        <v>560.9213279053314</v>
      </c>
      <c r="F14" s="2" t="s">
        <v>75</v>
      </c>
      <c r="G14" s="11" t="str">
        <f t="shared" si="4"/>
        <v>52693.6196</v>
      </c>
      <c r="H14" s="9">
        <f t="shared" si="5"/>
        <v>561</v>
      </c>
      <c r="I14" s="66" t="s">
        <v>94</v>
      </c>
      <c r="J14" s="67" t="s">
        <v>95</v>
      </c>
      <c r="K14" s="66">
        <v>561</v>
      </c>
      <c r="L14" s="66" t="s">
        <v>96</v>
      </c>
      <c r="M14" s="67" t="s">
        <v>90</v>
      </c>
      <c r="N14" s="67" t="s">
        <v>91</v>
      </c>
      <c r="O14" s="68" t="s">
        <v>97</v>
      </c>
      <c r="P14" s="69" t="s">
        <v>98</v>
      </c>
    </row>
    <row r="15" spans="1:16" ht="12.75" customHeight="1" thickBot="1" x14ac:dyDescent="0.25">
      <c r="A15" s="9" t="str">
        <f t="shared" si="0"/>
        <v>IBVS 5434 </v>
      </c>
      <c r="B15" s="2" t="str">
        <f t="shared" si="1"/>
        <v>II</v>
      </c>
      <c r="C15" s="9">
        <f t="shared" si="2"/>
        <v>52696.551899999999</v>
      </c>
      <c r="D15" s="11" t="str">
        <f t="shared" si="3"/>
        <v>vis</v>
      </c>
      <c r="E15" s="65">
        <f>VLOOKUP(C15,Active!C$21:E$973,3,FALSE)</f>
        <v>569.42979923570419</v>
      </c>
      <c r="F15" s="2" t="s">
        <v>75</v>
      </c>
      <c r="G15" s="11" t="str">
        <f t="shared" si="4"/>
        <v>52696.5519</v>
      </c>
      <c r="H15" s="9">
        <f t="shared" si="5"/>
        <v>569.5</v>
      </c>
      <c r="I15" s="66" t="s">
        <v>99</v>
      </c>
      <c r="J15" s="67" t="s">
        <v>100</v>
      </c>
      <c r="K15" s="66">
        <v>569.5</v>
      </c>
      <c r="L15" s="66" t="s">
        <v>101</v>
      </c>
      <c r="M15" s="67" t="s">
        <v>90</v>
      </c>
      <c r="N15" s="67" t="s">
        <v>91</v>
      </c>
      <c r="O15" s="68" t="s">
        <v>97</v>
      </c>
      <c r="P15" s="69" t="s">
        <v>98</v>
      </c>
    </row>
    <row r="16" spans="1:16" ht="12.75" customHeight="1" thickBot="1" x14ac:dyDescent="0.25">
      <c r="A16" s="9" t="str">
        <f t="shared" si="0"/>
        <v>IBVS 5913 </v>
      </c>
      <c r="B16" s="2" t="str">
        <f t="shared" si="1"/>
        <v>I</v>
      </c>
      <c r="C16" s="9">
        <f t="shared" si="2"/>
        <v>53195.448900000003</v>
      </c>
      <c r="D16" s="11" t="str">
        <f t="shared" si="3"/>
        <v>vis</v>
      </c>
      <c r="E16" s="65">
        <f>VLOOKUP(C16,Active!C$21:E$973,3,FALSE)</f>
        <v>2017.0479901808676</v>
      </c>
      <c r="F16" s="2" t="s">
        <v>75</v>
      </c>
      <c r="G16" s="11" t="str">
        <f t="shared" si="4"/>
        <v>53195.4489</v>
      </c>
      <c r="H16" s="9">
        <f t="shared" si="5"/>
        <v>2017</v>
      </c>
      <c r="I16" s="66" t="s">
        <v>102</v>
      </c>
      <c r="J16" s="67" t="s">
        <v>103</v>
      </c>
      <c r="K16" s="66">
        <v>2017</v>
      </c>
      <c r="L16" s="66" t="s">
        <v>104</v>
      </c>
      <c r="M16" s="67" t="s">
        <v>80</v>
      </c>
      <c r="N16" s="67" t="s">
        <v>105</v>
      </c>
      <c r="O16" s="68" t="s">
        <v>106</v>
      </c>
      <c r="P16" s="69" t="s">
        <v>107</v>
      </c>
    </row>
    <row r="17" spans="1:16" ht="12.75" customHeight="1" thickBot="1" x14ac:dyDescent="0.25">
      <c r="A17" s="9" t="str">
        <f t="shared" si="0"/>
        <v>IBVS 5913 </v>
      </c>
      <c r="B17" s="2" t="str">
        <f t="shared" si="1"/>
        <v>I</v>
      </c>
      <c r="C17" s="9">
        <f t="shared" si="2"/>
        <v>53203.375099999997</v>
      </c>
      <c r="D17" s="11" t="str">
        <f t="shared" si="3"/>
        <v>vis</v>
      </c>
      <c r="E17" s="65">
        <f>VLOOKUP(C17,Active!C$21:E$973,3,FALSE)</f>
        <v>2040.0469484930268</v>
      </c>
      <c r="F17" s="2" t="s">
        <v>75</v>
      </c>
      <c r="G17" s="11" t="str">
        <f t="shared" si="4"/>
        <v>53203.3751</v>
      </c>
      <c r="H17" s="9">
        <f t="shared" si="5"/>
        <v>2040</v>
      </c>
      <c r="I17" s="66" t="s">
        <v>108</v>
      </c>
      <c r="J17" s="67" t="s">
        <v>109</v>
      </c>
      <c r="K17" s="66">
        <v>2040</v>
      </c>
      <c r="L17" s="66" t="s">
        <v>110</v>
      </c>
      <c r="M17" s="67" t="s">
        <v>80</v>
      </c>
      <c r="N17" s="67" t="s">
        <v>105</v>
      </c>
      <c r="O17" s="68" t="s">
        <v>106</v>
      </c>
      <c r="P17" s="69" t="s">
        <v>107</v>
      </c>
    </row>
    <row r="18" spans="1:16" ht="12.75" customHeight="1" thickBot="1" x14ac:dyDescent="0.25">
      <c r="A18" s="9" t="str">
        <f t="shared" si="0"/>
        <v>IBVS 5913 </v>
      </c>
      <c r="B18" s="2" t="str">
        <f t="shared" si="1"/>
        <v>II</v>
      </c>
      <c r="C18" s="9">
        <f t="shared" si="2"/>
        <v>53208.374199999998</v>
      </c>
      <c r="D18" s="11" t="str">
        <f t="shared" si="3"/>
        <v>vis</v>
      </c>
      <c r="E18" s="65">
        <f>VLOOKUP(C18,Active!C$21:E$973,3,FALSE)</f>
        <v>2054.5525239892822</v>
      </c>
      <c r="F18" s="2" t="s">
        <v>75</v>
      </c>
      <c r="G18" s="11" t="str">
        <f t="shared" si="4"/>
        <v>53208.3742</v>
      </c>
      <c r="H18" s="9">
        <f t="shared" si="5"/>
        <v>2054.5</v>
      </c>
      <c r="I18" s="66" t="s">
        <v>111</v>
      </c>
      <c r="J18" s="67" t="s">
        <v>112</v>
      </c>
      <c r="K18" s="66">
        <v>2054.5</v>
      </c>
      <c r="L18" s="66" t="s">
        <v>113</v>
      </c>
      <c r="M18" s="67" t="s">
        <v>80</v>
      </c>
      <c r="N18" s="67" t="s">
        <v>105</v>
      </c>
      <c r="O18" s="68" t="s">
        <v>106</v>
      </c>
      <c r="P18" s="69" t="s">
        <v>107</v>
      </c>
    </row>
    <row r="19" spans="1:16" ht="12.75" customHeight="1" thickBot="1" x14ac:dyDescent="0.25">
      <c r="A19" s="9" t="str">
        <f t="shared" si="0"/>
        <v>IBVS 5913 </v>
      </c>
      <c r="B19" s="2" t="str">
        <f t="shared" si="1"/>
        <v>I</v>
      </c>
      <c r="C19" s="9">
        <f t="shared" si="2"/>
        <v>53212.336000000003</v>
      </c>
      <c r="D19" s="11" t="str">
        <f t="shared" si="3"/>
        <v>vis</v>
      </c>
      <c r="E19" s="65">
        <f>VLOOKUP(C19,Active!C$21:E$973,3,FALSE)</f>
        <v>2066.0482310167708</v>
      </c>
      <c r="F19" s="2" t="s">
        <v>75</v>
      </c>
      <c r="G19" s="11" t="str">
        <f t="shared" si="4"/>
        <v>53212.3360</v>
      </c>
      <c r="H19" s="9">
        <f t="shared" si="5"/>
        <v>2066</v>
      </c>
      <c r="I19" s="66" t="s">
        <v>114</v>
      </c>
      <c r="J19" s="67" t="s">
        <v>115</v>
      </c>
      <c r="K19" s="66">
        <v>2066</v>
      </c>
      <c r="L19" s="66" t="s">
        <v>116</v>
      </c>
      <c r="M19" s="67" t="s">
        <v>80</v>
      </c>
      <c r="N19" s="67" t="s">
        <v>105</v>
      </c>
      <c r="O19" s="68" t="s">
        <v>106</v>
      </c>
      <c r="P19" s="69" t="s">
        <v>107</v>
      </c>
    </row>
    <row r="20" spans="1:16" ht="12.75" customHeight="1" thickBot="1" x14ac:dyDescent="0.25">
      <c r="A20" s="9" t="str">
        <f t="shared" si="0"/>
        <v>IBVS 5913 </v>
      </c>
      <c r="B20" s="2" t="str">
        <f t="shared" si="1"/>
        <v>II</v>
      </c>
      <c r="C20" s="9">
        <f t="shared" si="2"/>
        <v>53564.379500000003</v>
      </c>
      <c r="D20" s="11" t="str">
        <f t="shared" si="3"/>
        <v>vis</v>
      </c>
      <c r="E20" s="65">
        <f>VLOOKUP(C20,Active!C$21:E$973,3,FALSE)</f>
        <v>3087.5508149248694</v>
      </c>
      <c r="F20" s="2" t="s">
        <v>75</v>
      </c>
      <c r="G20" s="11" t="str">
        <f t="shared" si="4"/>
        <v>53564.3795</v>
      </c>
      <c r="H20" s="9">
        <f t="shared" si="5"/>
        <v>3087.5</v>
      </c>
      <c r="I20" s="66" t="s">
        <v>117</v>
      </c>
      <c r="J20" s="67" t="s">
        <v>118</v>
      </c>
      <c r="K20" s="66">
        <v>3087.5</v>
      </c>
      <c r="L20" s="66" t="s">
        <v>119</v>
      </c>
      <c r="M20" s="67" t="s">
        <v>80</v>
      </c>
      <c r="N20" s="67" t="s">
        <v>105</v>
      </c>
      <c r="O20" s="68" t="s">
        <v>106</v>
      </c>
      <c r="P20" s="69" t="s">
        <v>107</v>
      </c>
    </row>
    <row r="21" spans="1:16" ht="12.75" customHeight="1" thickBot="1" x14ac:dyDescent="0.25">
      <c r="A21" s="9" t="str">
        <f t="shared" si="0"/>
        <v>IBVS 5913 </v>
      </c>
      <c r="B21" s="2" t="str">
        <f t="shared" si="1"/>
        <v>I</v>
      </c>
      <c r="C21" s="9">
        <f t="shared" si="2"/>
        <v>53569.374400000001</v>
      </c>
      <c r="D21" s="11" t="str">
        <f t="shared" si="3"/>
        <v>vis</v>
      </c>
      <c r="E21" s="65">
        <f>VLOOKUP(C21,Active!C$21:E$973,3,FALSE)</f>
        <v>3102.044203544061</v>
      </c>
      <c r="F21" s="2" t="s">
        <v>75</v>
      </c>
      <c r="G21" s="11" t="str">
        <f t="shared" si="4"/>
        <v>53569.3744</v>
      </c>
      <c r="H21" s="9">
        <f t="shared" si="5"/>
        <v>3102</v>
      </c>
      <c r="I21" s="66" t="s">
        <v>120</v>
      </c>
      <c r="J21" s="67" t="s">
        <v>121</v>
      </c>
      <c r="K21" s="66">
        <v>3102</v>
      </c>
      <c r="L21" s="66" t="s">
        <v>104</v>
      </c>
      <c r="M21" s="67" t="s">
        <v>80</v>
      </c>
      <c r="N21" s="67" t="s">
        <v>105</v>
      </c>
      <c r="O21" s="68" t="s">
        <v>106</v>
      </c>
      <c r="P21" s="69" t="s">
        <v>107</v>
      </c>
    </row>
    <row r="22" spans="1:16" ht="12.75" customHeight="1" thickBot="1" x14ac:dyDescent="0.25">
      <c r="A22" s="9" t="str">
        <f t="shared" si="0"/>
        <v>IBVS 5913 </v>
      </c>
      <c r="B22" s="2" t="str">
        <f t="shared" si="1"/>
        <v>I</v>
      </c>
      <c r="C22" s="9">
        <f t="shared" si="2"/>
        <v>53570.408499999998</v>
      </c>
      <c r="D22" s="11" t="str">
        <f t="shared" si="3"/>
        <v>vis</v>
      </c>
      <c r="E22" s="65">
        <f>VLOOKUP(C22,Active!C$21:E$973,3,FALSE)</f>
        <v>3105.0447867731691</v>
      </c>
      <c r="F22" s="2" t="s">
        <v>75</v>
      </c>
      <c r="G22" s="11" t="str">
        <f t="shared" si="4"/>
        <v>53570.4085</v>
      </c>
      <c r="H22" s="9">
        <f t="shared" si="5"/>
        <v>3105</v>
      </c>
      <c r="I22" s="66" t="s">
        <v>122</v>
      </c>
      <c r="J22" s="67" t="s">
        <v>123</v>
      </c>
      <c r="K22" s="66">
        <v>3105</v>
      </c>
      <c r="L22" s="66" t="s">
        <v>89</v>
      </c>
      <c r="M22" s="67" t="s">
        <v>80</v>
      </c>
      <c r="N22" s="67" t="s">
        <v>105</v>
      </c>
      <c r="O22" s="68" t="s">
        <v>106</v>
      </c>
      <c r="P22" s="69" t="s">
        <v>107</v>
      </c>
    </row>
    <row r="23" spans="1:16" ht="12.75" customHeight="1" thickBot="1" x14ac:dyDescent="0.25">
      <c r="A23" s="9" t="str">
        <f t="shared" si="0"/>
        <v>IBVS 5913 </v>
      </c>
      <c r="B23" s="2" t="str">
        <f t="shared" si="1"/>
        <v>I</v>
      </c>
      <c r="C23" s="9">
        <f t="shared" si="2"/>
        <v>53937.442499999997</v>
      </c>
      <c r="D23" s="11" t="str">
        <f t="shared" si="3"/>
        <v>vis</v>
      </c>
      <c r="E23" s="65">
        <f>VLOOKUP(C23,Active!C$21:E$973,3,FALSE)</f>
        <v>4170.044366035746</v>
      </c>
      <c r="F23" s="2" t="s">
        <v>75</v>
      </c>
      <c r="G23" s="11" t="str">
        <f t="shared" si="4"/>
        <v>53937.4425</v>
      </c>
      <c r="H23" s="9">
        <f t="shared" si="5"/>
        <v>4170</v>
      </c>
      <c r="I23" s="66" t="s">
        <v>124</v>
      </c>
      <c r="J23" s="67" t="s">
        <v>125</v>
      </c>
      <c r="K23" s="66">
        <v>4170</v>
      </c>
      <c r="L23" s="66" t="s">
        <v>126</v>
      </c>
      <c r="M23" s="67" t="s">
        <v>80</v>
      </c>
      <c r="N23" s="67" t="s">
        <v>105</v>
      </c>
      <c r="O23" s="68" t="s">
        <v>106</v>
      </c>
      <c r="P23" s="69" t="s">
        <v>107</v>
      </c>
    </row>
    <row r="24" spans="1:16" ht="12.75" customHeight="1" thickBot="1" x14ac:dyDescent="0.25">
      <c r="A24" s="9" t="str">
        <f t="shared" si="0"/>
        <v>IBVS 5913 </v>
      </c>
      <c r="B24" s="2" t="str">
        <f t="shared" si="1"/>
        <v>I</v>
      </c>
      <c r="C24" s="9">
        <f t="shared" si="2"/>
        <v>53945.368600000002</v>
      </c>
      <c r="D24" s="11" t="str">
        <f t="shared" si="3"/>
        <v>vis</v>
      </c>
      <c r="E24" s="65">
        <f>VLOOKUP(C24,Active!C$21:E$973,3,FALSE)</f>
        <v>4193.0430341841939</v>
      </c>
      <c r="F24" s="2" t="s">
        <v>75</v>
      </c>
      <c r="G24" s="11" t="str">
        <f t="shared" si="4"/>
        <v>53945.3686</v>
      </c>
      <c r="H24" s="9">
        <f t="shared" si="5"/>
        <v>4193</v>
      </c>
      <c r="I24" s="66" t="s">
        <v>127</v>
      </c>
      <c r="J24" s="67" t="s">
        <v>128</v>
      </c>
      <c r="K24" s="66">
        <v>4193</v>
      </c>
      <c r="L24" s="66" t="s">
        <v>129</v>
      </c>
      <c r="M24" s="67" t="s">
        <v>80</v>
      </c>
      <c r="N24" s="67" t="s">
        <v>105</v>
      </c>
      <c r="O24" s="68" t="s">
        <v>106</v>
      </c>
      <c r="P24" s="69" t="s">
        <v>107</v>
      </c>
    </row>
    <row r="25" spans="1:16" ht="12.75" customHeight="1" thickBot="1" x14ac:dyDescent="0.25">
      <c r="A25" s="9" t="str">
        <f t="shared" si="0"/>
        <v>BAVM 201 </v>
      </c>
      <c r="B25" s="2" t="str">
        <f t="shared" si="1"/>
        <v>I</v>
      </c>
      <c r="C25" s="9">
        <f t="shared" si="2"/>
        <v>54596.377099999998</v>
      </c>
      <c r="D25" s="11" t="str">
        <f t="shared" si="3"/>
        <v>vis</v>
      </c>
      <c r="E25" s="65">
        <f>VLOOKUP(C25,Active!C$21:E$973,3,FALSE)</f>
        <v>6082.0336415839392</v>
      </c>
      <c r="F25" s="2" t="s">
        <v>75</v>
      </c>
      <c r="G25" s="11" t="str">
        <f t="shared" si="4"/>
        <v>54596.3771</v>
      </c>
      <c r="H25" s="9">
        <f t="shared" si="5"/>
        <v>6082</v>
      </c>
      <c r="I25" s="66" t="s">
        <v>130</v>
      </c>
      <c r="J25" s="67" t="s">
        <v>131</v>
      </c>
      <c r="K25" s="66">
        <v>6082</v>
      </c>
      <c r="L25" s="66" t="s">
        <v>132</v>
      </c>
      <c r="M25" s="67" t="s">
        <v>80</v>
      </c>
      <c r="N25" s="67" t="s">
        <v>133</v>
      </c>
      <c r="O25" s="68" t="s">
        <v>134</v>
      </c>
      <c r="P25" s="69" t="s">
        <v>135</v>
      </c>
    </row>
    <row r="26" spans="1:16" ht="12.75" customHeight="1" thickBot="1" x14ac:dyDescent="0.25">
      <c r="A26" s="9" t="str">
        <f t="shared" si="0"/>
        <v>BAVM 201 </v>
      </c>
      <c r="B26" s="2" t="str">
        <f t="shared" si="1"/>
        <v>II</v>
      </c>
      <c r="C26" s="9">
        <f t="shared" si="2"/>
        <v>54596.551099999997</v>
      </c>
      <c r="D26" s="11" t="str">
        <f t="shared" si="3"/>
        <v>vis</v>
      </c>
      <c r="E26" s="65">
        <f>VLOOKUP(C26,Active!C$21:E$973,3,FALSE)</f>
        <v>6082.5385264904889</v>
      </c>
      <c r="F26" s="2" t="s">
        <v>75</v>
      </c>
      <c r="G26" s="11" t="str">
        <f t="shared" si="4"/>
        <v>54596.5511</v>
      </c>
      <c r="H26" s="9">
        <f t="shared" si="5"/>
        <v>6082.5</v>
      </c>
      <c r="I26" s="66" t="s">
        <v>136</v>
      </c>
      <c r="J26" s="67" t="s">
        <v>137</v>
      </c>
      <c r="K26" s="66">
        <v>6082.5</v>
      </c>
      <c r="L26" s="66" t="s">
        <v>113</v>
      </c>
      <c r="M26" s="67" t="s">
        <v>80</v>
      </c>
      <c r="N26" s="67" t="s">
        <v>133</v>
      </c>
      <c r="O26" s="68" t="s">
        <v>134</v>
      </c>
      <c r="P26" s="69" t="s">
        <v>135</v>
      </c>
    </row>
    <row r="27" spans="1:16" ht="12.75" customHeight="1" thickBot="1" x14ac:dyDescent="0.25">
      <c r="A27" s="9" t="str">
        <f t="shared" si="0"/>
        <v>IBVS 5894 </v>
      </c>
      <c r="B27" s="2" t="str">
        <f t="shared" si="1"/>
        <v>I</v>
      </c>
      <c r="C27" s="9">
        <f t="shared" si="2"/>
        <v>54990.642999999996</v>
      </c>
      <c r="D27" s="11" t="str">
        <f t="shared" si="3"/>
        <v>vis</v>
      </c>
      <c r="E27" s="65">
        <f>VLOOKUP(C27,Active!C$21:E$973,3,FALSE)</f>
        <v>7226.0503201956753</v>
      </c>
      <c r="F27" s="2" t="s">
        <v>75</v>
      </c>
      <c r="G27" s="11" t="str">
        <f t="shared" si="4"/>
        <v>54990.643</v>
      </c>
      <c r="H27" s="9">
        <f t="shared" si="5"/>
        <v>7226</v>
      </c>
      <c r="I27" s="66" t="s">
        <v>138</v>
      </c>
      <c r="J27" s="67" t="s">
        <v>139</v>
      </c>
      <c r="K27" s="66">
        <v>7226</v>
      </c>
      <c r="L27" s="66" t="s">
        <v>140</v>
      </c>
      <c r="M27" s="67" t="s">
        <v>80</v>
      </c>
      <c r="N27" s="67" t="s">
        <v>75</v>
      </c>
      <c r="O27" s="68" t="s">
        <v>92</v>
      </c>
      <c r="P27" s="69" t="s">
        <v>141</v>
      </c>
    </row>
    <row r="28" spans="1:16" ht="12.75" customHeight="1" thickBot="1" x14ac:dyDescent="0.25">
      <c r="A28" s="9" t="str">
        <f t="shared" si="0"/>
        <v>IBVS 5894 </v>
      </c>
      <c r="B28" s="2" t="str">
        <f t="shared" si="1"/>
        <v>II</v>
      </c>
      <c r="C28" s="9">
        <f t="shared" si="2"/>
        <v>54990.808900000004</v>
      </c>
      <c r="D28" s="11" t="str">
        <f t="shared" si="3"/>
        <v>vis</v>
      </c>
      <c r="E28" s="65">
        <f>VLOOKUP(C28,Active!C$21:E$973,3,FALSE)</f>
        <v>7226.531701839358</v>
      </c>
      <c r="F28" s="2" t="s">
        <v>75</v>
      </c>
      <c r="G28" s="11" t="str">
        <f t="shared" si="4"/>
        <v>54990.8089</v>
      </c>
      <c r="H28" s="9">
        <f t="shared" si="5"/>
        <v>7226.5</v>
      </c>
      <c r="I28" s="66" t="s">
        <v>142</v>
      </c>
      <c r="J28" s="67" t="s">
        <v>143</v>
      </c>
      <c r="K28" s="66">
        <v>7226.5</v>
      </c>
      <c r="L28" s="66" t="s">
        <v>144</v>
      </c>
      <c r="M28" s="67" t="s">
        <v>80</v>
      </c>
      <c r="N28" s="67" t="s">
        <v>75</v>
      </c>
      <c r="O28" s="68" t="s">
        <v>92</v>
      </c>
      <c r="P28" s="69" t="s">
        <v>141</v>
      </c>
    </row>
    <row r="29" spans="1:16" ht="12.75" customHeight="1" thickBot="1" x14ac:dyDescent="0.25">
      <c r="A29" s="9" t="str">
        <f t="shared" si="0"/>
        <v>IBVS 5945 </v>
      </c>
      <c r="B29" s="2" t="str">
        <f t="shared" si="1"/>
        <v>II</v>
      </c>
      <c r="C29" s="9">
        <f t="shared" si="2"/>
        <v>55276.852200000001</v>
      </c>
      <c r="D29" s="11" t="str">
        <f t="shared" si="3"/>
        <v>vis</v>
      </c>
      <c r="E29" s="65">
        <f>VLOOKUP(C29,Active!C$21:E$973,3,FALSE)</f>
        <v>8056.5256374171968</v>
      </c>
      <c r="F29" s="2" t="s">
        <v>75</v>
      </c>
      <c r="G29" s="11" t="str">
        <f t="shared" si="4"/>
        <v>55276.8522</v>
      </c>
      <c r="H29" s="9">
        <f t="shared" si="5"/>
        <v>8056.5</v>
      </c>
      <c r="I29" s="66" t="s">
        <v>145</v>
      </c>
      <c r="J29" s="67" t="s">
        <v>146</v>
      </c>
      <c r="K29" s="66">
        <v>8056.5</v>
      </c>
      <c r="L29" s="66" t="s">
        <v>147</v>
      </c>
      <c r="M29" s="67" t="s">
        <v>80</v>
      </c>
      <c r="N29" s="67" t="s">
        <v>75</v>
      </c>
      <c r="O29" s="68" t="s">
        <v>92</v>
      </c>
      <c r="P29" s="69" t="s">
        <v>148</v>
      </c>
    </row>
    <row r="30" spans="1:16" ht="12.75" customHeight="1" thickBot="1" x14ac:dyDescent="0.25">
      <c r="A30" s="9" t="str">
        <f t="shared" si="0"/>
        <v>BAVM 214 </v>
      </c>
      <c r="B30" s="2" t="str">
        <f t="shared" si="1"/>
        <v>I</v>
      </c>
      <c r="C30" s="9">
        <f t="shared" si="2"/>
        <v>55308.384599999998</v>
      </c>
      <c r="D30" s="11" t="str">
        <f t="shared" si="3"/>
        <v>vis</v>
      </c>
      <c r="E30" s="65">
        <f>VLOOKUP(C30,Active!C$21:E$973,3,FALSE)</f>
        <v>8148.0212283791661</v>
      </c>
      <c r="F30" s="2" t="s">
        <v>75</v>
      </c>
      <c r="G30" s="11" t="str">
        <f t="shared" si="4"/>
        <v>55308.3846</v>
      </c>
      <c r="H30" s="9">
        <f t="shared" si="5"/>
        <v>8148</v>
      </c>
      <c r="I30" s="66" t="s">
        <v>149</v>
      </c>
      <c r="J30" s="67" t="s">
        <v>150</v>
      </c>
      <c r="K30" s="66">
        <v>8148</v>
      </c>
      <c r="L30" s="66" t="s">
        <v>151</v>
      </c>
      <c r="M30" s="67" t="s">
        <v>80</v>
      </c>
      <c r="N30" s="67" t="s">
        <v>152</v>
      </c>
      <c r="O30" s="68" t="s">
        <v>153</v>
      </c>
      <c r="P30" s="69" t="s">
        <v>154</v>
      </c>
    </row>
    <row r="31" spans="1:16" ht="12.75" customHeight="1" thickBot="1" x14ac:dyDescent="0.25">
      <c r="A31" s="9" t="str">
        <f t="shared" si="0"/>
        <v>BAVM 214 </v>
      </c>
      <c r="B31" s="2" t="str">
        <f t="shared" si="1"/>
        <v>I</v>
      </c>
      <c r="C31" s="9">
        <f t="shared" si="2"/>
        <v>55341.47</v>
      </c>
      <c r="D31" s="11" t="str">
        <f t="shared" si="3"/>
        <v>vis</v>
      </c>
      <c r="E31" s="65">
        <f>VLOOKUP(C31,Active!C$21:E$973,3,FALSE)</f>
        <v>8244.0230622140098</v>
      </c>
      <c r="F31" s="2" t="s">
        <v>75</v>
      </c>
      <c r="G31" s="11" t="str">
        <f t="shared" si="4"/>
        <v>55341.4700</v>
      </c>
      <c r="H31" s="9">
        <f t="shared" si="5"/>
        <v>8244</v>
      </c>
      <c r="I31" s="66" t="s">
        <v>155</v>
      </c>
      <c r="J31" s="67" t="s">
        <v>156</v>
      </c>
      <c r="K31" s="66" t="s">
        <v>157</v>
      </c>
      <c r="L31" s="66" t="s">
        <v>158</v>
      </c>
      <c r="M31" s="67" t="s">
        <v>80</v>
      </c>
      <c r="N31" s="67" t="s">
        <v>152</v>
      </c>
      <c r="O31" s="68" t="s">
        <v>153</v>
      </c>
      <c r="P31" s="69" t="s">
        <v>154</v>
      </c>
    </row>
    <row r="32" spans="1:16" ht="12.75" customHeight="1" thickBot="1" x14ac:dyDescent="0.25">
      <c r="A32" s="9" t="str">
        <f t="shared" si="0"/>
        <v>BAVM 220 </v>
      </c>
      <c r="B32" s="2" t="str">
        <f t="shared" si="1"/>
        <v>II</v>
      </c>
      <c r="C32" s="9">
        <f t="shared" si="2"/>
        <v>55669.385000000002</v>
      </c>
      <c r="D32" s="11" t="str">
        <f t="shared" si="3"/>
        <v>vis</v>
      </c>
      <c r="E32" s="65">
        <f>VLOOKUP(C32,Active!C$21:E$973,3,FALSE)</f>
        <v>9195.5134882614311</v>
      </c>
      <c r="F32" s="2" t="s">
        <v>75</v>
      </c>
      <c r="G32" s="11" t="str">
        <f t="shared" si="4"/>
        <v>55669.3850</v>
      </c>
      <c r="H32" s="9">
        <f t="shared" si="5"/>
        <v>9195.5</v>
      </c>
      <c r="I32" s="66" t="s">
        <v>159</v>
      </c>
      <c r="J32" s="67" t="s">
        <v>160</v>
      </c>
      <c r="K32" s="66" t="s">
        <v>161</v>
      </c>
      <c r="L32" s="66" t="s">
        <v>162</v>
      </c>
      <c r="M32" s="67" t="s">
        <v>80</v>
      </c>
      <c r="N32" s="67" t="s">
        <v>152</v>
      </c>
      <c r="O32" s="68" t="s">
        <v>153</v>
      </c>
      <c r="P32" s="69" t="s">
        <v>163</v>
      </c>
    </row>
    <row r="33" spans="1:16" ht="12.75" customHeight="1" thickBot="1" x14ac:dyDescent="0.25">
      <c r="A33" s="9" t="str">
        <f t="shared" si="0"/>
        <v>BAVM 220 </v>
      </c>
      <c r="B33" s="2" t="str">
        <f t="shared" si="1"/>
        <v>I</v>
      </c>
      <c r="C33" s="9">
        <f t="shared" si="2"/>
        <v>55669.5576</v>
      </c>
      <c r="D33" s="11" t="str">
        <f t="shared" si="3"/>
        <v>vis</v>
      </c>
      <c r="E33" s="65">
        <f>VLOOKUP(C33,Active!C$21:E$973,3,FALSE)</f>
        <v>9196.0143108756274</v>
      </c>
      <c r="F33" s="2" t="s">
        <v>75</v>
      </c>
      <c r="G33" s="11" t="str">
        <f t="shared" si="4"/>
        <v>55669.5576</v>
      </c>
      <c r="H33" s="9">
        <f t="shared" si="5"/>
        <v>9196</v>
      </c>
      <c r="I33" s="66" t="s">
        <v>164</v>
      </c>
      <c r="J33" s="67" t="s">
        <v>165</v>
      </c>
      <c r="K33" s="66" t="s">
        <v>166</v>
      </c>
      <c r="L33" s="66" t="s">
        <v>167</v>
      </c>
      <c r="M33" s="67" t="s">
        <v>80</v>
      </c>
      <c r="N33" s="67" t="s">
        <v>152</v>
      </c>
      <c r="O33" s="68" t="s">
        <v>153</v>
      </c>
      <c r="P33" s="69" t="s">
        <v>163</v>
      </c>
    </row>
    <row r="34" spans="1:16" ht="12.75" customHeight="1" thickBot="1" x14ac:dyDescent="0.25">
      <c r="A34" s="9" t="str">
        <f t="shared" si="0"/>
        <v>IBVS 5992 </v>
      </c>
      <c r="B34" s="2" t="str">
        <f t="shared" si="1"/>
        <v>II</v>
      </c>
      <c r="C34" s="9">
        <f t="shared" si="2"/>
        <v>55672.832199999997</v>
      </c>
      <c r="D34" s="11" t="str">
        <f t="shared" si="3"/>
        <v>vis</v>
      </c>
      <c r="E34" s="65">
        <f>VLOOKUP(C34,Active!C$21:E$973,3,FALSE)</f>
        <v>9205.51601268595</v>
      </c>
      <c r="F34" s="2" t="s">
        <v>75</v>
      </c>
      <c r="G34" s="11" t="str">
        <f t="shared" si="4"/>
        <v>55672.8322</v>
      </c>
      <c r="H34" s="9">
        <f t="shared" si="5"/>
        <v>9205.5</v>
      </c>
      <c r="I34" s="66" t="s">
        <v>168</v>
      </c>
      <c r="J34" s="67" t="s">
        <v>169</v>
      </c>
      <c r="K34" s="66" t="s">
        <v>170</v>
      </c>
      <c r="L34" s="66" t="s">
        <v>171</v>
      </c>
      <c r="M34" s="67" t="s">
        <v>80</v>
      </c>
      <c r="N34" s="67" t="s">
        <v>75</v>
      </c>
      <c r="O34" s="68" t="s">
        <v>92</v>
      </c>
      <c r="P34" s="69" t="s">
        <v>172</v>
      </c>
    </row>
    <row r="35" spans="1:16" ht="12.75" customHeight="1" thickBot="1" x14ac:dyDescent="0.25">
      <c r="A35" s="9" t="str">
        <f t="shared" si="0"/>
        <v>BAVM 220 </v>
      </c>
      <c r="B35" s="2" t="str">
        <f t="shared" si="1"/>
        <v>II</v>
      </c>
      <c r="C35" s="9">
        <f t="shared" si="2"/>
        <v>55710.397499999999</v>
      </c>
      <c r="D35" s="11" t="str">
        <f t="shared" si="3"/>
        <v>vis</v>
      </c>
      <c r="E35" s="65">
        <f>VLOOKUP(C35,Active!C$21:E$973,3,FALSE)</f>
        <v>9314.5168918820855</v>
      </c>
      <c r="F35" s="2" t="s">
        <v>75</v>
      </c>
      <c r="G35" s="11" t="str">
        <f t="shared" si="4"/>
        <v>55710.3975</v>
      </c>
      <c r="H35" s="9">
        <f t="shared" si="5"/>
        <v>9314.5</v>
      </c>
      <c r="I35" s="66" t="s">
        <v>173</v>
      </c>
      <c r="J35" s="67" t="s">
        <v>174</v>
      </c>
      <c r="K35" s="66" t="s">
        <v>175</v>
      </c>
      <c r="L35" s="66" t="s">
        <v>176</v>
      </c>
      <c r="M35" s="67" t="s">
        <v>80</v>
      </c>
      <c r="N35" s="67" t="s">
        <v>152</v>
      </c>
      <c r="O35" s="68" t="s">
        <v>153</v>
      </c>
      <c r="P35" s="69" t="s">
        <v>163</v>
      </c>
    </row>
    <row r="36" spans="1:16" ht="12.75" customHeight="1" thickBot="1" x14ac:dyDescent="0.25">
      <c r="A36" s="9" t="str">
        <f t="shared" si="0"/>
        <v>BAVM 228 </v>
      </c>
      <c r="B36" s="2" t="str">
        <f t="shared" si="1"/>
        <v>I</v>
      </c>
      <c r="C36" s="9">
        <f t="shared" si="2"/>
        <v>56055.542099999999</v>
      </c>
      <c r="D36" s="11" t="str">
        <f t="shared" si="3"/>
        <v>vis</v>
      </c>
      <c r="E36" s="65">
        <f>VLOOKUP(C36,Active!C$21:E$973,3,FALSE)</f>
        <v>10316.001369572845</v>
      </c>
      <c r="F36" s="2" t="s">
        <v>75</v>
      </c>
      <c r="G36" s="11" t="str">
        <f t="shared" si="4"/>
        <v>56055.5421</v>
      </c>
      <c r="H36" s="9">
        <f t="shared" si="5"/>
        <v>10316</v>
      </c>
      <c r="I36" s="66" t="s">
        <v>177</v>
      </c>
      <c r="J36" s="67" t="s">
        <v>178</v>
      </c>
      <c r="K36" s="66" t="s">
        <v>179</v>
      </c>
      <c r="L36" s="66" t="s">
        <v>180</v>
      </c>
      <c r="M36" s="67" t="s">
        <v>80</v>
      </c>
      <c r="N36" s="67" t="s">
        <v>152</v>
      </c>
      <c r="O36" s="68" t="s">
        <v>153</v>
      </c>
      <c r="P36" s="69" t="s">
        <v>181</v>
      </c>
    </row>
    <row r="37" spans="1:16" ht="12.75" customHeight="1" thickBot="1" x14ac:dyDescent="0.25">
      <c r="A37" s="9" t="str">
        <f t="shared" si="0"/>
        <v>BAVM 238 </v>
      </c>
      <c r="B37" s="2" t="str">
        <f t="shared" si="1"/>
        <v>I</v>
      </c>
      <c r="C37" s="9">
        <f t="shared" si="2"/>
        <v>56764.445899999999</v>
      </c>
      <c r="D37" s="11" t="str">
        <f t="shared" si="3"/>
        <v>vis</v>
      </c>
      <c r="E37" s="65">
        <f>VLOOKUP(C37,Active!C$21:E$973,3,FALSE)</f>
        <v>12372.983144388374</v>
      </c>
      <c r="F37" s="2" t="s">
        <v>75</v>
      </c>
      <c r="G37" s="11" t="str">
        <f t="shared" si="4"/>
        <v>56764.4459</v>
      </c>
      <c r="H37" s="9">
        <f t="shared" si="5"/>
        <v>12373</v>
      </c>
      <c r="I37" s="66" t="s">
        <v>182</v>
      </c>
      <c r="J37" s="67" t="s">
        <v>183</v>
      </c>
      <c r="K37" s="66" t="s">
        <v>184</v>
      </c>
      <c r="L37" s="66" t="s">
        <v>185</v>
      </c>
      <c r="M37" s="67" t="s">
        <v>80</v>
      </c>
      <c r="N37" s="67" t="s">
        <v>152</v>
      </c>
      <c r="O37" s="68" t="s">
        <v>153</v>
      </c>
      <c r="P37" s="69" t="s">
        <v>186</v>
      </c>
    </row>
    <row r="38" spans="1:16" ht="12.75" customHeight="1" thickBot="1" x14ac:dyDescent="0.25">
      <c r="A38" s="9" t="str">
        <f t="shared" si="0"/>
        <v>BAVM 241 (=IBVS 6157) </v>
      </c>
      <c r="B38" s="2" t="str">
        <f t="shared" si="1"/>
        <v>I</v>
      </c>
      <c r="C38" s="9">
        <f t="shared" si="2"/>
        <v>57128.375399999997</v>
      </c>
      <c r="D38" s="11" t="str">
        <f t="shared" si="3"/>
        <v>vis</v>
      </c>
      <c r="E38" s="65">
        <f>VLOOKUP(C38,Active!C$21:E$973,3,FALSE)</f>
        <v>13428.974590361331</v>
      </c>
      <c r="F38" s="2" t="s">
        <v>75</v>
      </c>
      <c r="G38" s="11" t="str">
        <f t="shared" si="4"/>
        <v>57128.3754</v>
      </c>
      <c r="H38" s="9">
        <f t="shared" si="5"/>
        <v>13429</v>
      </c>
      <c r="I38" s="66" t="s">
        <v>187</v>
      </c>
      <c r="J38" s="67" t="s">
        <v>188</v>
      </c>
      <c r="K38" s="66" t="s">
        <v>189</v>
      </c>
      <c r="L38" s="66" t="s">
        <v>190</v>
      </c>
      <c r="M38" s="67" t="s">
        <v>80</v>
      </c>
      <c r="N38" s="67" t="s">
        <v>133</v>
      </c>
      <c r="O38" s="68" t="s">
        <v>191</v>
      </c>
      <c r="P38" s="69" t="s">
        <v>192</v>
      </c>
    </row>
    <row r="39" spans="1:16" x14ac:dyDescent="0.2">
      <c r="B39" s="2"/>
      <c r="E39" s="65"/>
      <c r="F39" s="2"/>
    </row>
    <row r="40" spans="1:16" x14ac:dyDescent="0.2">
      <c r="B40" s="2"/>
      <c r="E40" s="65"/>
      <c r="F40" s="2"/>
    </row>
    <row r="41" spans="1:16" x14ac:dyDescent="0.2">
      <c r="B41" s="2"/>
      <c r="E41" s="65"/>
      <c r="F41" s="2"/>
    </row>
    <row r="42" spans="1:16" x14ac:dyDescent="0.2">
      <c r="B42" s="2"/>
      <c r="E42" s="65"/>
      <c r="F42" s="2"/>
    </row>
    <row r="43" spans="1:16" x14ac:dyDescent="0.2">
      <c r="B43" s="2"/>
      <c r="E43" s="65"/>
      <c r="F43" s="2"/>
    </row>
    <row r="44" spans="1:16" x14ac:dyDescent="0.2">
      <c r="B44" s="2"/>
      <c r="E44" s="65"/>
      <c r="F44" s="2"/>
    </row>
    <row r="45" spans="1:16" x14ac:dyDescent="0.2">
      <c r="B45" s="2"/>
      <c r="E45" s="65"/>
      <c r="F45" s="2"/>
    </row>
    <row r="46" spans="1:16" x14ac:dyDescent="0.2">
      <c r="B46" s="2"/>
      <c r="E46" s="65"/>
      <c r="F46" s="2"/>
    </row>
    <row r="47" spans="1:16" x14ac:dyDescent="0.2">
      <c r="B47" s="2"/>
      <c r="E47" s="65"/>
      <c r="F47" s="2"/>
    </row>
    <row r="48" spans="1:16" x14ac:dyDescent="0.2">
      <c r="B48" s="2"/>
      <c r="E48" s="65"/>
      <c r="F48" s="2"/>
    </row>
    <row r="49" spans="2:6" x14ac:dyDescent="0.2">
      <c r="B49" s="2"/>
      <c r="E49" s="65"/>
      <c r="F49" s="2"/>
    </row>
    <row r="50" spans="2:6" x14ac:dyDescent="0.2">
      <c r="B50" s="2"/>
      <c r="E50" s="65"/>
      <c r="F50" s="2"/>
    </row>
    <row r="51" spans="2:6" x14ac:dyDescent="0.2">
      <c r="B51" s="2"/>
      <c r="E51" s="65"/>
      <c r="F51" s="2"/>
    </row>
    <row r="52" spans="2:6" x14ac:dyDescent="0.2">
      <c r="B52" s="2"/>
      <c r="E52" s="65"/>
      <c r="F52" s="2"/>
    </row>
    <row r="53" spans="2:6" x14ac:dyDescent="0.2">
      <c r="B53" s="2"/>
      <c r="E53" s="65"/>
      <c r="F53" s="2"/>
    </row>
    <row r="54" spans="2:6" x14ac:dyDescent="0.2">
      <c r="B54" s="2"/>
      <c r="E54" s="65"/>
      <c r="F54" s="2"/>
    </row>
    <row r="55" spans="2:6" x14ac:dyDescent="0.2">
      <c r="B55" s="2"/>
      <c r="E55" s="65"/>
      <c r="F55" s="2"/>
    </row>
    <row r="56" spans="2:6" x14ac:dyDescent="0.2">
      <c r="B56" s="2"/>
      <c r="E56" s="65"/>
      <c r="F56" s="2"/>
    </row>
    <row r="57" spans="2:6" x14ac:dyDescent="0.2">
      <c r="B57" s="2"/>
      <c r="E57" s="65"/>
      <c r="F57" s="2"/>
    </row>
    <row r="58" spans="2:6" x14ac:dyDescent="0.2">
      <c r="B58" s="2"/>
      <c r="E58" s="65"/>
      <c r="F58" s="2"/>
    </row>
    <row r="59" spans="2:6" x14ac:dyDescent="0.2">
      <c r="B59" s="2"/>
      <c r="E59" s="65"/>
      <c r="F59" s="2"/>
    </row>
    <row r="60" spans="2:6" x14ac:dyDescent="0.2">
      <c r="B60" s="2"/>
      <c r="E60" s="65"/>
      <c r="F60" s="2"/>
    </row>
    <row r="61" spans="2:6" x14ac:dyDescent="0.2">
      <c r="B61" s="2"/>
      <c r="E61" s="65"/>
      <c r="F61" s="2"/>
    </row>
    <row r="62" spans="2:6" x14ac:dyDescent="0.2">
      <c r="B62" s="2"/>
      <c r="E62" s="65"/>
      <c r="F62" s="2"/>
    </row>
    <row r="63" spans="2:6" x14ac:dyDescent="0.2">
      <c r="B63" s="2"/>
      <c r="E63" s="65"/>
      <c r="F63" s="2"/>
    </row>
    <row r="64" spans="2:6" x14ac:dyDescent="0.2">
      <c r="B64" s="2"/>
      <c r="E64" s="65"/>
      <c r="F64" s="2"/>
    </row>
    <row r="65" spans="2:6" x14ac:dyDescent="0.2">
      <c r="B65" s="2"/>
      <c r="E65" s="65"/>
      <c r="F65" s="2"/>
    </row>
    <row r="66" spans="2:6" x14ac:dyDescent="0.2">
      <c r="B66" s="2"/>
      <c r="E66" s="65"/>
      <c r="F66" s="2"/>
    </row>
    <row r="67" spans="2:6" x14ac:dyDescent="0.2">
      <c r="B67" s="2"/>
      <c r="E67" s="65"/>
      <c r="F67" s="2"/>
    </row>
    <row r="68" spans="2:6" x14ac:dyDescent="0.2">
      <c r="B68" s="2"/>
      <c r="E68" s="65"/>
      <c r="F68" s="2"/>
    </row>
    <row r="69" spans="2:6" x14ac:dyDescent="0.2">
      <c r="B69" s="2"/>
      <c r="E69" s="65"/>
      <c r="F69" s="2"/>
    </row>
    <row r="70" spans="2:6" x14ac:dyDescent="0.2">
      <c r="B70" s="2"/>
      <c r="E70" s="65"/>
      <c r="F70" s="2"/>
    </row>
    <row r="71" spans="2:6" x14ac:dyDescent="0.2">
      <c r="B71" s="2"/>
      <c r="E71" s="65"/>
      <c r="F71" s="2"/>
    </row>
    <row r="72" spans="2:6" x14ac:dyDescent="0.2">
      <c r="B72" s="2"/>
      <c r="E72" s="65"/>
      <c r="F72" s="2"/>
    </row>
    <row r="73" spans="2:6" x14ac:dyDescent="0.2">
      <c r="B73" s="2"/>
      <c r="E73" s="65"/>
      <c r="F73" s="2"/>
    </row>
    <row r="74" spans="2:6" x14ac:dyDescent="0.2">
      <c r="B74" s="2"/>
      <c r="E74" s="65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  <row r="858" spans="2:6" x14ac:dyDescent="0.2">
      <c r="B858" s="2"/>
      <c r="F858" s="2"/>
    </row>
    <row r="859" spans="2:6" x14ac:dyDescent="0.2">
      <c r="B859" s="2"/>
      <c r="F859" s="2"/>
    </row>
    <row r="860" spans="2:6" x14ac:dyDescent="0.2">
      <c r="B860" s="2"/>
      <c r="F860" s="2"/>
    </row>
    <row r="861" spans="2:6" x14ac:dyDescent="0.2">
      <c r="B861" s="2"/>
      <c r="F861" s="2"/>
    </row>
    <row r="862" spans="2:6" x14ac:dyDescent="0.2">
      <c r="B862" s="2"/>
      <c r="F862" s="2"/>
    </row>
  </sheetData>
  <phoneticPr fontId="8" type="noConversion"/>
  <hyperlinks>
    <hyperlink ref="P11" r:id="rId1" display="http://www.konkoly.hu/cgi-bin/IBVS?5230"/>
    <hyperlink ref="P12" r:id="rId2" display="http://www.konkoly.hu/cgi-bin/IBVS?5230"/>
    <hyperlink ref="P14" r:id="rId3" display="http://www.konkoly.hu/cgi-bin/IBVS?5434"/>
    <hyperlink ref="P15" r:id="rId4" display="http://www.konkoly.hu/cgi-bin/IBVS?5434"/>
    <hyperlink ref="P16" r:id="rId5" display="http://www.konkoly.hu/cgi-bin/IBVS?5913"/>
    <hyperlink ref="P17" r:id="rId6" display="http://www.konkoly.hu/cgi-bin/IBVS?5913"/>
    <hyperlink ref="P18" r:id="rId7" display="http://www.konkoly.hu/cgi-bin/IBVS?5913"/>
    <hyperlink ref="P19" r:id="rId8" display="http://www.konkoly.hu/cgi-bin/IBVS?5913"/>
    <hyperlink ref="P20" r:id="rId9" display="http://www.konkoly.hu/cgi-bin/IBVS?5913"/>
    <hyperlink ref="P21" r:id="rId10" display="http://www.konkoly.hu/cgi-bin/IBVS?5913"/>
    <hyperlink ref="P22" r:id="rId11" display="http://www.konkoly.hu/cgi-bin/IBVS?5913"/>
    <hyperlink ref="P23" r:id="rId12" display="http://www.konkoly.hu/cgi-bin/IBVS?5913"/>
    <hyperlink ref="P24" r:id="rId13" display="http://www.konkoly.hu/cgi-bin/IBVS?5913"/>
    <hyperlink ref="P25" r:id="rId14" display="http://www.bav-astro.de/sfs/BAVM_link.php?BAVMnr=201"/>
    <hyperlink ref="P26" r:id="rId15" display="http://www.bav-astro.de/sfs/BAVM_link.php?BAVMnr=201"/>
    <hyperlink ref="P27" r:id="rId16" display="http://www.konkoly.hu/cgi-bin/IBVS?5894"/>
    <hyperlink ref="P28" r:id="rId17" display="http://www.konkoly.hu/cgi-bin/IBVS?5894"/>
    <hyperlink ref="P29" r:id="rId18" display="http://www.konkoly.hu/cgi-bin/IBVS?5945"/>
    <hyperlink ref="P30" r:id="rId19" display="http://www.bav-astro.de/sfs/BAVM_link.php?BAVMnr=214"/>
    <hyperlink ref="P31" r:id="rId20" display="http://www.bav-astro.de/sfs/BAVM_link.php?BAVMnr=214"/>
    <hyperlink ref="P32" r:id="rId21" display="http://www.bav-astro.de/sfs/BAVM_link.php?BAVMnr=220"/>
    <hyperlink ref="P33" r:id="rId22" display="http://www.bav-astro.de/sfs/BAVM_link.php?BAVMnr=220"/>
    <hyperlink ref="P34" r:id="rId23" display="http://www.konkoly.hu/cgi-bin/IBVS?5992"/>
    <hyperlink ref="P35" r:id="rId24" display="http://www.bav-astro.de/sfs/BAVM_link.php?BAVMnr=220"/>
    <hyperlink ref="P36" r:id="rId25" display="http://www.bav-astro.de/sfs/BAVM_link.php?BAVMnr=228"/>
    <hyperlink ref="P37" r:id="rId26" display="http://www.bav-astro.de/sfs/BAVM_link.php?BAVMnr=238"/>
    <hyperlink ref="P38" r:id="rId27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2024-02-14T04:10:21Z</dcterms:modified>
</cp:coreProperties>
</file>