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7510608-C259-44FD-A028-B78B664187E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G21" i="1"/>
  <c r="H21" i="1"/>
  <c r="E22" i="1"/>
  <c r="F22" i="1"/>
  <c r="G22" i="1"/>
  <c r="J22" i="1"/>
  <c r="Q23" i="1"/>
  <c r="Q22" i="1"/>
  <c r="F16" i="1"/>
  <c r="F17" i="1" s="1"/>
  <c r="C17" i="1"/>
  <c r="Q21" i="1"/>
  <c r="C11" i="1"/>
  <c r="C12" i="1"/>
  <c r="C16" i="1" l="1"/>
  <c r="D18" i="1" s="1"/>
  <c r="O23" i="1"/>
  <c r="C15" i="1"/>
  <c r="O21" i="1"/>
  <c r="O22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<sst xmlns="http://schemas.openxmlformats.org/spreadsheetml/2006/main" count="53" uniqueCount="48">
  <si>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</si>
  <si>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</si>
  <si>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</si>
  <si>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</si>
  <si>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</si>
  <si>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</si>
  <si>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</si>
  <si>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</si>
  <si>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</si>
  <si>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</si>
  <si>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</si>
  <si>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</si>
  <si>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</si>
  <si>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</si>
  <si>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</si>
  <si>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</si>
  <si>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</si>
  <si>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</si>
  <si>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</si>
  <si>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</si>
  <si>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</si>
  <si>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</si>
  <si>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</si>
  <si>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</si>
  <si>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</si>
  <si>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</si>
  <si>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</si>
  <si>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</si>
  <si>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</si>
  <si>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</si>
  <si>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</si>
  <si>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</si>
  <si>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</si>
  <si>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</si>
  <si>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</si>
  <si>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</si>
  <si>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</si>
  <si>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</si>
  <si>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</si>
  <si>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</si>
  <si>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</si>
  <si>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</si>
  <si>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</si>
  <si>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V0883 Her / GSC 2085-0526</t>
  </si>
  <si>
    <t>EW</t>
  </si>
  <si>
    <t>IBVS 6010</t>
  </si>
  <si>
    <t>I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</si>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</sst>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V0883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30-4DF9-A90C-835ED149BD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30-4DF9-A90C-835ED149BD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1.5127999999094754E-2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30-4DF9-A90C-835ED149BD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5.1332000002730638E-2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30-4DF9-A90C-835ED149BD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30-4DF9-A90C-835ED149BD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30-4DF9-A90C-835ED149BD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2.6200000000000001E-2</c:v>
                  </c:pt>
                  <c:pt idx="2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30-4DF9-A90C-835ED149BD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-4.1334668542587702E-3</c:v>
                </c:pt>
                <c:pt idx="1">
                  <c:v>2.5590837973937259E-2</c:v>
                </c:pt>
                <c:pt idx="2">
                  <c:v>4.5002628882146914E-2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30-4DF9-A90C-835ED149BD8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4067</c:v>
                </c:pt>
                <c:pt idx="2">
                  <c:v>6723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30-4DF9-A90C-835ED149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929600"/>
        <c:axId val="1"/>
      </c:scatterChart>
      <c:valAx>
        <c:axId val="6819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929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C2FA30-032E-B301-A795-F0A7006ED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5">
        <v>52843.788</v>
      </c>
      <c r="D7" s="29" t="s">
        <v>42</v>
      </c>
    </row>
    <row r="8" spans="1:6" x14ac:dyDescent="0.2">
      <c r="A8" t="s">
        <v>7</v>
      </c>
      <c r="C8" s="35">
        <v>0.69501599999999997</v>
      </c>
      <c r="D8" s="29" t="s">
        <v>42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-4.1334668542587702E-3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7.308656215440381E-6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57516.425570628882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0.69502330865621542</v>
      </c>
      <c r="E16" s="14" t="s">
        <v>34</v>
      </c>
      <c r="F16" s="15">
        <f ca="1">NOW()+15018.5+$C$5/24</f>
        <v>60354.720587847223</v>
      </c>
    </row>
    <row r="17" spans="1:21" ht="13.5" thickBot="1" x14ac:dyDescent="0.25">
      <c r="A17" s="14" t="s">
        <v>31</v>
      </c>
      <c r="B17" s="10"/>
      <c r="C17" s="10">
        <f>COUNT(C21:C2191)</f>
        <v>3</v>
      </c>
      <c r="E17" s="14" t="s">
        <v>39</v>
      </c>
      <c r="F17" s="15">
        <f ca="1">ROUND(2*(F16-$C$7)/$C$8,0)/2+F15</f>
        <v>10808</v>
      </c>
    </row>
    <row r="18" spans="1:21" ht="14.25" thickTop="1" thickBot="1" x14ac:dyDescent="0.25">
      <c r="A18" s="16" t="s">
        <v>9</v>
      </c>
      <c r="B18" s="10"/>
      <c r="C18" s="19">
        <f ca="1">+C15</f>
        <v>57516.425570628882</v>
      </c>
      <c r="D18" s="20">
        <f ca="1">+C16</f>
        <v>0.69502330865621542</v>
      </c>
      <c r="E18" s="14" t="s">
        <v>40</v>
      </c>
      <c r="F18" s="23">
        <f ca="1">ROUND(2*(F16-$C$15)/$C$16,0)/2+F15</f>
        <v>4084.5</v>
      </c>
    </row>
    <row r="19" spans="1:21" ht="13.5" thickTop="1" x14ac:dyDescent="0.2">
      <c r="E19" s="14" t="s">
        <v>35</v>
      </c>
      <c r="F19" s="18">
        <f ca="1">+$C$15+$C$16*F18-15018.5-$C$5/24</f>
        <v>45337.144108168526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52843.788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-4.1334668542587702E-3</v>
      </c>
      <c r="Q21" s="2">
        <f>+C21-15018.5</f>
        <v>37825.288</v>
      </c>
    </row>
    <row r="22" spans="1:21" x14ac:dyDescent="0.2">
      <c r="A22" s="30" t="s">
        <v>45</v>
      </c>
      <c r="B22" s="31" t="s">
        <v>46</v>
      </c>
      <c r="C22" s="30">
        <v>55670.433199999999</v>
      </c>
      <c r="D22" s="30">
        <v>2.6200000000000001E-2</v>
      </c>
      <c r="E22">
        <f>+(C22-C$7)/C$8</f>
        <v>4067.0217664053766</v>
      </c>
      <c r="F22">
        <f>ROUND(2*E22,0)/2</f>
        <v>4067</v>
      </c>
      <c r="G22">
        <f>+C22-(C$7+F22*C$8)</f>
        <v>1.5127999999094754E-2</v>
      </c>
      <c r="J22">
        <f>+G22</f>
        <v>1.5127999999094754E-2</v>
      </c>
      <c r="O22">
        <f ca="1">+C$11+C$12*$F22</f>
        <v>2.5590837973937259E-2</v>
      </c>
      <c r="Q22" s="2">
        <f>+C22-15018.5</f>
        <v>40651.933199999999</v>
      </c>
    </row>
    <row r="23" spans="1:21" x14ac:dyDescent="0.2">
      <c r="A23" s="32" t="s">
        <v>1</v>
      </c>
      <c r="B23" s="33" t="s">
        <v>46</v>
      </c>
      <c r="C23" s="34">
        <v>57516.431900000003</v>
      </c>
      <c r="D23" s="34">
        <v>6.0000000000000001E-3</v>
      </c>
      <c r="E23">
        <f>+(C23-C$7)/C$8</f>
        <v>6723.0738572924984</v>
      </c>
      <c r="F23">
        <f>ROUND(2*E23,0)/2</f>
        <v>6723</v>
      </c>
      <c r="G23">
        <f>+C23-(C$7+F23*C$8)</f>
        <v>5.1332000002730638E-2</v>
      </c>
      <c r="K23">
        <f>+G23</f>
        <v>5.1332000002730638E-2</v>
      </c>
      <c r="O23">
        <f ca="1">+C$11+C$12*$F23</f>
        <v>4.5002628882146914E-2</v>
      </c>
      <c r="Q23" s="2">
        <f>+C23-15018.5</f>
        <v>42497.931900000003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47" r:id="rId1" display="http://vsolj.cetus-net.org/bulletin.html"/>
    <hyperlink ref="H140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2024-02-14T04:17:38Z</dcterms:modified>
</cp:coreProperties>
</file>