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9744B3-1A66-4B16-B78E-42B1508839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G184" i="2"/>
  <c r="C184" i="2"/>
  <c r="D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C180" i="2"/>
  <c r="D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C9" i="1"/>
  <c r="C21" i="1"/>
  <c r="G21" i="1"/>
  <c r="K21" i="1"/>
  <c r="E21" i="1"/>
  <c r="F21" i="1"/>
  <c r="D9" i="1"/>
  <c r="F16" i="1"/>
  <c r="Q21" i="1"/>
  <c r="C17" i="1"/>
  <c r="C12" i="1"/>
  <c r="C11" i="1"/>
  <c r="O22" i="1" l="1"/>
  <c r="C15" i="1"/>
  <c r="F18" i="1" s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<sst xmlns="http://schemas.openxmlformats.org/spreadsheetml/2006/main" count="427" uniqueCount="66">
  <si>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</si>
  <si>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</si>
  <si>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</si>
  <si>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</si>
  <si>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</si>
  <si>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</si>
  <si>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</si>
  <si>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</si>
  <si>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</si>
  <si>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</si>
  <si>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</si>
  <si>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</si>
  <si>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</si>
  <si>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</si>
  <si>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</si>
  <si>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</si>
  <si>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</si>
  <si>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</si>
  <si>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</si>
  <si>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</si>
  <si>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</si>
  <si>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</si>
  <si>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</si>
  <si>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</si>
  <si>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</si>
  <si>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</si>
  <si>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</si>
  <si>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</si>
  <si>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</si>
  <si>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</si>
  <si>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</si>
  <si>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</si>
  <si>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</si>
  <si>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</si>
  <si>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</si>
  <si>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</si>
  <si>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</si>
  <si>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</si>
  <si>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</si>
  <si>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</si>
  <si>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</si>
  <si>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</si>
  <si>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</si>
  <si>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</si>
  <si>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</si>
  <si>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</si>
  <si>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</si>
  <si>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</si>
  <si>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</si>
  <si>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</si>
  <si>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</si>
  <si>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</si>
  <si>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</si>
  <si>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</si>
  <si>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</si>
  <si>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</si>
  <si>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</si>
  <si>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</si>
  <si>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V1017 Her</t>
  </si>
  <si>
    <t>G1572-1622</t>
  </si>
  <si>
    <t>EA</t>
  </si>
  <si>
    <t>pr_6</t>
  </si>
  <si>
    <t>A0</t>
  </si>
  <si>
    <t>V1017 Her / GSC 1572-1622</t>
  </si>
  <si>
    <t>as of 2019-06-26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</si>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</sst>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26" borderId="5" xfId="0" applyFill="1" applyBorder="1">
      <alignment vertical="top"/>
    </xf>
    <xf numFmtId="0" fontId="20" fillId="0" borderId="0" xfId="0" applyFont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8C-40F2-9157-36AED1C39F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8C-40F2-9157-36AED1C39F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8C-40F2-9157-36AED1C39F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-4.1949999940698035E-3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8C-40F2-9157-36AED1C39F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8C-40F2-9157-36AED1C39F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8C-40F2-9157-36AED1C39F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8C-40F2-9157-36AED1C39F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-4.1949999940698035E-3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8C-40F2-9157-36AED1C39F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8C-40F2-9157-36AED1C3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70288"/>
        <c:axId val="1"/>
      </c:scatterChart>
      <c:valAx>
        <c:axId val="38837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37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2A3D69-A370-F42E-E204-CD66808CA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46" t="s">
        <v>58</v>
      </c>
      <c r="G1" s="47">
        <v>2013</v>
      </c>
      <c r="H1" s="48"/>
      <c r="I1" s="49" t="s">
        <v>59</v>
      </c>
      <c r="J1" s="50" t="s">
        <v>58</v>
      </c>
      <c r="K1" s="51">
        <v>18.212610000000002</v>
      </c>
      <c r="L1" s="52">
        <v>18.102599999999999</v>
      </c>
      <c r="M1" s="53">
        <v>51002.565699999999</v>
      </c>
      <c r="N1" s="53">
        <v>0.92050500000000002</v>
      </c>
      <c r="O1" s="54" t="s">
        <v>60</v>
      </c>
      <c r="P1" s="55">
        <v>10.29</v>
      </c>
      <c r="Q1" s="55">
        <v>10.47</v>
      </c>
      <c r="R1" s="56" t="s">
        <v>61</v>
      </c>
      <c r="S1" s="54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 t="s">
        <v>39</v>
      </c>
      <c r="D4" s="27" t="s">
        <v>39</v>
      </c>
      <c r="E4" s="57" t="s">
        <v>64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0">
        <v>51002.565699999999</v>
      </c>
      <c r="D7" s="28" t="s">
        <v>65</v>
      </c>
    </row>
    <row r="8" spans="1:19" x14ac:dyDescent="0.2">
      <c r="A8" t="s">
        <v>5</v>
      </c>
      <c r="C8" s="60">
        <v>0.92050500000000002</v>
      </c>
      <c r="D8" s="28" t="s">
        <v>65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-5.5940792026534252E-7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57905.428500000002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0.9205044405920797</v>
      </c>
      <c r="E16" s="14" t="s">
        <v>32</v>
      </c>
      <c r="F16" s="31">
        <f ca="1">NOW()+15018.5+$C$5/24</f>
        <v>60354.733060300925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10161</v>
      </c>
    </row>
    <row r="18" spans="1:21" ht="14.25" thickTop="1" thickBot="1" x14ac:dyDescent="0.25">
      <c r="A18" s="16" t="s">
        <v>7</v>
      </c>
      <c r="B18" s="10"/>
      <c r="C18" s="19">
        <f ca="1">+C15</f>
        <v>57905.428500000002</v>
      </c>
      <c r="D18" s="20">
        <f ca="1">+C16</f>
        <v>0.9205044405920797</v>
      </c>
      <c r="E18" s="14" t="s">
        <v>38</v>
      </c>
      <c r="F18" s="23">
        <f ca="1">ROUND(2*(F16-$C$15)/$C$16,0)/2+F15</f>
        <v>2662</v>
      </c>
    </row>
    <row r="19" spans="1:21" ht="13.5" thickTop="1" x14ac:dyDescent="0.2">
      <c r="E19" s="14" t="s">
        <v>33</v>
      </c>
      <c r="F19" s="18">
        <f ca="1">+$C$15+$C$16*F18-15018.5-$C$5/24</f>
        <v>45337.707154189455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65</v>
      </c>
      <c r="C21" s="8">
        <f>C$7</f>
        <v>51002.565699999999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35984.065699999999</v>
      </c>
    </row>
    <row r="22" spans="1:21" x14ac:dyDescent="0.2">
      <c r="A22" s="58" t="s">
        <v>0</v>
      </c>
      <c r="B22" s="59" t="s">
        <v>1</v>
      </c>
      <c r="C22" s="59">
        <v>57905.428500000002</v>
      </c>
      <c r="D22" s="59">
        <v>2.0999999999999999E-3</v>
      </c>
      <c r="E22">
        <f>+(C22-C$7)/C$8</f>
        <v>7498.995442718945</v>
      </c>
      <c r="F22">
        <f>ROUND(2*E22,0)/2</f>
        <v>7499</v>
      </c>
      <c r="G22">
        <f>+C22-(C$7+F22*C$8)</f>
        <v>-4.1949999940698035E-3</v>
      </c>
      <c r="K22">
        <f>+G22</f>
        <v>-4.1949999940698035E-3</v>
      </c>
      <c r="O22">
        <f ca="1">+C$11+C$12*$F22</f>
        <v>-4.1949999940698035E-3</v>
      </c>
      <c r="Q22" s="2">
        <f>+C22-15018.5</f>
        <v>42886.928500000002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55" r:id="rId1" display="http://vsolj.cetus-net.org/bulletin.html"/>
    <hyperlink ref="H64348" r:id="rId2" display="https://www.aavso.org/ejaavso"/>
    <hyperlink ref="AP499" r:id="rId3" display="http://cdsbib.u-strasbg.fr/cgi-bin/cdsbib?1990RMxAA..21..381G"/>
    <hyperlink ref="AP503" r:id="rId4" display="http://cdsbib.u-strasbg.fr/cgi-bin/cdsbib?1990RMxAA..21..381G"/>
    <hyperlink ref="AP502" r:id="rId5" display="http://cdsbib.u-strasbg.fr/cgi-bin/cdsbib?1990RMxAA..21..381G"/>
    <hyperlink ref="AP483" r:id="rId6" display="http://cdsbib.u-strasbg.fr/cgi-bin/cdsbib?1990RMxAA..21..381G"/>
    <hyperlink ref="I64355" r:id="rId7" display="http://vsolj.cetus-net.org/bulletin.html"/>
    <hyperlink ref="AQ639" r:id="rId8" display="http://cdsbib.u-strasbg.fr/cgi-bin/cdsbib?1990RMxAA..21..381G"/>
    <hyperlink ref="AQ55405" r:id="rId9" display="http://cdsbib.u-strasbg.fr/cgi-bin/cdsbib?1990RMxAA..21..381G"/>
    <hyperlink ref="AQ640" r:id="rId10" display="http://cdsbib.u-strasbg.fr/cgi-bin/cdsbib?1990RMxAA..21..381G"/>
    <hyperlink ref="H64352" r:id="rId11" display="https://www.aavso.org/ejaavso"/>
    <hyperlink ref="H1525" r:id="rId12" display="http://vsolj.cetus-net.org/bulletin.html"/>
    <hyperlink ref="AP2769" r:id="rId13" display="http://cdsbib.u-strasbg.fr/cgi-bin/cdsbib?1990RMxAA..21..381G"/>
    <hyperlink ref="AP2772" r:id="rId14" display="http://cdsbib.u-strasbg.fr/cgi-bin/cdsbib?1990RMxAA..21..381G"/>
    <hyperlink ref="AP2770" r:id="rId15" display="http://cdsbib.u-strasbg.fr/cgi-bin/cdsbib?1990RMxAA..21..381G"/>
    <hyperlink ref="AP2754" r:id="rId16" display="http://cdsbib.u-strasbg.fr/cgi-bin/cdsbib?1990RMxAA..21..381G"/>
    <hyperlink ref="I1525" r:id="rId17" display="http://vsolj.cetus-net.org/bulletin.html"/>
    <hyperlink ref="AQ2983" r:id="rId18" display="http://cdsbib.u-strasbg.fr/cgi-bin/cdsbib?1990RMxAA..21..381G"/>
    <hyperlink ref="AQ65220" r:id="rId19" display="http://cdsbib.u-strasbg.fr/cgi-bin/cdsbib?1990RMxAA..21..381G"/>
    <hyperlink ref="AQ298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44</v>
      </c>
      <c r="I1" s="33" t="s">
        <v>45</v>
      </c>
      <c r="J1" s="34" t="s">
        <v>43</v>
      </c>
    </row>
    <row r="2" spans="1:16" x14ac:dyDescent="0.2">
      <c r="I2" s="35" t="s">
        <v>46</v>
      </c>
      <c r="J2" s="36" t="s">
        <v>42</v>
      </c>
    </row>
    <row r="3" spans="1:16" x14ac:dyDescent="0.2">
      <c r="A3" s="37" t="s">
        <v>47</v>
      </c>
      <c r="I3" s="35" t="s">
        <v>48</v>
      </c>
      <c r="J3" s="36" t="s">
        <v>40</v>
      </c>
    </row>
    <row r="4" spans="1:16" x14ac:dyDescent="0.2">
      <c r="I4" s="35" t="s">
        <v>49</v>
      </c>
      <c r="J4" s="36" t="s">
        <v>40</v>
      </c>
    </row>
    <row r="5" spans="1:16" ht="13.5" thickBot="1" x14ac:dyDescent="0.25">
      <c r="I5" s="38" t="s">
        <v>50</v>
      </c>
      <c r="J5" s="39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52</v>
      </c>
      <c r="J11" s="42" t="s">
        <v>53</v>
      </c>
      <c r="K11" s="41">
        <v>-3273</v>
      </c>
      <c r="L11" s="41" t="s">
        <v>54</v>
      </c>
      <c r="M11" s="42" t="s">
        <v>55</v>
      </c>
      <c r="N11" s="42"/>
      <c r="O11" s="43" t="s">
        <v>56</v>
      </c>
      <c r="P11" s="43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2024-02-14T04:35:36Z</dcterms:modified>
</cp:coreProperties>
</file>