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F56CD5E-9FDF-4D16-AC36-76B54F9691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91" i="1" l="1"/>
  <c r="F91" i="1"/>
  <c r="G91" i="1" s="1"/>
  <c r="K91" i="1" s="1"/>
  <c r="Q91" i="1"/>
  <c r="E92" i="1"/>
  <c r="F92" i="1"/>
  <c r="G92" i="1" s="1"/>
  <c r="K92" i="1" s="1"/>
  <c r="Q92" i="1"/>
  <c r="E93" i="1"/>
  <c r="F93" i="1"/>
  <c r="G93" i="1" s="1"/>
  <c r="K93" i="1" s="1"/>
  <c r="Q93" i="1"/>
  <c r="E94" i="1"/>
  <c r="F94" i="1"/>
  <c r="G94" i="1" s="1"/>
  <c r="K94" i="1" s="1"/>
  <c r="Q94" i="1"/>
  <c r="E95" i="1"/>
  <c r="F95" i="1"/>
  <c r="G95" i="1" s="1"/>
  <c r="K95" i="1" s="1"/>
  <c r="Q95" i="1"/>
  <c r="E96" i="1"/>
  <c r="F96" i="1"/>
  <c r="G96" i="1" s="1"/>
  <c r="K96" i="1" s="1"/>
  <c r="Q96" i="1"/>
  <c r="E97" i="1"/>
  <c r="F97" i="1"/>
  <c r="G97" i="1" s="1"/>
  <c r="K97" i="1" s="1"/>
  <c r="Q97" i="1"/>
  <c r="E98" i="1"/>
  <c r="F98" i="1"/>
  <c r="G98" i="1" s="1"/>
  <c r="K98" i="1" s="1"/>
  <c r="Q98" i="1"/>
  <c r="Q90" i="1"/>
  <c r="E89" i="1"/>
  <c r="F89" i="1"/>
  <c r="G89" i="1"/>
  <c r="K89" i="1"/>
  <c r="E90" i="1"/>
  <c r="F90" i="1"/>
  <c r="G90" i="1"/>
  <c r="K90" i="1"/>
  <c r="Q89" i="1"/>
  <c r="E85" i="1"/>
  <c r="F85" i="1"/>
  <c r="G85" i="1"/>
  <c r="E86" i="1"/>
  <c r="F86" i="1"/>
  <c r="G86" i="1"/>
  <c r="J86" i="1"/>
  <c r="E87" i="1"/>
  <c r="F87" i="1"/>
  <c r="G87" i="1"/>
  <c r="J87" i="1"/>
  <c r="E88" i="1"/>
  <c r="F88" i="1"/>
  <c r="G88" i="1"/>
  <c r="J88" i="1"/>
  <c r="E62" i="1"/>
  <c r="F62" i="1"/>
  <c r="G62" i="1"/>
  <c r="K62" i="1"/>
  <c r="E63" i="1"/>
  <c r="F63" i="1"/>
  <c r="G63" i="1"/>
  <c r="K63" i="1"/>
  <c r="E73" i="1"/>
  <c r="F73" i="1"/>
  <c r="G73" i="1"/>
  <c r="K73" i="1"/>
  <c r="E75" i="1"/>
  <c r="F75" i="1"/>
  <c r="G75" i="1"/>
  <c r="K75" i="1"/>
  <c r="E76" i="1"/>
  <c r="F76" i="1"/>
  <c r="G76" i="1"/>
  <c r="E77" i="1"/>
  <c r="F77" i="1"/>
  <c r="G77" i="1"/>
  <c r="K77" i="1"/>
  <c r="E78" i="1"/>
  <c r="F78" i="1"/>
  <c r="G78" i="1"/>
  <c r="K78" i="1"/>
  <c r="E79" i="1"/>
  <c r="F79" i="1"/>
  <c r="G79" i="1"/>
  <c r="K79" i="1"/>
  <c r="E81" i="1"/>
  <c r="F81" i="1"/>
  <c r="G81" i="1"/>
  <c r="K81" i="1"/>
  <c r="E66" i="1"/>
  <c r="F66" i="1"/>
  <c r="G66" i="1"/>
  <c r="K66" i="1"/>
  <c r="E67" i="1"/>
  <c r="F67" i="1"/>
  <c r="G67" i="1"/>
  <c r="K67" i="1"/>
  <c r="E68" i="1"/>
  <c r="F68" i="1"/>
  <c r="G68" i="1"/>
  <c r="K68" i="1"/>
  <c r="E65" i="1"/>
  <c r="F65" i="1"/>
  <c r="G65" i="1"/>
  <c r="E69" i="1"/>
  <c r="F69" i="1"/>
  <c r="G69" i="1"/>
  <c r="J69" i="1"/>
  <c r="E70" i="1"/>
  <c r="F70" i="1"/>
  <c r="G70" i="1"/>
  <c r="J70" i="1"/>
  <c r="E71" i="1"/>
  <c r="F71" i="1"/>
  <c r="G71" i="1"/>
  <c r="J71" i="1"/>
  <c r="E72" i="1"/>
  <c r="F72" i="1"/>
  <c r="G72" i="1"/>
  <c r="J72" i="1"/>
  <c r="E74" i="1"/>
  <c r="F74" i="1"/>
  <c r="G74" i="1"/>
  <c r="J74" i="1"/>
  <c r="E80" i="1"/>
  <c r="F80" i="1"/>
  <c r="G80" i="1"/>
  <c r="J80" i="1"/>
  <c r="E82" i="1"/>
  <c r="F82" i="1"/>
  <c r="G82" i="1"/>
  <c r="J82" i="1"/>
  <c r="E83" i="1"/>
  <c r="F83" i="1"/>
  <c r="G83" i="1"/>
  <c r="E64" i="1"/>
  <c r="F64" i="1"/>
  <c r="G64" i="1"/>
  <c r="I64" i="1"/>
  <c r="E53" i="1"/>
  <c r="F53" i="1"/>
  <c r="G53" i="1"/>
  <c r="I53" i="1"/>
  <c r="E54" i="1"/>
  <c r="F54" i="1"/>
  <c r="G54" i="1"/>
  <c r="I54" i="1"/>
  <c r="E55" i="1"/>
  <c r="F55" i="1"/>
  <c r="G55" i="1"/>
  <c r="I55" i="1"/>
  <c r="E56" i="1"/>
  <c r="F56" i="1"/>
  <c r="G56" i="1"/>
  <c r="K56" i="1"/>
  <c r="E57" i="1"/>
  <c r="F57" i="1"/>
  <c r="G57" i="1"/>
  <c r="K57" i="1"/>
  <c r="E58" i="1"/>
  <c r="F58" i="1"/>
  <c r="G58" i="1"/>
  <c r="K58" i="1"/>
  <c r="E59" i="1"/>
  <c r="F59" i="1"/>
  <c r="G59" i="1"/>
  <c r="E60" i="1"/>
  <c r="F60" i="1"/>
  <c r="G60" i="1"/>
  <c r="K60" i="1"/>
  <c r="E61" i="1"/>
  <c r="F61" i="1"/>
  <c r="G61" i="1"/>
  <c r="K61" i="1"/>
  <c r="E84" i="1"/>
  <c r="F84" i="1"/>
  <c r="E21" i="1"/>
  <c r="F21" i="1"/>
  <c r="G21" i="1"/>
  <c r="K21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E29" i="1"/>
  <c r="F29" i="1"/>
  <c r="G29" i="1"/>
  <c r="K29" i="1"/>
  <c r="E30" i="1"/>
  <c r="F30" i="1"/>
  <c r="G30" i="1"/>
  <c r="I30" i="1"/>
  <c r="E31" i="1"/>
  <c r="F31" i="1"/>
  <c r="G31" i="1"/>
  <c r="I31" i="1"/>
  <c r="E32" i="1"/>
  <c r="F32" i="1"/>
  <c r="G32" i="1"/>
  <c r="I32" i="1"/>
  <c r="E33" i="1"/>
  <c r="F33" i="1"/>
  <c r="G33" i="1"/>
  <c r="I33" i="1"/>
  <c r="E34" i="1"/>
  <c r="F34" i="1"/>
  <c r="G34" i="1"/>
  <c r="I34" i="1"/>
  <c r="E35" i="1"/>
  <c r="F35" i="1"/>
  <c r="G35" i="1"/>
  <c r="I35" i="1"/>
  <c r="E36" i="1"/>
  <c r="F36" i="1"/>
  <c r="G36" i="1"/>
  <c r="E37" i="1"/>
  <c r="F37" i="1"/>
  <c r="G37" i="1"/>
  <c r="I37" i="1"/>
  <c r="E38" i="1"/>
  <c r="F38" i="1"/>
  <c r="G38" i="1"/>
  <c r="I38" i="1"/>
  <c r="E39" i="1"/>
  <c r="F39" i="1"/>
  <c r="G39" i="1"/>
  <c r="I39" i="1"/>
  <c r="E40" i="1"/>
  <c r="F40" i="1"/>
  <c r="G40" i="1"/>
  <c r="I40" i="1"/>
  <c r="E41" i="1"/>
  <c r="F41" i="1"/>
  <c r="G41" i="1"/>
  <c r="I41" i="1"/>
  <c r="E42" i="1"/>
  <c r="F42" i="1"/>
  <c r="G42" i="1"/>
  <c r="I42" i="1"/>
  <c r="E43" i="1"/>
  <c r="F43" i="1"/>
  <c r="G43" i="1"/>
  <c r="I43" i="1"/>
  <c r="E44" i="1"/>
  <c r="F44" i="1"/>
  <c r="G44" i="1"/>
  <c r="E45" i="1"/>
  <c r="F45" i="1"/>
  <c r="G45" i="1"/>
  <c r="I45" i="1"/>
  <c r="E46" i="1"/>
  <c r="F46" i="1"/>
  <c r="G46" i="1"/>
  <c r="I46" i="1"/>
  <c r="E47" i="1"/>
  <c r="F47" i="1"/>
  <c r="G47" i="1"/>
  <c r="I47" i="1"/>
  <c r="E48" i="1"/>
  <c r="F48" i="1"/>
  <c r="G48" i="1"/>
  <c r="I48" i="1"/>
  <c r="E49" i="1"/>
  <c r="F49" i="1"/>
  <c r="G49" i="1"/>
  <c r="I49" i="1"/>
  <c r="E50" i="1"/>
  <c r="F50" i="1"/>
  <c r="G50" i="1"/>
  <c r="I50" i="1"/>
  <c r="E51" i="1"/>
  <c r="F51" i="1"/>
  <c r="G51" i="1"/>
  <c r="I51" i="1"/>
  <c r="E52" i="1"/>
  <c r="F52" i="1"/>
  <c r="G52" i="1"/>
  <c r="C9" i="1"/>
  <c r="D9" i="1"/>
  <c r="Q21" i="1"/>
  <c r="Q22" i="1"/>
  <c r="Q23" i="1"/>
  <c r="Q24" i="1"/>
  <c r="Q25" i="1"/>
  <c r="Q26" i="1"/>
  <c r="Q27" i="1"/>
  <c r="K28" i="1"/>
  <c r="Q28" i="1"/>
  <c r="Q29" i="1"/>
  <c r="Q30" i="1"/>
  <c r="Q31" i="1"/>
  <c r="Q32" i="1"/>
  <c r="Q33" i="1"/>
  <c r="Q34" i="1"/>
  <c r="Q35" i="1"/>
  <c r="I36" i="1"/>
  <c r="Q36" i="1"/>
  <c r="Q37" i="1"/>
  <c r="Q38" i="1"/>
  <c r="Q39" i="1"/>
  <c r="Q40" i="1"/>
  <c r="Q41" i="1"/>
  <c r="Q42" i="1"/>
  <c r="Q43" i="1"/>
  <c r="I44" i="1"/>
  <c r="Q44" i="1"/>
  <c r="Q45" i="1"/>
  <c r="Q46" i="1"/>
  <c r="Q47" i="1"/>
  <c r="Q48" i="1"/>
  <c r="Q49" i="1"/>
  <c r="Q50" i="1"/>
  <c r="Q51" i="1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G78" i="2"/>
  <c r="C78" i="2"/>
  <c r="E78" i="2"/>
  <c r="G77" i="2"/>
  <c r="C77" i="2"/>
  <c r="E77" i="2"/>
  <c r="G76" i="2"/>
  <c r="C76" i="2"/>
  <c r="E76" i="2"/>
  <c r="G75" i="2"/>
  <c r="C75" i="2"/>
  <c r="E75" i="2"/>
  <c r="G74" i="2"/>
  <c r="C74" i="2"/>
  <c r="E74" i="2"/>
  <c r="G73" i="2"/>
  <c r="C73" i="2"/>
  <c r="E73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H47" i="2"/>
  <c r="F47" i="2"/>
  <c r="D47" i="2"/>
  <c r="B47" i="2"/>
  <c r="A47" i="2"/>
  <c r="H46" i="2"/>
  <c r="D46" i="2"/>
  <c r="B46" i="2"/>
  <c r="A46" i="2"/>
  <c r="H45" i="2"/>
  <c r="D45" i="2"/>
  <c r="B45" i="2"/>
  <c r="A45" i="2"/>
  <c r="H44" i="2"/>
  <c r="D44" i="2"/>
  <c r="B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H34" i="2"/>
  <c r="D34" i="2"/>
  <c r="B34" i="2"/>
  <c r="A34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H78" i="2"/>
  <c r="D78" i="2"/>
  <c r="B78" i="2"/>
  <c r="A78" i="2"/>
  <c r="H77" i="2"/>
  <c r="D77" i="2"/>
  <c r="B77" i="2"/>
  <c r="A77" i="2"/>
  <c r="H76" i="2"/>
  <c r="D76" i="2"/>
  <c r="B76" i="2"/>
  <c r="A76" i="2"/>
  <c r="H75" i="2"/>
  <c r="D75" i="2"/>
  <c r="B75" i="2"/>
  <c r="A75" i="2"/>
  <c r="H74" i="2"/>
  <c r="D74" i="2"/>
  <c r="B74" i="2"/>
  <c r="A74" i="2"/>
  <c r="H73" i="2"/>
  <c r="D73" i="2"/>
  <c r="B73" i="2"/>
  <c r="A73" i="2"/>
  <c r="H72" i="2"/>
  <c r="D72" i="2"/>
  <c r="B72" i="2"/>
  <c r="A72" i="2"/>
  <c r="H71" i="2"/>
  <c r="D71" i="2"/>
  <c r="B71" i="2"/>
  <c r="A71" i="2"/>
  <c r="H70" i="2"/>
  <c r="D70" i="2"/>
  <c r="B70" i="2"/>
  <c r="A70" i="2"/>
  <c r="H69" i="2"/>
  <c r="D69" i="2"/>
  <c r="B69" i="2"/>
  <c r="A69" i="2"/>
  <c r="H68" i="2"/>
  <c r="D68" i="2"/>
  <c r="B68" i="2"/>
  <c r="A68" i="2"/>
  <c r="H67" i="2"/>
  <c r="D67" i="2"/>
  <c r="B67" i="2"/>
  <c r="A67" i="2"/>
  <c r="H66" i="2"/>
  <c r="D66" i="2"/>
  <c r="B66" i="2"/>
  <c r="A66" i="2"/>
  <c r="H65" i="2"/>
  <c r="D65" i="2"/>
  <c r="B65" i="2"/>
  <c r="A65" i="2"/>
  <c r="H64" i="2"/>
  <c r="D64" i="2"/>
  <c r="B64" i="2"/>
  <c r="A64" i="2"/>
  <c r="H63" i="2"/>
  <c r="D63" i="2"/>
  <c r="B63" i="2"/>
  <c r="A63" i="2"/>
  <c r="H62" i="2"/>
  <c r="D62" i="2"/>
  <c r="B62" i="2"/>
  <c r="A62" i="2"/>
  <c r="H61" i="2"/>
  <c r="D61" i="2"/>
  <c r="B61" i="2"/>
  <c r="A61" i="2"/>
  <c r="H60" i="2"/>
  <c r="D60" i="2"/>
  <c r="B60" i="2"/>
  <c r="A60" i="2"/>
  <c r="H59" i="2"/>
  <c r="D59" i="2"/>
  <c r="B59" i="2"/>
  <c r="A59" i="2"/>
  <c r="H58" i="2"/>
  <c r="D58" i="2"/>
  <c r="B58" i="2"/>
  <c r="A58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D54" i="2"/>
  <c r="B54" i="2"/>
  <c r="A54" i="2"/>
  <c r="H53" i="2"/>
  <c r="D53" i="2"/>
  <c r="B53" i="2"/>
  <c r="A53" i="2"/>
  <c r="H52" i="2"/>
  <c r="D52" i="2"/>
  <c r="B52" i="2"/>
  <c r="A52" i="2"/>
  <c r="H51" i="2"/>
  <c r="D51" i="2"/>
  <c r="B51" i="2"/>
  <c r="A51" i="2"/>
  <c r="H50" i="2"/>
  <c r="D50" i="2"/>
  <c r="B50" i="2"/>
  <c r="A50" i="2"/>
  <c r="H49" i="2"/>
  <c r="D49" i="2"/>
  <c r="B49" i="2"/>
  <c r="A49" i="2"/>
  <c r="H48" i="2"/>
  <c r="D48" i="2"/>
  <c r="B48" i="2"/>
  <c r="A48" i="2"/>
  <c r="Q86" i="1"/>
  <c r="Q87" i="1"/>
  <c r="Q88" i="1"/>
  <c r="Q85" i="1"/>
  <c r="K85" i="1"/>
  <c r="Q74" i="1"/>
  <c r="Q80" i="1"/>
  <c r="Q84" i="1"/>
  <c r="Q82" i="1"/>
  <c r="J83" i="1"/>
  <c r="Q83" i="1"/>
  <c r="Q64" i="1"/>
  <c r="F16" i="1"/>
  <c r="C17" i="1"/>
  <c r="Q78" i="1"/>
  <c r="Q79" i="1"/>
  <c r="Q81" i="1"/>
  <c r="Q69" i="1"/>
  <c r="Q70" i="1"/>
  <c r="Q71" i="1"/>
  <c r="Q72" i="1"/>
  <c r="Q75" i="1"/>
  <c r="K76" i="1"/>
  <c r="Q76" i="1"/>
  <c r="Q77" i="1"/>
  <c r="Q73" i="1"/>
  <c r="H52" i="1"/>
  <c r="Q52" i="1"/>
  <c r="Q53" i="1"/>
  <c r="Q54" i="1"/>
  <c r="Q55" i="1"/>
  <c r="Q56" i="1"/>
  <c r="Q57" i="1"/>
  <c r="Q58" i="1"/>
  <c r="K59" i="1"/>
  <c r="Q59" i="1"/>
  <c r="Q60" i="1"/>
  <c r="Q61" i="1"/>
  <c r="Q62" i="1"/>
  <c r="Q63" i="1"/>
  <c r="J65" i="1"/>
  <c r="Q65" i="1"/>
  <c r="Q66" i="1"/>
  <c r="Q67" i="1"/>
  <c r="Q68" i="1"/>
  <c r="C11" i="1"/>
  <c r="C12" i="1"/>
  <c r="O93" i="1" l="1"/>
  <c r="O97" i="1"/>
  <c r="O92" i="1"/>
  <c r="O96" i="1"/>
  <c r="O91" i="1"/>
  <c r="O95" i="1"/>
  <c r="O94" i="1"/>
  <c r="O98" i="1"/>
  <c r="C16" i="1"/>
  <c r="D18" i="1" s="1"/>
  <c r="O36" i="1"/>
  <c r="O68" i="1"/>
  <c r="O26" i="1"/>
  <c r="O45" i="1"/>
  <c r="O60" i="1"/>
  <c r="O48" i="1"/>
  <c r="O54" i="1"/>
  <c r="O30" i="1"/>
  <c r="O62" i="1"/>
  <c r="O28" i="1"/>
  <c r="O77" i="1"/>
  <c r="O44" i="1"/>
  <c r="O23" i="1"/>
  <c r="O34" i="1"/>
  <c r="O88" i="1"/>
  <c r="O63" i="1"/>
  <c r="O80" i="1"/>
  <c r="O27" i="1"/>
  <c r="O38" i="1"/>
  <c r="O37" i="1"/>
  <c r="O40" i="1"/>
  <c r="O25" i="1"/>
  <c r="O87" i="1"/>
  <c r="O31" i="1"/>
  <c r="O42" i="1"/>
  <c r="C15" i="1"/>
  <c r="O79" i="1"/>
  <c r="O69" i="1"/>
  <c r="O35" i="1"/>
  <c r="O46" i="1"/>
  <c r="O59" i="1"/>
  <c r="O22" i="1"/>
  <c r="O33" i="1"/>
  <c r="O75" i="1"/>
  <c r="O39" i="1"/>
  <c r="O50" i="1"/>
  <c r="O78" i="1"/>
  <c r="O70" i="1"/>
  <c r="O52" i="1"/>
  <c r="O43" i="1"/>
  <c r="O85" i="1"/>
  <c r="O41" i="1"/>
  <c r="O56" i="1"/>
  <c r="O47" i="1"/>
  <c r="O89" i="1"/>
  <c r="O76" i="1"/>
  <c r="O61" i="1"/>
  <c r="O86" i="1"/>
  <c r="O51" i="1"/>
  <c r="O84" i="1"/>
  <c r="O83" i="1"/>
  <c r="O49" i="1"/>
  <c r="O65" i="1"/>
  <c r="O81" i="1"/>
  <c r="O21" i="1"/>
  <c r="O57" i="1"/>
  <c r="O24" i="1"/>
  <c r="O72" i="1"/>
  <c r="O67" i="1"/>
  <c r="O58" i="1"/>
  <c r="O71" i="1"/>
  <c r="O90" i="1"/>
  <c r="O74" i="1"/>
  <c r="O73" i="1"/>
  <c r="O29" i="1"/>
  <c r="O66" i="1"/>
  <c r="O32" i="1"/>
  <c r="O55" i="1"/>
  <c r="O53" i="1"/>
  <c r="O64" i="1"/>
  <c r="O82" i="1"/>
  <c r="F17" i="1"/>
  <c r="F18" i="1" l="1"/>
  <c r="F19" i="1" s="1"/>
  <c r="C18" i="1"/>
</calcChain>
</file>

<file path=xl/sharedStrings.xml><?xml version="1.0" encoding="utf-8"?>
<sst xmlns="http://schemas.openxmlformats.org/spreadsheetml/2006/main" count="774" uniqueCount="304">
  <si>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</si>
  <si>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</si>
  <si>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</si>
  <si>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</si>
  <si>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</si>
  <si>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</si>
  <si>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</si>
  <si>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</si>
  <si>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</si>
  <si>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</si>
  <si>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</si>
  <si>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</si>
  <si>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</si>
  <si>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</si>
  <si>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</si>
  <si>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</si>
  <si>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</si>
  <si>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</si>
  <si>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</si>
  <si>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</si>
  <si>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</si>
  <si>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</si>
  <si>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</si>
  <si>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</si>
  <si>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</si>
  <si>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</si>
  <si>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</si>
  <si>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</si>
  <si>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</si>
  <si>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</si>
  <si>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</si>
  <si>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</si>
  <si>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</si>
  <si>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</si>
  <si>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V1044 Her / GSC 3073-0837</t>
  </si>
  <si>
    <t>IBVS 5438</t>
  </si>
  <si>
    <t>I</t>
  </si>
  <si>
    <t>II</t>
  </si>
  <si>
    <t>IBVS 5543</t>
  </si>
  <si>
    <t>IBVS 5713</t>
  </si>
  <si>
    <t>IBVS 5781</t>
  </si>
  <si>
    <t>IBVS 5871</t>
  </si>
  <si>
    <t>From ToMcat</t>
  </si>
  <si>
    <t>not avail.</t>
  </si>
  <si>
    <t>EW</t>
  </si>
  <si>
    <t>IBVS 5874</t>
  </si>
  <si>
    <t>IBVS 5894</t>
  </si>
  <si>
    <t>IBVS 5920</t>
  </si>
  <si>
    <t>IBVS 5945</t>
  </si>
  <si>
    <t>Add cycle</t>
  </si>
  <si>
    <t>Old Cycle</t>
  </si>
  <si>
    <t>IBVS 5918</t>
  </si>
  <si>
    <t>IBVS 5959</t>
  </si>
  <si>
    <t>IBVS 5992</t>
  </si>
  <si>
    <t>IBVS 6010</t>
  </si>
  <si>
    <t>OEJV 0003</t>
  </si>
  <si>
    <t>IBVS 6029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</si>
  <si>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</si>
  <si>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</si>
  <si>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</si>
  <si>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</si>
  <si>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</si>
  <si>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</si>
  <si>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</si>
  <si>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</si>
  <si>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</si>
  <si>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</si>
  <si>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</si>
  <si>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</si>
  <si>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2452056.3571 </t>
  </si>
  <si>
    <t> 26.05.2001 20:34 </t>
  </si>
  <si>
    <t> 0.0075 </t>
  </si>
  <si>
    <t>E </t>
  </si>
  <si>
    <t>?</t>
  </si>
  <si>
    <t> E.Blättler </t>
  </si>
  <si>
    <t> BBS 126 </t>
  </si>
  <si>
    <t>2452056.4756 </t>
  </si>
  <si>
    <t> 26.05.2001 23:24 </t>
  </si>
  <si>
    <t> 0.0057 </t>
  </si>
  <si>
    <t>2452058.5234 </t>
  </si>
  <si>
    <t> 29.05.2001 00:33 </t>
  </si>
  <si>
    <t> 0.0080 </t>
  </si>
  <si>
    <t>2452065.3794 </t>
  </si>
  <si>
    <t> 04.06.2001 21:06 </t>
  </si>
  <si>
    <t>2452065.5020 </t>
  </si>
  <si>
    <t> 05.06.2001 00:02 </t>
  </si>
  <si>
    <t>2452073.4423 </t>
  </si>
  <si>
    <t> 12.06.2001 22:36 </t>
  </si>
  <si>
    <t> 0.0071 </t>
  </si>
  <si>
    <t>2452073.5601 </t>
  </si>
  <si>
    <t> 13.06.2001 01:26 </t>
  </si>
  <si>
    <t> 0.0046 </t>
  </si>
  <si>
    <t>2452075.3681 </t>
  </si>
  <si>
    <t> 14.06.2001 20:50 </t>
  </si>
  <si>
    <t> 0.0078 </t>
  </si>
  <si>
    <t>2452075.4846 </t>
  </si>
  <si>
    <t> 14.06.2001 23:37 </t>
  </si>
  <si>
    <t> 0.0040 </t>
  </si>
  <si>
    <t>2452296.638 </t>
  </si>
  <si>
    <t> 22.01.2002 03:18 </t>
  </si>
  <si>
    <t> 0.008 </t>
  </si>
  <si>
    <t>V </t>
  </si>
  <si>
    <t> K.Locher </t>
  </si>
  <si>
    <t> BBS 127 </t>
  </si>
  <si>
    <t>2452323.586 </t>
  </si>
  <si>
    <t> 18.02.2002 02:03 </t>
  </si>
  <si>
    <t> 0.004 </t>
  </si>
  <si>
    <t>2452323.707 </t>
  </si>
  <si>
    <t> 18.02.2002 04:58 </t>
  </si>
  <si>
    <t> 0.005 </t>
  </si>
  <si>
    <t>2452344.653 </t>
  </si>
  <si>
    <t> 11.03.2002 03:40 </t>
  </si>
  <si>
    <t> 0.015 </t>
  </si>
  <si>
    <t>2452345.610 </t>
  </si>
  <si>
    <t> 12.03.2002 02:38 </t>
  </si>
  <si>
    <t> 0.010 </t>
  </si>
  <si>
    <t>2452347.531 </t>
  </si>
  <si>
    <t> 14.03.2002 00:44 </t>
  </si>
  <si>
    <t> 0.006 </t>
  </si>
  <si>
    <t>2452347.651 </t>
  </si>
  <si>
    <t> 14.03.2002 03:37 </t>
  </si>
  <si>
    <t>2452351.627 </t>
  </si>
  <si>
    <t> 18.03.2002 03:02 </t>
  </si>
  <si>
    <t> 0.011 </t>
  </si>
  <si>
    <t>2452367.502 </t>
  </si>
  <si>
    <t> 03.04.2002 00:02 </t>
  </si>
  <si>
    <t> 0.003 </t>
  </si>
  <si>
    <t> BBS 128 </t>
  </si>
  <si>
    <t>2452382.553 </t>
  </si>
  <si>
    <t> 18.04.2002 01:16 </t>
  </si>
  <si>
    <t> 0.014 </t>
  </si>
  <si>
    <t>2452395.421 </t>
  </si>
  <si>
    <t> 30.04.2002 22:06 </t>
  </si>
  <si>
    <t>2452409.501 </t>
  </si>
  <si>
    <t> 15.05.2002 00:01 </t>
  </si>
  <si>
    <t>2452411.545 </t>
  </si>
  <si>
    <t> 17.05.2002 01:04 </t>
  </si>
  <si>
    <t> 0.009 </t>
  </si>
  <si>
    <t>2452415.518 </t>
  </si>
  <si>
    <t> 21.05.2002 00:25 </t>
  </si>
  <si>
    <t>2452430.445 </t>
  </si>
  <si>
    <t> 04.06.2002 22:40 </t>
  </si>
  <si>
    <t> 0.019 </t>
  </si>
  <si>
    <t>2452438.499 </t>
  </si>
  <si>
    <t> 12.06.2002 23:58 </t>
  </si>
  <si>
    <t>2452442.463 </t>
  </si>
  <si>
    <t> 16.06.2002 23:06 </t>
  </si>
  <si>
    <t>2452460.507 </t>
  </si>
  <si>
    <t> 05.07.2002 00:10 </t>
  </si>
  <si>
    <t> 0.000 </t>
  </si>
  <si>
    <t>2452465.447 </t>
  </si>
  <si>
    <t> 09.07.2002 22:43 </t>
  </si>
  <si>
    <t> 0.007 </t>
  </si>
  <si>
    <t>2452483.372 </t>
  </si>
  <si>
    <t> 27.07.2002 20:55 </t>
  </si>
  <si>
    <t>2452485.420 </t>
  </si>
  <si>
    <t> 29.07.2002 22:04 </t>
  </si>
  <si>
    <t>2452492.389 </t>
  </si>
  <si>
    <t> 05.08.2002 21:20 </t>
  </si>
  <si>
    <t> -0.002 </t>
  </si>
  <si>
    <t>2452526.331 </t>
  </si>
  <si>
    <t> 08.09.2002 19:56 </t>
  </si>
  <si>
    <t> BBS 129 </t>
  </si>
  <si>
    <t>2452590.217 </t>
  </si>
  <si>
    <t> 11.11.2002 17:12 </t>
  </si>
  <si>
    <t>2452702.598 </t>
  </si>
  <si>
    <t> 04.03.2003 02:21 </t>
  </si>
  <si>
    <t>2452708.600 </t>
  </si>
  <si>
    <t> 10.03.2003 02:24 </t>
  </si>
  <si>
    <t> -0.008 </t>
  </si>
  <si>
    <t>2452745.4296 </t>
  </si>
  <si>
    <t> 15.04.2003 22:18 </t>
  </si>
  <si>
    <t> 0.0039 </t>
  </si>
  <si>
    <t>2452745.5497 </t>
  </si>
  <si>
    <t> 16.04.2003 01:11 </t>
  </si>
  <si>
    <t> 0.0037 </t>
  </si>
  <si>
    <t>2452753.495 </t>
  </si>
  <si>
    <t> 23.04.2003 23:52 </t>
  </si>
  <si>
    <t>2452791.513 </t>
  </si>
  <si>
    <t> 01.06.2003 00:18 </t>
  </si>
  <si>
    <t>2452792.473 </t>
  </si>
  <si>
    <t> 01.06.2003 23:21 </t>
  </si>
  <si>
    <t> 0.002 </t>
  </si>
  <si>
    <t>2452812.456 </t>
  </si>
  <si>
    <t> 21.06.2003 22:56 </t>
  </si>
  <si>
    <t> 0.012 </t>
  </si>
  <si>
    <t>2452875.387 </t>
  </si>
  <si>
    <t> 23.08.2003 21:17 </t>
  </si>
  <si>
    <t> BBS 130 </t>
  </si>
  <si>
    <t>2453096.5234 </t>
  </si>
  <si>
    <t> 01.04.2004 00:33 </t>
  </si>
  <si>
    <t> 0.0022 </t>
  </si>
  <si>
    <t>2453229.357 </t>
  </si>
  <si>
    <t> 11.08.2004 20:34 </t>
  </si>
  <si>
    <t>OEJV 0003 </t>
  </si>
  <si>
    <t>2453614.3816 </t>
  </si>
  <si>
    <t> 31.08.2005 21:09 </t>
  </si>
  <si>
    <t> 0.0005 </t>
  </si>
  <si>
    <t>IBVS 5713 </t>
  </si>
  <si>
    <t>2453992.308 </t>
  </si>
  <si>
    <t> 13.09.2006 19:23 </t>
  </si>
  <si>
    <t> -0.000 </t>
  </si>
  <si>
    <t>C </t>
  </si>
  <si>
    <t>R</t>
  </si>
  <si>
    <t> BBS 133 (=IBVS 5781) </t>
  </si>
  <si>
    <t>2453992.4266 </t>
  </si>
  <si>
    <t> 13.09.2006 22:14 </t>
  </si>
  <si>
    <t> -0.0018 </t>
  </si>
  <si>
    <t>2454202.5078 </t>
  </si>
  <si>
    <t> 12.04.2007 00:11 </t>
  </si>
  <si>
    <t> -0.0004 </t>
  </si>
  <si>
    <t>o</t>
  </si>
  <si>
    <t>2454317.4143 </t>
  </si>
  <si>
    <t> 04.08.2007 21:56 </t>
  </si>
  <si>
    <t> -0.0000 </t>
  </si>
  <si>
    <t> M.&amp; C.Rätz </t>
  </si>
  <si>
    <t>BAVM 201 </t>
  </si>
  <si>
    <t>2454367.3480 </t>
  </si>
  <si>
    <t> 23.09.2007 20:21 </t>
  </si>
  <si>
    <t> 0.0006 </t>
  </si>
  <si>
    <t>2454631.4518 </t>
  </si>
  <si>
    <t> 13.06.2008 22:50 </t>
  </si>
  <si>
    <t> 0.0007 </t>
  </si>
  <si>
    <t>-I</t>
  </si>
  <si>
    <t> F.Agerer </t>
  </si>
  <si>
    <t>2454631.5705 </t>
  </si>
  <si>
    <t> 14.06.2008 01:41 </t>
  </si>
  <si>
    <t>8857.5</t>
  </si>
  <si>
    <t> -0.0009 </t>
  </si>
  <si>
    <t>2454697.390 </t>
  </si>
  <si>
    <t> 18.08.2008 21:21 </t>
  </si>
  <si>
    <t>9131</t>
  </si>
  <si>
    <t>IBVS 5871 </t>
  </si>
  <si>
    <t>2454908.5497 </t>
  </si>
  <si>
    <t> 18.03.2009 01:11 </t>
  </si>
  <si>
    <t>10008.5</t>
  </si>
  <si>
    <t> 0.0002 </t>
  </si>
  <si>
    <t>BAVM 209 </t>
  </si>
  <si>
    <t>2454998.6701 </t>
  </si>
  <si>
    <t> 16.06.2009 04:04 </t>
  </si>
  <si>
    <t>10383</t>
  </si>
  <si>
    <t> R.Diethelm </t>
  </si>
  <si>
    <t>IBVS 5894 </t>
  </si>
  <si>
    <t>2454998.7923 </t>
  </si>
  <si>
    <t> 16.06.2009 07:00 </t>
  </si>
  <si>
    <t>10383.5</t>
  </si>
  <si>
    <t> 0.0024 </t>
  </si>
  <si>
    <t>2454998.9089 </t>
  </si>
  <si>
    <t> 16.06.2009 09:48 </t>
  </si>
  <si>
    <t>10384</t>
  </si>
  <si>
    <t> -0.0013 </t>
  </si>
  <si>
    <t>2455049.4431 </t>
  </si>
  <si>
    <t> 05.08.2009 22:38 </t>
  </si>
  <si>
    <t>10594</t>
  </si>
  <si>
    <t>IBVS 5920 </t>
  </si>
  <si>
    <t>2455049.561 </t>
  </si>
  <si>
    <t> 06.08.2009 01:27 </t>
  </si>
  <si>
    <t>10594.5</t>
  </si>
  <si>
    <t> -0.004 </t>
  </si>
  <si>
    <t>2455070.3809 </t>
  </si>
  <si>
    <t> 26.08.2009 21:08 </t>
  </si>
  <si>
    <t>10681</t>
  </si>
  <si>
    <t>-U;-I</t>
  </si>
  <si>
    <t> M.Rätz &amp; K.Rätz </t>
  </si>
  <si>
    <t>BAVM 214 </t>
  </si>
  <si>
    <t>2455312.8277 </t>
  </si>
  <si>
    <t> 26.04.2010 07:51 </t>
  </si>
  <si>
    <t>11688.5</t>
  </si>
  <si>
    <t> 0.0010 </t>
  </si>
  <si>
    <t>IBVS 5945 </t>
  </si>
  <si>
    <t>2455669.4576 </t>
  </si>
  <si>
    <t> 17.04.2011 22:58 </t>
  </si>
  <si>
    <t>13170.5</t>
  </si>
  <si>
    <t>BAVM 220 </t>
  </si>
  <si>
    <t>2455669.5780 </t>
  </si>
  <si>
    <t> 18.04.2011 01:52 </t>
  </si>
  <si>
    <t>13171</t>
  </si>
  <si>
    <t> 0.0008 </t>
  </si>
  <si>
    <t>2455721.7654 </t>
  </si>
  <si>
    <t> 09.06.2011 06:22 </t>
  </si>
  <si>
    <t>13388</t>
  </si>
  <si>
    <t> -0.0310 </t>
  </si>
  <si>
    <t>IBVS 5992 </t>
  </si>
  <si>
    <t>2456054.8407 </t>
  </si>
  <si>
    <t> 07.05.2012 08:10 </t>
  </si>
  <si>
    <t>14772</t>
  </si>
  <si>
    <t> -0.0031 </t>
  </si>
  <si>
    <t>IBVS 6029 </t>
  </si>
  <si>
    <t>2456764.3734 </t>
  </si>
  <si>
    <t> 16.04.2014 20:57 </t>
  </si>
  <si>
    <t>17720.5</t>
  </si>
  <si>
    <t> -0.0010 </t>
  </si>
  <si>
    <t>BAVM 238 </t>
  </si>
  <si>
    <t>2456764.4936 </t>
  </si>
  <si>
    <t> 16.04.2014 23:50 </t>
  </si>
  <si>
    <t>17721</t>
  </si>
  <si>
    <t> -0.0011 </t>
  </si>
  <si>
    <t>2456764.6128 </t>
  </si>
  <si>
    <t> 17.04.2014 02:42 </t>
  </si>
  <si>
    <t>17721.5</t>
  </si>
  <si>
    <t> -0.0022 </t>
  </si>
  <si>
    <t>BAD?</t>
  </si>
  <si>
    <t>OEJV 0179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</si>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</sst>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4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/>
    <xf numFmtId="0" fontId="15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6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6" fillId="24" borderId="17" xfId="38" applyFill="1" applyBorder="1" applyAlignment="1" applyProtection="1">
      <alignment horizontal="right" vertical="top" wrapText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8" xfId="0" applyFont="1" applyBorder="1" applyAlignment="1">
      <alignment horizontal="center"/>
    </xf>
    <xf numFmtId="0" fontId="14" fillId="0" borderId="0" xfId="42" applyFont="1"/>
    <xf numFmtId="0" fontId="14" fillId="0" borderId="0" xfId="42" applyFont="1" applyAlignment="1">
      <alignment horizontal="center"/>
    </xf>
    <xf numFmtId="0" fontId="14" fillId="0" borderId="0" xfId="42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5" fontId="35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V1044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4.0000000000000001E-3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8.0000000000000004E-4</c:v>
                  </c:pt>
                  <c:pt idx="36">
                    <c:v>2E-3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4.0000000000000001E-3</c:v>
                  </c:pt>
                  <c:pt idx="40">
                    <c:v>6.0000000000000001E-3</c:v>
                  </c:pt>
                  <c:pt idx="41">
                    <c:v>4.0000000000000001E-3</c:v>
                  </c:pt>
                  <c:pt idx="42">
                    <c:v>1.5E-3</c:v>
                  </c:pt>
                  <c:pt idx="43">
                    <c:v>6.0000000000000001E-3</c:v>
                  </c:pt>
                  <c:pt idx="44">
                    <c:v>1.8E-3</c:v>
                  </c:pt>
                  <c:pt idx="45">
                    <c:v>3.0000000000000001E-3</c:v>
                  </c:pt>
                  <c:pt idx="46">
                    <c:v>8.0000000000000004E-4</c:v>
                  </c:pt>
                  <c:pt idx="47">
                    <c:v>2.9999999999999997E-4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2.0000000000000001E-4</c:v>
                  </c:pt>
                  <c:pt idx="51">
                    <c:v>1E-3</c:v>
                  </c:pt>
                  <c:pt idx="52">
                    <c:v>5.0000000000000001E-3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6.9999999999999999E-4</c:v>
                  </c:pt>
                  <c:pt idx="56">
                    <c:v>5.0000000000000001E-4</c:v>
                  </c:pt>
                  <c:pt idx="57">
                    <c:v>1.6000000000000001E-3</c:v>
                  </c:pt>
                  <c:pt idx="58">
                    <c:v>4.0000000000000001E-3</c:v>
                  </c:pt>
                  <c:pt idx="59">
                    <c:v>2.9999999999999997E-4</c:v>
                  </c:pt>
                  <c:pt idx="60">
                    <c:v>2.0000000000000001E-4</c:v>
                  </c:pt>
                  <c:pt idx="61">
                    <c:v>1.9E-3</c:v>
                  </c:pt>
                  <c:pt idx="62">
                    <c:v>1.5E-3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8.0000000000000004E-4</c:v>
                  </c:pt>
                  <c:pt idx="66">
                    <c:v>3.3E-3</c:v>
                  </c:pt>
                  <c:pt idx="67">
                    <c:v>4.0000000000000002E-4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4.0000000000000002E-4</c:v>
                  </c:pt>
                  <c:pt idx="71">
                    <c:v>8.9999999999999998E-4</c:v>
                  </c:pt>
                  <c:pt idx="72">
                    <c:v>8.9999999999999998E-4</c:v>
                  </c:pt>
                  <c:pt idx="73">
                    <c:v>2.9999999999999997E-4</c:v>
                  </c:pt>
                  <c:pt idx="74">
                    <c:v>4.0000000000000002E-4</c:v>
                  </c:pt>
                  <c:pt idx="75">
                    <c:v>2.9999999999999997E-4</c:v>
                  </c:pt>
                  <c:pt idx="76">
                    <c:v>2.9999999999999997E-4</c:v>
                  </c:pt>
                  <c:pt idx="77">
                    <c:v>2.0000000000000001E-4</c:v>
                  </c:pt>
                </c:numCache>
              </c:numRef>
            </c:plus>
            <c:minus>
              <c:numRef>
                <c:f>Active!$D$21:$D$235</c:f>
                <c:numCache>
                  <c:formatCode>General</c:formatCode>
                  <c:ptCount val="2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4.0000000000000001E-3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8.0000000000000004E-4</c:v>
                  </c:pt>
                  <c:pt idx="36">
                    <c:v>2E-3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4.0000000000000001E-3</c:v>
                  </c:pt>
                  <c:pt idx="40">
                    <c:v>6.0000000000000001E-3</c:v>
                  </c:pt>
                  <c:pt idx="41">
                    <c:v>4.0000000000000001E-3</c:v>
                  </c:pt>
                  <c:pt idx="42">
                    <c:v>1.5E-3</c:v>
                  </c:pt>
                  <c:pt idx="43">
                    <c:v>6.0000000000000001E-3</c:v>
                  </c:pt>
                  <c:pt idx="44">
                    <c:v>1.8E-3</c:v>
                  </c:pt>
                  <c:pt idx="45">
                    <c:v>3.0000000000000001E-3</c:v>
                  </c:pt>
                  <c:pt idx="46">
                    <c:v>8.0000000000000004E-4</c:v>
                  </c:pt>
                  <c:pt idx="47">
                    <c:v>2.9999999999999997E-4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2.0000000000000001E-4</c:v>
                  </c:pt>
                  <c:pt idx="51">
                    <c:v>1E-3</c:v>
                  </c:pt>
                  <c:pt idx="52">
                    <c:v>5.0000000000000001E-3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6.9999999999999999E-4</c:v>
                  </c:pt>
                  <c:pt idx="56">
                    <c:v>5.0000000000000001E-4</c:v>
                  </c:pt>
                  <c:pt idx="57">
                    <c:v>1.6000000000000001E-3</c:v>
                  </c:pt>
                  <c:pt idx="58">
                    <c:v>4.0000000000000001E-3</c:v>
                  </c:pt>
                  <c:pt idx="59">
                    <c:v>2.9999999999999997E-4</c:v>
                  </c:pt>
                  <c:pt idx="60">
                    <c:v>2.0000000000000001E-4</c:v>
                  </c:pt>
                  <c:pt idx="61">
                    <c:v>1.9E-3</c:v>
                  </c:pt>
                  <c:pt idx="62">
                    <c:v>1.5E-3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8.0000000000000004E-4</c:v>
                  </c:pt>
                  <c:pt idx="66">
                    <c:v>3.3E-3</c:v>
                  </c:pt>
                  <c:pt idx="67">
                    <c:v>4.0000000000000002E-4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4.0000000000000002E-4</c:v>
                  </c:pt>
                  <c:pt idx="71">
                    <c:v>8.9999999999999998E-4</c:v>
                  </c:pt>
                  <c:pt idx="72">
                    <c:v>8.9999999999999998E-4</c:v>
                  </c:pt>
                  <c:pt idx="73">
                    <c:v>2.9999999999999997E-4</c:v>
                  </c:pt>
                  <c:pt idx="74">
                    <c:v>4.0000000000000002E-4</c:v>
                  </c:pt>
                  <c:pt idx="75">
                    <c:v>2.9999999999999997E-4</c:v>
                  </c:pt>
                  <c:pt idx="76">
                    <c:v>2.9999999999999997E-4</c:v>
                  </c:pt>
                  <c:pt idx="7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-1953</c:v>
                </c:pt>
                <c:pt idx="1">
                  <c:v>-1952.5</c:v>
                </c:pt>
                <c:pt idx="2">
                  <c:v>-1944</c:v>
                </c:pt>
                <c:pt idx="3">
                  <c:v>-1915.5</c:v>
                </c:pt>
                <c:pt idx="4">
                  <c:v>-1915</c:v>
                </c:pt>
                <c:pt idx="5">
                  <c:v>-1882</c:v>
                </c:pt>
                <c:pt idx="6">
                  <c:v>-1881.5</c:v>
                </c:pt>
                <c:pt idx="7">
                  <c:v>-1874</c:v>
                </c:pt>
                <c:pt idx="8">
                  <c:v>-1873.5</c:v>
                </c:pt>
                <c:pt idx="9">
                  <c:v>-954.5</c:v>
                </c:pt>
                <c:pt idx="10">
                  <c:v>-842.5</c:v>
                </c:pt>
                <c:pt idx="11">
                  <c:v>-842</c:v>
                </c:pt>
                <c:pt idx="12">
                  <c:v>-755</c:v>
                </c:pt>
                <c:pt idx="13">
                  <c:v>-751</c:v>
                </c:pt>
                <c:pt idx="14">
                  <c:v>-743</c:v>
                </c:pt>
                <c:pt idx="15">
                  <c:v>-742.5</c:v>
                </c:pt>
                <c:pt idx="16">
                  <c:v>-726</c:v>
                </c:pt>
                <c:pt idx="17">
                  <c:v>-660</c:v>
                </c:pt>
                <c:pt idx="18">
                  <c:v>-597.5</c:v>
                </c:pt>
                <c:pt idx="19">
                  <c:v>-544</c:v>
                </c:pt>
                <c:pt idx="20">
                  <c:v>-485.5</c:v>
                </c:pt>
                <c:pt idx="21">
                  <c:v>-477</c:v>
                </c:pt>
                <c:pt idx="22">
                  <c:v>-460.5</c:v>
                </c:pt>
                <c:pt idx="23">
                  <c:v>-398.5</c:v>
                </c:pt>
                <c:pt idx="24">
                  <c:v>-365</c:v>
                </c:pt>
                <c:pt idx="25">
                  <c:v>-348.5</c:v>
                </c:pt>
                <c:pt idx="26">
                  <c:v>-273.5</c:v>
                </c:pt>
                <c:pt idx="27">
                  <c:v>-253</c:v>
                </c:pt>
                <c:pt idx="28">
                  <c:v>-178.5</c:v>
                </c:pt>
                <c:pt idx="29">
                  <c:v>-170</c:v>
                </c:pt>
                <c:pt idx="30">
                  <c:v>-141</c:v>
                </c:pt>
                <c:pt idx="31">
                  <c:v>0</c:v>
                </c:pt>
                <c:pt idx="32">
                  <c:v>265.5</c:v>
                </c:pt>
                <c:pt idx="33">
                  <c:v>732.5</c:v>
                </c:pt>
                <c:pt idx="34">
                  <c:v>757.5</c:v>
                </c:pt>
                <c:pt idx="35">
                  <c:v>910.5</c:v>
                </c:pt>
                <c:pt idx="36">
                  <c:v>911</c:v>
                </c:pt>
                <c:pt idx="37">
                  <c:v>944</c:v>
                </c:pt>
                <c:pt idx="38">
                  <c:v>1102</c:v>
                </c:pt>
                <c:pt idx="39">
                  <c:v>1106</c:v>
                </c:pt>
                <c:pt idx="40">
                  <c:v>1189</c:v>
                </c:pt>
                <c:pt idx="41">
                  <c:v>1450.5</c:v>
                </c:pt>
                <c:pt idx="42">
                  <c:v>2369.5</c:v>
                </c:pt>
                <c:pt idx="43">
                  <c:v>2921.5</c:v>
                </c:pt>
                <c:pt idx="44">
                  <c:v>4521.5</c:v>
                </c:pt>
                <c:pt idx="45">
                  <c:v>6092</c:v>
                </c:pt>
                <c:pt idx="46">
                  <c:v>6092.5</c:v>
                </c:pt>
                <c:pt idx="47">
                  <c:v>6965.5</c:v>
                </c:pt>
                <c:pt idx="48">
                  <c:v>7443</c:v>
                </c:pt>
                <c:pt idx="49">
                  <c:v>7650.5</c:v>
                </c:pt>
                <c:pt idx="50">
                  <c:v>8748</c:v>
                </c:pt>
                <c:pt idx="51">
                  <c:v>8748.5</c:v>
                </c:pt>
                <c:pt idx="52">
                  <c:v>9022</c:v>
                </c:pt>
                <c:pt idx="53">
                  <c:v>9899.5</c:v>
                </c:pt>
                <c:pt idx="54">
                  <c:v>10274</c:v>
                </c:pt>
                <c:pt idx="55">
                  <c:v>10274.5</c:v>
                </c:pt>
                <c:pt idx="56">
                  <c:v>10275</c:v>
                </c:pt>
                <c:pt idx="57">
                  <c:v>10485</c:v>
                </c:pt>
                <c:pt idx="58">
                  <c:v>10485.5</c:v>
                </c:pt>
                <c:pt idx="59">
                  <c:v>10572</c:v>
                </c:pt>
                <c:pt idx="60">
                  <c:v>11579.5</c:v>
                </c:pt>
                <c:pt idx="61">
                  <c:v>13061.5</c:v>
                </c:pt>
                <c:pt idx="62">
                  <c:v>13062</c:v>
                </c:pt>
                <c:pt idx="63">
                  <c:v>13279</c:v>
                </c:pt>
                <c:pt idx="64">
                  <c:v>14663</c:v>
                </c:pt>
                <c:pt idx="65">
                  <c:v>17611.5</c:v>
                </c:pt>
                <c:pt idx="66">
                  <c:v>17612</c:v>
                </c:pt>
                <c:pt idx="67">
                  <c:v>17612.5</c:v>
                </c:pt>
                <c:pt idx="68">
                  <c:v>19099.5</c:v>
                </c:pt>
                <c:pt idx="69">
                  <c:v>20592</c:v>
                </c:pt>
                <c:pt idx="70">
                  <c:v>22516</c:v>
                </c:pt>
                <c:pt idx="71">
                  <c:v>22516</c:v>
                </c:pt>
                <c:pt idx="72">
                  <c:v>22516</c:v>
                </c:pt>
                <c:pt idx="73">
                  <c:v>22541.5</c:v>
                </c:pt>
                <c:pt idx="74">
                  <c:v>22541.5</c:v>
                </c:pt>
                <c:pt idx="75">
                  <c:v>22541.5</c:v>
                </c:pt>
                <c:pt idx="76">
                  <c:v>22554</c:v>
                </c:pt>
                <c:pt idx="77">
                  <c:v>22554</c:v>
                </c:pt>
              </c:numCache>
            </c:numRef>
          </c:xVal>
          <c:yVal>
            <c:numRef>
              <c:f>Active!$H$21:$H$995</c:f>
              <c:numCache>
                <c:formatCode>General</c:formatCode>
                <c:ptCount val="975"/>
                <c:pt idx="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21-43B8-AE84-A1B8CA0CB16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4.0000000000000001E-3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8.0000000000000004E-4</c:v>
                  </c:pt>
                  <c:pt idx="36">
                    <c:v>2E-3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4.0000000000000001E-3</c:v>
                  </c:pt>
                  <c:pt idx="40">
                    <c:v>6.0000000000000001E-3</c:v>
                  </c:pt>
                  <c:pt idx="41">
                    <c:v>4.0000000000000001E-3</c:v>
                  </c:pt>
                  <c:pt idx="42">
                    <c:v>1.5E-3</c:v>
                  </c:pt>
                  <c:pt idx="43">
                    <c:v>6.0000000000000001E-3</c:v>
                  </c:pt>
                  <c:pt idx="44">
                    <c:v>1.8E-3</c:v>
                  </c:pt>
                  <c:pt idx="45">
                    <c:v>3.0000000000000001E-3</c:v>
                  </c:pt>
                  <c:pt idx="46">
                    <c:v>8.0000000000000004E-4</c:v>
                  </c:pt>
                  <c:pt idx="47">
                    <c:v>2.9999999999999997E-4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2.0000000000000001E-4</c:v>
                  </c:pt>
                  <c:pt idx="51">
                    <c:v>1E-3</c:v>
                  </c:pt>
                  <c:pt idx="52">
                    <c:v>5.0000000000000001E-3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6.9999999999999999E-4</c:v>
                  </c:pt>
                  <c:pt idx="56">
                    <c:v>5.0000000000000001E-4</c:v>
                  </c:pt>
                  <c:pt idx="57">
                    <c:v>1.6000000000000001E-3</c:v>
                  </c:pt>
                  <c:pt idx="58">
                    <c:v>4.0000000000000001E-3</c:v>
                  </c:pt>
                  <c:pt idx="59">
                    <c:v>2.9999999999999997E-4</c:v>
                  </c:pt>
                  <c:pt idx="60">
                    <c:v>2.0000000000000001E-4</c:v>
                  </c:pt>
                  <c:pt idx="61">
                    <c:v>1.9E-3</c:v>
                  </c:pt>
                  <c:pt idx="62">
                    <c:v>1.5E-3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8.0000000000000004E-4</c:v>
                  </c:pt>
                  <c:pt idx="66">
                    <c:v>3.3E-3</c:v>
                  </c:pt>
                  <c:pt idx="67">
                    <c:v>4.0000000000000002E-4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4.0000000000000002E-4</c:v>
                  </c:pt>
                  <c:pt idx="71">
                    <c:v>8.9999999999999998E-4</c:v>
                  </c:pt>
                  <c:pt idx="72">
                    <c:v>8.9999999999999998E-4</c:v>
                  </c:pt>
                  <c:pt idx="73">
                    <c:v>2.9999999999999997E-4</c:v>
                  </c:pt>
                  <c:pt idx="74">
                    <c:v>4.0000000000000002E-4</c:v>
                  </c:pt>
                  <c:pt idx="75">
                    <c:v>2.9999999999999997E-4</c:v>
                  </c:pt>
                  <c:pt idx="76">
                    <c:v>2.9999999999999997E-4</c:v>
                  </c:pt>
                  <c:pt idx="77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4.0000000000000001E-3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8.0000000000000004E-4</c:v>
                  </c:pt>
                  <c:pt idx="36">
                    <c:v>2E-3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4.0000000000000001E-3</c:v>
                  </c:pt>
                  <c:pt idx="40">
                    <c:v>6.0000000000000001E-3</c:v>
                  </c:pt>
                  <c:pt idx="41">
                    <c:v>4.0000000000000001E-3</c:v>
                  </c:pt>
                  <c:pt idx="42">
                    <c:v>1.5E-3</c:v>
                  </c:pt>
                  <c:pt idx="43">
                    <c:v>6.0000000000000001E-3</c:v>
                  </c:pt>
                  <c:pt idx="44">
                    <c:v>1.8E-3</c:v>
                  </c:pt>
                  <c:pt idx="45">
                    <c:v>3.0000000000000001E-3</c:v>
                  </c:pt>
                  <c:pt idx="46">
                    <c:v>8.0000000000000004E-4</c:v>
                  </c:pt>
                  <c:pt idx="47">
                    <c:v>2.9999999999999997E-4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2.0000000000000001E-4</c:v>
                  </c:pt>
                  <c:pt idx="51">
                    <c:v>1E-3</c:v>
                  </c:pt>
                  <c:pt idx="52">
                    <c:v>5.0000000000000001E-3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6.9999999999999999E-4</c:v>
                  </c:pt>
                  <c:pt idx="56">
                    <c:v>5.0000000000000001E-4</c:v>
                  </c:pt>
                  <c:pt idx="57">
                    <c:v>1.6000000000000001E-3</c:v>
                  </c:pt>
                  <c:pt idx="58">
                    <c:v>4.0000000000000001E-3</c:v>
                  </c:pt>
                  <c:pt idx="59">
                    <c:v>2.9999999999999997E-4</c:v>
                  </c:pt>
                  <c:pt idx="60">
                    <c:v>2.0000000000000001E-4</c:v>
                  </c:pt>
                  <c:pt idx="61">
                    <c:v>1.9E-3</c:v>
                  </c:pt>
                  <c:pt idx="62">
                    <c:v>1.5E-3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8.0000000000000004E-4</c:v>
                  </c:pt>
                  <c:pt idx="66">
                    <c:v>3.3E-3</c:v>
                  </c:pt>
                  <c:pt idx="67">
                    <c:v>4.0000000000000002E-4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4.0000000000000002E-4</c:v>
                  </c:pt>
                  <c:pt idx="71">
                    <c:v>8.9999999999999998E-4</c:v>
                  </c:pt>
                  <c:pt idx="72">
                    <c:v>8.9999999999999998E-4</c:v>
                  </c:pt>
                  <c:pt idx="73">
                    <c:v>2.9999999999999997E-4</c:v>
                  </c:pt>
                  <c:pt idx="74">
                    <c:v>4.0000000000000002E-4</c:v>
                  </c:pt>
                  <c:pt idx="75">
                    <c:v>2.9999999999999997E-4</c:v>
                  </c:pt>
                  <c:pt idx="76">
                    <c:v>2.9999999999999997E-4</c:v>
                  </c:pt>
                  <c:pt idx="7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-1953</c:v>
                </c:pt>
                <c:pt idx="1">
                  <c:v>-1952.5</c:v>
                </c:pt>
                <c:pt idx="2">
                  <c:v>-1944</c:v>
                </c:pt>
                <c:pt idx="3">
                  <c:v>-1915.5</c:v>
                </c:pt>
                <c:pt idx="4">
                  <c:v>-1915</c:v>
                </c:pt>
                <c:pt idx="5">
                  <c:v>-1882</c:v>
                </c:pt>
                <c:pt idx="6">
                  <c:v>-1881.5</c:v>
                </c:pt>
                <c:pt idx="7">
                  <c:v>-1874</c:v>
                </c:pt>
                <c:pt idx="8">
                  <c:v>-1873.5</c:v>
                </c:pt>
                <c:pt idx="9">
                  <c:v>-954.5</c:v>
                </c:pt>
                <c:pt idx="10">
                  <c:v>-842.5</c:v>
                </c:pt>
                <c:pt idx="11">
                  <c:v>-842</c:v>
                </c:pt>
                <c:pt idx="12">
                  <c:v>-755</c:v>
                </c:pt>
                <c:pt idx="13">
                  <c:v>-751</c:v>
                </c:pt>
                <c:pt idx="14">
                  <c:v>-743</c:v>
                </c:pt>
                <c:pt idx="15">
                  <c:v>-742.5</c:v>
                </c:pt>
                <c:pt idx="16">
                  <c:v>-726</c:v>
                </c:pt>
                <c:pt idx="17">
                  <c:v>-660</c:v>
                </c:pt>
                <c:pt idx="18">
                  <c:v>-597.5</c:v>
                </c:pt>
                <c:pt idx="19">
                  <c:v>-544</c:v>
                </c:pt>
                <c:pt idx="20">
                  <c:v>-485.5</c:v>
                </c:pt>
                <c:pt idx="21">
                  <c:v>-477</c:v>
                </c:pt>
                <c:pt idx="22">
                  <c:v>-460.5</c:v>
                </c:pt>
                <c:pt idx="23">
                  <c:v>-398.5</c:v>
                </c:pt>
                <c:pt idx="24">
                  <c:v>-365</c:v>
                </c:pt>
                <c:pt idx="25">
                  <c:v>-348.5</c:v>
                </c:pt>
                <c:pt idx="26">
                  <c:v>-273.5</c:v>
                </c:pt>
                <c:pt idx="27">
                  <c:v>-253</c:v>
                </c:pt>
                <c:pt idx="28">
                  <c:v>-178.5</c:v>
                </c:pt>
                <c:pt idx="29">
                  <c:v>-170</c:v>
                </c:pt>
                <c:pt idx="30">
                  <c:v>-141</c:v>
                </c:pt>
                <c:pt idx="31">
                  <c:v>0</c:v>
                </c:pt>
                <c:pt idx="32">
                  <c:v>265.5</c:v>
                </c:pt>
                <c:pt idx="33">
                  <c:v>732.5</c:v>
                </c:pt>
                <c:pt idx="34">
                  <c:v>757.5</c:v>
                </c:pt>
                <c:pt idx="35">
                  <c:v>910.5</c:v>
                </c:pt>
                <c:pt idx="36">
                  <c:v>911</c:v>
                </c:pt>
                <c:pt idx="37">
                  <c:v>944</c:v>
                </c:pt>
                <c:pt idx="38">
                  <c:v>1102</c:v>
                </c:pt>
                <c:pt idx="39">
                  <c:v>1106</c:v>
                </c:pt>
                <c:pt idx="40">
                  <c:v>1189</c:v>
                </c:pt>
                <c:pt idx="41">
                  <c:v>1450.5</c:v>
                </c:pt>
                <c:pt idx="42">
                  <c:v>2369.5</c:v>
                </c:pt>
                <c:pt idx="43">
                  <c:v>2921.5</c:v>
                </c:pt>
                <c:pt idx="44">
                  <c:v>4521.5</c:v>
                </c:pt>
                <c:pt idx="45">
                  <c:v>6092</c:v>
                </c:pt>
                <c:pt idx="46">
                  <c:v>6092.5</c:v>
                </c:pt>
                <c:pt idx="47">
                  <c:v>6965.5</c:v>
                </c:pt>
                <c:pt idx="48">
                  <c:v>7443</c:v>
                </c:pt>
                <c:pt idx="49">
                  <c:v>7650.5</c:v>
                </c:pt>
                <c:pt idx="50">
                  <c:v>8748</c:v>
                </c:pt>
                <c:pt idx="51">
                  <c:v>8748.5</c:v>
                </c:pt>
                <c:pt idx="52">
                  <c:v>9022</c:v>
                </c:pt>
                <c:pt idx="53">
                  <c:v>9899.5</c:v>
                </c:pt>
                <c:pt idx="54">
                  <c:v>10274</c:v>
                </c:pt>
                <c:pt idx="55">
                  <c:v>10274.5</c:v>
                </c:pt>
                <c:pt idx="56">
                  <c:v>10275</c:v>
                </c:pt>
                <c:pt idx="57">
                  <c:v>10485</c:v>
                </c:pt>
                <c:pt idx="58">
                  <c:v>10485.5</c:v>
                </c:pt>
                <c:pt idx="59">
                  <c:v>10572</c:v>
                </c:pt>
                <c:pt idx="60">
                  <c:v>11579.5</c:v>
                </c:pt>
                <c:pt idx="61">
                  <c:v>13061.5</c:v>
                </c:pt>
                <c:pt idx="62">
                  <c:v>13062</c:v>
                </c:pt>
                <c:pt idx="63">
                  <c:v>13279</c:v>
                </c:pt>
                <c:pt idx="64">
                  <c:v>14663</c:v>
                </c:pt>
                <c:pt idx="65">
                  <c:v>17611.5</c:v>
                </c:pt>
                <c:pt idx="66">
                  <c:v>17612</c:v>
                </c:pt>
                <c:pt idx="67">
                  <c:v>17612.5</c:v>
                </c:pt>
                <c:pt idx="68">
                  <c:v>19099.5</c:v>
                </c:pt>
                <c:pt idx="69">
                  <c:v>20592</c:v>
                </c:pt>
                <c:pt idx="70">
                  <c:v>22516</c:v>
                </c:pt>
                <c:pt idx="71">
                  <c:v>22516</c:v>
                </c:pt>
                <c:pt idx="72">
                  <c:v>22516</c:v>
                </c:pt>
                <c:pt idx="73">
                  <c:v>22541.5</c:v>
                </c:pt>
                <c:pt idx="74">
                  <c:v>22541.5</c:v>
                </c:pt>
                <c:pt idx="75">
                  <c:v>22541.5</c:v>
                </c:pt>
                <c:pt idx="76">
                  <c:v>22554</c:v>
                </c:pt>
                <c:pt idx="77">
                  <c:v>22554</c:v>
                </c:pt>
              </c:numCache>
            </c:numRef>
          </c:xVal>
          <c:yVal>
            <c:numRef>
              <c:f>Active!$I$21:$I$995</c:f>
              <c:numCache>
                <c:formatCode>General</c:formatCode>
                <c:ptCount val="975"/>
                <c:pt idx="9">
                  <c:v>-2.1199999973759986E-3</c:v>
                </c:pt>
                <c:pt idx="10">
                  <c:v>-5.7999999917228706E-3</c:v>
                </c:pt>
                <c:pt idx="11">
                  <c:v>-5.1199999943492003E-3</c:v>
                </c:pt>
                <c:pt idx="12">
                  <c:v>5.1999999996041879E-3</c:v>
                </c:pt>
                <c:pt idx="13">
                  <c:v>-3.5999999818159267E-4</c:v>
                </c:pt>
                <c:pt idx="14">
                  <c:v>-4.4799999959650449E-3</c:v>
                </c:pt>
                <c:pt idx="15">
                  <c:v>-4.8000000024330802E-3</c:v>
                </c:pt>
                <c:pt idx="16">
                  <c:v>6.4000000566011295E-4</c:v>
                </c:pt>
                <c:pt idx="17">
                  <c:v>-6.6000000006170012E-3</c:v>
                </c:pt>
                <c:pt idx="18">
                  <c:v>4.3999999979860149E-3</c:v>
                </c:pt>
                <c:pt idx="19">
                  <c:v>-1.839999997173436E-3</c:v>
                </c:pt>
                <c:pt idx="20">
                  <c:v>7.1999999636318535E-4</c:v>
                </c:pt>
                <c:pt idx="21">
                  <c:v>-7.2000000363914296E-4</c:v>
                </c:pt>
                <c:pt idx="22">
                  <c:v>1.720000000204891E-3</c:v>
                </c:pt>
                <c:pt idx="23">
                  <c:v>9.0400000044610351E-3</c:v>
                </c:pt>
                <c:pt idx="24">
                  <c:v>1.6000000032363459E-3</c:v>
                </c:pt>
                <c:pt idx="25">
                  <c:v>-4.9599999983911403E-3</c:v>
                </c:pt>
                <c:pt idx="26">
                  <c:v>-8.9599999992060475E-3</c:v>
                </c:pt>
                <c:pt idx="27">
                  <c:v>-2.0799999983864836E-3</c:v>
                </c:pt>
                <c:pt idx="28">
                  <c:v>-4.7599999961676076E-3</c:v>
                </c:pt>
                <c:pt idx="29">
                  <c:v>-2.2000000026309863E-3</c:v>
                </c:pt>
                <c:pt idx="30">
                  <c:v>-1.1759999993955716E-2</c:v>
                </c:pt>
                <c:pt idx="32">
                  <c:v>-3.9200000028358772E-3</c:v>
                </c:pt>
                <c:pt idx="33">
                  <c:v>-1.799999998183921E-3</c:v>
                </c:pt>
                <c:pt idx="34">
                  <c:v>-1.5800000001036096E-2</c:v>
                </c:pt>
                <c:pt idx="43">
                  <c:v>-3.759999992325902E-3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21-43B8-AE84-A1B8CA0CB16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4.0000000000000001E-3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8.0000000000000004E-4</c:v>
                  </c:pt>
                  <c:pt idx="36">
                    <c:v>2E-3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4.0000000000000001E-3</c:v>
                  </c:pt>
                  <c:pt idx="40">
                    <c:v>6.0000000000000001E-3</c:v>
                  </c:pt>
                  <c:pt idx="41">
                    <c:v>4.0000000000000001E-3</c:v>
                  </c:pt>
                  <c:pt idx="42">
                    <c:v>1.5E-3</c:v>
                  </c:pt>
                  <c:pt idx="43">
                    <c:v>6.0000000000000001E-3</c:v>
                  </c:pt>
                  <c:pt idx="44">
                    <c:v>1.8E-3</c:v>
                  </c:pt>
                  <c:pt idx="45">
                    <c:v>3.0000000000000001E-3</c:v>
                  </c:pt>
                  <c:pt idx="46">
                    <c:v>8.0000000000000004E-4</c:v>
                  </c:pt>
                  <c:pt idx="47">
                    <c:v>2.9999999999999997E-4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2.0000000000000001E-4</c:v>
                  </c:pt>
                  <c:pt idx="51">
                    <c:v>1E-3</c:v>
                  </c:pt>
                  <c:pt idx="52">
                    <c:v>5.0000000000000001E-3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6.9999999999999999E-4</c:v>
                  </c:pt>
                  <c:pt idx="56">
                    <c:v>5.0000000000000001E-4</c:v>
                  </c:pt>
                  <c:pt idx="57">
                    <c:v>1.6000000000000001E-3</c:v>
                  </c:pt>
                  <c:pt idx="58">
                    <c:v>4.0000000000000001E-3</c:v>
                  </c:pt>
                  <c:pt idx="59">
                    <c:v>2.9999999999999997E-4</c:v>
                  </c:pt>
                  <c:pt idx="60">
                    <c:v>2.0000000000000001E-4</c:v>
                  </c:pt>
                  <c:pt idx="61">
                    <c:v>1.9E-3</c:v>
                  </c:pt>
                  <c:pt idx="62">
                    <c:v>1.5E-3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8.0000000000000004E-4</c:v>
                  </c:pt>
                  <c:pt idx="66">
                    <c:v>3.3E-3</c:v>
                  </c:pt>
                  <c:pt idx="67">
                    <c:v>4.0000000000000002E-4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4.0000000000000002E-4</c:v>
                  </c:pt>
                  <c:pt idx="71">
                    <c:v>8.9999999999999998E-4</c:v>
                  </c:pt>
                  <c:pt idx="72">
                    <c:v>8.9999999999999998E-4</c:v>
                  </c:pt>
                  <c:pt idx="73">
                    <c:v>2.9999999999999997E-4</c:v>
                  </c:pt>
                  <c:pt idx="74">
                    <c:v>4.0000000000000002E-4</c:v>
                  </c:pt>
                  <c:pt idx="75">
                    <c:v>2.9999999999999997E-4</c:v>
                  </c:pt>
                  <c:pt idx="76">
                    <c:v>2.9999999999999997E-4</c:v>
                  </c:pt>
                  <c:pt idx="77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4.0000000000000001E-3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8.0000000000000004E-4</c:v>
                  </c:pt>
                  <c:pt idx="36">
                    <c:v>2E-3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4.0000000000000001E-3</c:v>
                  </c:pt>
                  <c:pt idx="40">
                    <c:v>6.0000000000000001E-3</c:v>
                  </c:pt>
                  <c:pt idx="41">
                    <c:v>4.0000000000000001E-3</c:v>
                  </c:pt>
                  <c:pt idx="42">
                    <c:v>1.5E-3</c:v>
                  </c:pt>
                  <c:pt idx="43">
                    <c:v>6.0000000000000001E-3</c:v>
                  </c:pt>
                  <c:pt idx="44">
                    <c:v>1.8E-3</c:v>
                  </c:pt>
                  <c:pt idx="45">
                    <c:v>3.0000000000000001E-3</c:v>
                  </c:pt>
                  <c:pt idx="46">
                    <c:v>8.0000000000000004E-4</c:v>
                  </c:pt>
                  <c:pt idx="47">
                    <c:v>2.9999999999999997E-4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2.0000000000000001E-4</c:v>
                  </c:pt>
                  <c:pt idx="51">
                    <c:v>1E-3</c:v>
                  </c:pt>
                  <c:pt idx="52">
                    <c:v>5.0000000000000001E-3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6.9999999999999999E-4</c:v>
                  </c:pt>
                  <c:pt idx="56">
                    <c:v>5.0000000000000001E-4</c:v>
                  </c:pt>
                  <c:pt idx="57">
                    <c:v>1.6000000000000001E-3</c:v>
                  </c:pt>
                  <c:pt idx="58">
                    <c:v>4.0000000000000001E-3</c:v>
                  </c:pt>
                  <c:pt idx="59">
                    <c:v>2.9999999999999997E-4</c:v>
                  </c:pt>
                  <c:pt idx="60">
                    <c:v>2.0000000000000001E-4</c:v>
                  </c:pt>
                  <c:pt idx="61">
                    <c:v>1.9E-3</c:v>
                  </c:pt>
                  <c:pt idx="62">
                    <c:v>1.5E-3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8.0000000000000004E-4</c:v>
                  </c:pt>
                  <c:pt idx="66">
                    <c:v>3.3E-3</c:v>
                  </c:pt>
                  <c:pt idx="67">
                    <c:v>4.0000000000000002E-4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4.0000000000000002E-4</c:v>
                  </c:pt>
                  <c:pt idx="71">
                    <c:v>8.9999999999999998E-4</c:v>
                  </c:pt>
                  <c:pt idx="72">
                    <c:v>8.9999999999999998E-4</c:v>
                  </c:pt>
                  <c:pt idx="73">
                    <c:v>2.9999999999999997E-4</c:v>
                  </c:pt>
                  <c:pt idx="74">
                    <c:v>4.0000000000000002E-4</c:v>
                  </c:pt>
                  <c:pt idx="75">
                    <c:v>2.9999999999999997E-4</c:v>
                  </c:pt>
                  <c:pt idx="76">
                    <c:v>2.9999999999999997E-4</c:v>
                  </c:pt>
                  <c:pt idx="7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-1953</c:v>
                </c:pt>
                <c:pt idx="1">
                  <c:v>-1952.5</c:v>
                </c:pt>
                <c:pt idx="2">
                  <c:v>-1944</c:v>
                </c:pt>
                <c:pt idx="3">
                  <c:v>-1915.5</c:v>
                </c:pt>
                <c:pt idx="4">
                  <c:v>-1915</c:v>
                </c:pt>
                <c:pt idx="5">
                  <c:v>-1882</c:v>
                </c:pt>
                <c:pt idx="6">
                  <c:v>-1881.5</c:v>
                </c:pt>
                <c:pt idx="7">
                  <c:v>-1874</c:v>
                </c:pt>
                <c:pt idx="8">
                  <c:v>-1873.5</c:v>
                </c:pt>
                <c:pt idx="9">
                  <c:v>-954.5</c:v>
                </c:pt>
                <c:pt idx="10">
                  <c:v>-842.5</c:v>
                </c:pt>
                <c:pt idx="11">
                  <c:v>-842</c:v>
                </c:pt>
                <c:pt idx="12">
                  <c:v>-755</c:v>
                </c:pt>
                <c:pt idx="13">
                  <c:v>-751</c:v>
                </c:pt>
                <c:pt idx="14">
                  <c:v>-743</c:v>
                </c:pt>
                <c:pt idx="15">
                  <c:v>-742.5</c:v>
                </c:pt>
                <c:pt idx="16">
                  <c:v>-726</c:v>
                </c:pt>
                <c:pt idx="17">
                  <c:v>-660</c:v>
                </c:pt>
                <c:pt idx="18">
                  <c:v>-597.5</c:v>
                </c:pt>
                <c:pt idx="19">
                  <c:v>-544</c:v>
                </c:pt>
                <c:pt idx="20">
                  <c:v>-485.5</c:v>
                </c:pt>
                <c:pt idx="21">
                  <c:v>-477</c:v>
                </c:pt>
                <c:pt idx="22">
                  <c:v>-460.5</c:v>
                </c:pt>
                <c:pt idx="23">
                  <c:v>-398.5</c:v>
                </c:pt>
                <c:pt idx="24">
                  <c:v>-365</c:v>
                </c:pt>
                <c:pt idx="25">
                  <c:v>-348.5</c:v>
                </c:pt>
                <c:pt idx="26">
                  <c:v>-273.5</c:v>
                </c:pt>
                <c:pt idx="27">
                  <c:v>-253</c:v>
                </c:pt>
                <c:pt idx="28">
                  <c:v>-178.5</c:v>
                </c:pt>
                <c:pt idx="29">
                  <c:v>-170</c:v>
                </c:pt>
                <c:pt idx="30">
                  <c:v>-141</c:v>
                </c:pt>
                <c:pt idx="31">
                  <c:v>0</c:v>
                </c:pt>
                <c:pt idx="32">
                  <c:v>265.5</c:v>
                </c:pt>
                <c:pt idx="33">
                  <c:v>732.5</c:v>
                </c:pt>
                <c:pt idx="34">
                  <c:v>757.5</c:v>
                </c:pt>
                <c:pt idx="35">
                  <c:v>910.5</c:v>
                </c:pt>
                <c:pt idx="36">
                  <c:v>911</c:v>
                </c:pt>
                <c:pt idx="37">
                  <c:v>944</c:v>
                </c:pt>
                <c:pt idx="38">
                  <c:v>1102</c:v>
                </c:pt>
                <c:pt idx="39">
                  <c:v>1106</c:v>
                </c:pt>
                <c:pt idx="40">
                  <c:v>1189</c:v>
                </c:pt>
                <c:pt idx="41">
                  <c:v>1450.5</c:v>
                </c:pt>
                <c:pt idx="42">
                  <c:v>2369.5</c:v>
                </c:pt>
                <c:pt idx="43">
                  <c:v>2921.5</c:v>
                </c:pt>
                <c:pt idx="44">
                  <c:v>4521.5</c:v>
                </c:pt>
                <c:pt idx="45">
                  <c:v>6092</c:v>
                </c:pt>
                <c:pt idx="46">
                  <c:v>6092.5</c:v>
                </c:pt>
                <c:pt idx="47">
                  <c:v>6965.5</c:v>
                </c:pt>
                <c:pt idx="48">
                  <c:v>7443</c:v>
                </c:pt>
                <c:pt idx="49">
                  <c:v>7650.5</c:v>
                </c:pt>
                <c:pt idx="50">
                  <c:v>8748</c:v>
                </c:pt>
                <c:pt idx="51">
                  <c:v>8748.5</c:v>
                </c:pt>
                <c:pt idx="52">
                  <c:v>9022</c:v>
                </c:pt>
                <c:pt idx="53">
                  <c:v>9899.5</c:v>
                </c:pt>
                <c:pt idx="54">
                  <c:v>10274</c:v>
                </c:pt>
                <c:pt idx="55">
                  <c:v>10274.5</c:v>
                </c:pt>
                <c:pt idx="56">
                  <c:v>10275</c:v>
                </c:pt>
                <c:pt idx="57">
                  <c:v>10485</c:v>
                </c:pt>
                <c:pt idx="58">
                  <c:v>10485.5</c:v>
                </c:pt>
                <c:pt idx="59">
                  <c:v>10572</c:v>
                </c:pt>
                <c:pt idx="60">
                  <c:v>11579.5</c:v>
                </c:pt>
                <c:pt idx="61">
                  <c:v>13061.5</c:v>
                </c:pt>
                <c:pt idx="62">
                  <c:v>13062</c:v>
                </c:pt>
                <c:pt idx="63">
                  <c:v>13279</c:v>
                </c:pt>
                <c:pt idx="64">
                  <c:v>14663</c:v>
                </c:pt>
                <c:pt idx="65">
                  <c:v>17611.5</c:v>
                </c:pt>
                <c:pt idx="66">
                  <c:v>17612</c:v>
                </c:pt>
                <c:pt idx="67">
                  <c:v>17612.5</c:v>
                </c:pt>
                <c:pt idx="68">
                  <c:v>19099.5</c:v>
                </c:pt>
                <c:pt idx="69">
                  <c:v>20592</c:v>
                </c:pt>
                <c:pt idx="70">
                  <c:v>22516</c:v>
                </c:pt>
                <c:pt idx="71">
                  <c:v>22516</c:v>
                </c:pt>
                <c:pt idx="72">
                  <c:v>22516</c:v>
                </c:pt>
                <c:pt idx="73">
                  <c:v>22541.5</c:v>
                </c:pt>
                <c:pt idx="74">
                  <c:v>22541.5</c:v>
                </c:pt>
                <c:pt idx="75">
                  <c:v>22541.5</c:v>
                </c:pt>
                <c:pt idx="76">
                  <c:v>22554</c:v>
                </c:pt>
                <c:pt idx="77">
                  <c:v>22554</c:v>
                </c:pt>
              </c:numCache>
            </c:numRef>
          </c:xVal>
          <c:yVal>
            <c:numRef>
              <c:f>Active!$J$21:$J$995</c:f>
              <c:numCache>
                <c:formatCode>General</c:formatCode>
                <c:ptCount val="975"/>
                <c:pt idx="44">
                  <c:v>-3.1600000002072193E-3</c:v>
                </c:pt>
                <c:pt idx="48">
                  <c:v>-2.2000000171829015E-4</c:v>
                </c:pt>
                <c:pt idx="49">
                  <c:v>6.7999999737367034E-4</c:v>
                </c:pt>
                <c:pt idx="50">
                  <c:v>2.0800000056624413E-3</c:v>
                </c:pt>
                <c:pt idx="51">
                  <c:v>4.600000029313378E-4</c:v>
                </c:pt>
                <c:pt idx="53">
                  <c:v>3.0200000037439167E-3</c:v>
                </c:pt>
                <c:pt idx="59">
                  <c:v>3.8199999980861321E-3</c:v>
                </c:pt>
                <c:pt idx="61">
                  <c:v>7.2400000062771142E-3</c:v>
                </c:pt>
                <c:pt idx="62">
                  <c:v>7.3200000042561442E-3</c:v>
                </c:pt>
                <c:pt idx="65">
                  <c:v>1.1039999997592531E-2</c:v>
                </c:pt>
                <c:pt idx="66">
                  <c:v>1.0920000000623986E-2</c:v>
                </c:pt>
                <c:pt idx="67">
                  <c:v>9.8000000070896931E-3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21-43B8-AE84-A1B8CA0CB16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4.0000000000000001E-3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8.0000000000000004E-4</c:v>
                  </c:pt>
                  <c:pt idx="36">
                    <c:v>2E-3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4.0000000000000001E-3</c:v>
                  </c:pt>
                  <c:pt idx="40">
                    <c:v>6.0000000000000001E-3</c:v>
                  </c:pt>
                  <c:pt idx="41">
                    <c:v>4.0000000000000001E-3</c:v>
                  </c:pt>
                  <c:pt idx="42">
                    <c:v>1.5E-3</c:v>
                  </c:pt>
                  <c:pt idx="43">
                    <c:v>6.0000000000000001E-3</c:v>
                  </c:pt>
                  <c:pt idx="44">
                    <c:v>1.8E-3</c:v>
                  </c:pt>
                  <c:pt idx="45">
                    <c:v>3.0000000000000001E-3</c:v>
                  </c:pt>
                  <c:pt idx="46">
                    <c:v>8.0000000000000004E-4</c:v>
                  </c:pt>
                  <c:pt idx="47">
                    <c:v>2.9999999999999997E-4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2.0000000000000001E-4</c:v>
                  </c:pt>
                  <c:pt idx="51">
                    <c:v>1E-3</c:v>
                  </c:pt>
                  <c:pt idx="52">
                    <c:v>5.0000000000000001E-3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6.9999999999999999E-4</c:v>
                  </c:pt>
                  <c:pt idx="56">
                    <c:v>5.0000000000000001E-4</c:v>
                  </c:pt>
                  <c:pt idx="57">
                    <c:v>1.6000000000000001E-3</c:v>
                  </c:pt>
                  <c:pt idx="58">
                    <c:v>4.0000000000000001E-3</c:v>
                  </c:pt>
                  <c:pt idx="59">
                    <c:v>2.9999999999999997E-4</c:v>
                  </c:pt>
                  <c:pt idx="60">
                    <c:v>2.0000000000000001E-4</c:v>
                  </c:pt>
                  <c:pt idx="61">
                    <c:v>1.9E-3</c:v>
                  </c:pt>
                  <c:pt idx="62">
                    <c:v>1.5E-3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8.0000000000000004E-4</c:v>
                  </c:pt>
                  <c:pt idx="66">
                    <c:v>3.3E-3</c:v>
                  </c:pt>
                  <c:pt idx="67">
                    <c:v>4.0000000000000002E-4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4.0000000000000002E-4</c:v>
                  </c:pt>
                  <c:pt idx="71">
                    <c:v>8.9999999999999998E-4</c:v>
                  </c:pt>
                  <c:pt idx="72">
                    <c:v>8.9999999999999998E-4</c:v>
                  </c:pt>
                  <c:pt idx="73">
                    <c:v>2.9999999999999997E-4</c:v>
                  </c:pt>
                  <c:pt idx="74">
                    <c:v>4.0000000000000002E-4</c:v>
                  </c:pt>
                  <c:pt idx="75">
                    <c:v>2.9999999999999997E-4</c:v>
                  </c:pt>
                  <c:pt idx="76">
                    <c:v>2.9999999999999997E-4</c:v>
                  </c:pt>
                  <c:pt idx="77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4.0000000000000001E-3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8.0000000000000004E-4</c:v>
                  </c:pt>
                  <c:pt idx="36">
                    <c:v>2E-3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4.0000000000000001E-3</c:v>
                  </c:pt>
                  <c:pt idx="40">
                    <c:v>6.0000000000000001E-3</c:v>
                  </c:pt>
                  <c:pt idx="41">
                    <c:v>4.0000000000000001E-3</c:v>
                  </c:pt>
                  <c:pt idx="42">
                    <c:v>1.5E-3</c:v>
                  </c:pt>
                  <c:pt idx="43">
                    <c:v>6.0000000000000001E-3</c:v>
                  </c:pt>
                  <c:pt idx="44">
                    <c:v>1.8E-3</c:v>
                  </c:pt>
                  <c:pt idx="45">
                    <c:v>3.0000000000000001E-3</c:v>
                  </c:pt>
                  <c:pt idx="46">
                    <c:v>8.0000000000000004E-4</c:v>
                  </c:pt>
                  <c:pt idx="47">
                    <c:v>2.9999999999999997E-4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2.0000000000000001E-4</c:v>
                  </c:pt>
                  <c:pt idx="51">
                    <c:v>1E-3</c:v>
                  </c:pt>
                  <c:pt idx="52">
                    <c:v>5.0000000000000001E-3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6.9999999999999999E-4</c:v>
                  </c:pt>
                  <c:pt idx="56">
                    <c:v>5.0000000000000001E-4</c:v>
                  </c:pt>
                  <c:pt idx="57">
                    <c:v>1.6000000000000001E-3</c:v>
                  </c:pt>
                  <c:pt idx="58">
                    <c:v>4.0000000000000001E-3</c:v>
                  </c:pt>
                  <c:pt idx="59">
                    <c:v>2.9999999999999997E-4</c:v>
                  </c:pt>
                  <c:pt idx="60">
                    <c:v>2.0000000000000001E-4</c:v>
                  </c:pt>
                  <c:pt idx="61">
                    <c:v>1.9E-3</c:v>
                  </c:pt>
                  <c:pt idx="62">
                    <c:v>1.5E-3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8.0000000000000004E-4</c:v>
                  </c:pt>
                  <c:pt idx="66">
                    <c:v>3.3E-3</c:v>
                  </c:pt>
                  <c:pt idx="67">
                    <c:v>4.0000000000000002E-4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4.0000000000000002E-4</c:v>
                  </c:pt>
                  <c:pt idx="71">
                    <c:v>8.9999999999999998E-4</c:v>
                  </c:pt>
                  <c:pt idx="72">
                    <c:v>8.9999999999999998E-4</c:v>
                  </c:pt>
                  <c:pt idx="73">
                    <c:v>2.9999999999999997E-4</c:v>
                  </c:pt>
                  <c:pt idx="74">
                    <c:v>4.0000000000000002E-4</c:v>
                  </c:pt>
                  <c:pt idx="75">
                    <c:v>2.9999999999999997E-4</c:v>
                  </c:pt>
                  <c:pt idx="76">
                    <c:v>2.9999999999999997E-4</c:v>
                  </c:pt>
                  <c:pt idx="7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-1953</c:v>
                </c:pt>
                <c:pt idx="1">
                  <c:v>-1952.5</c:v>
                </c:pt>
                <c:pt idx="2">
                  <c:v>-1944</c:v>
                </c:pt>
                <c:pt idx="3">
                  <c:v>-1915.5</c:v>
                </c:pt>
                <c:pt idx="4">
                  <c:v>-1915</c:v>
                </c:pt>
                <c:pt idx="5">
                  <c:v>-1882</c:v>
                </c:pt>
                <c:pt idx="6">
                  <c:v>-1881.5</c:v>
                </c:pt>
                <c:pt idx="7">
                  <c:v>-1874</c:v>
                </c:pt>
                <c:pt idx="8">
                  <c:v>-1873.5</c:v>
                </c:pt>
                <c:pt idx="9">
                  <c:v>-954.5</c:v>
                </c:pt>
                <c:pt idx="10">
                  <c:v>-842.5</c:v>
                </c:pt>
                <c:pt idx="11">
                  <c:v>-842</c:v>
                </c:pt>
                <c:pt idx="12">
                  <c:v>-755</c:v>
                </c:pt>
                <c:pt idx="13">
                  <c:v>-751</c:v>
                </c:pt>
                <c:pt idx="14">
                  <c:v>-743</c:v>
                </c:pt>
                <c:pt idx="15">
                  <c:v>-742.5</c:v>
                </c:pt>
                <c:pt idx="16">
                  <c:v>-726</c:v>
                </c:pt>
                <c:pt idx="17">
                  <c:v>-660</c:v>
                </c:pt>
                <c:pt idx="18">
                  <c:v>-597.5</c:v>
                </c:pt>
                <c:pt idx="19">
                  <c:v>-544</c:v>
                </c:pt>
                <c:pt idx="20">
                  <c:v>-485.5</c:v>
                </c:pt>
                <c:pt idx="21">
                  <c:v>-477</c:v>
                </c:pt>
                <c:pt idx="22">
                  <c:v>-460.5</c:v>
                </c:pt>
                <c:pt idx="23">
                  <c:v>-398.5</c:v>
                </c:pt>
                <c:pt idx="24">
                  <c:v>-365</c:v>
                </c:pt>
                <c:pt idx="25">
                  <c:v>-348.5</c:v>
                </c:pt>
                <c:pt idx="26">
                  <c:v>-273.5</c:v>
                </c:pt>
                <c:pt idx="27">
                  <c:v>-253</c:v>
                </c:pt>
                <c:pt idx="28">
                  <c:v>-178.5</c:v>
                </c:pt>
                <c:pt idx="29">
                  <c:v>-170</c:v>
                </c:pt>
                <c:pt idx="30">
                  <c:v>-141</c:v>
                </c:pt>
                <c:pt idx="31">
                  <c:v>0</c:v>
                </c:pt>
                <c:pt idx="32">
                  <c:v>265.5</c:v>
                </c:pt>
                <c:pt idx="33">
                  <c:v>732.5</c:v>
                </c:pt>
                <c:pt idx="34">
                  <c:v>757.5</c:v>
                </c:pt>
                <c:pt idx="35">
                  <c:v>910.5</c:v>
                </c:pt>
                <c:pt idx="36">
                  <c:v>911</c:v>
                </c:pt>
                <c:pt idx="37">
                  <c:v>944</c:v>
                </c:pt>
                <c:pt idx="38">
                  <c:v>1102</c:v>
                </c:pt>
                <c:pt idx="39">
                  <c:v>1106</c:v>
                </c:pt>
                <c:pt idx="40">
                  <c:v>1189</c:v>
                </c:pt>
                <c:pt idx="41">
                  <c:v>1450.5</c:v>
                </c:pt>
                <c:pt idx="42">
                  <c:v>2369.5</c:v>
                </c:pt>
                <c:pt idx="43">
                  <c:v>2921.5</c:v>
                </c:pt>
                <c:pt idx="44">
                  <c:v>4521.5</c:v>
                </c:pt>
                <c:pt idx="45">
                  <c:v>6092</c:v>
                </c:pt>
                <c:pt idx="46">
                  <c:v>6092.5</c:v>
                </c:pt>
                <c:pt idx="47">
                  <c:v>6965.5</c:v>
                </c:pt>
                <c:pt idx="48">
                  <c:v>7443</c:v>
                </c:pt>
                <c:pt idx="49">
                  <c:v>7650.5</c:v>
                </c:pt>
                <c:pt idx="50">
                  <c:v>8748</c:v>
                </c:pt>
                <c:pt idx="51">
                  <c:v>8748.5</c:v>
                </c:pt>
                <c:pt idx="52">
                  <c:v>9022</c:v>
                </c:pt>
                <c:pt idx="53">
                  <c:v>9899.5</c:v>
                </c:pt>
                <c:pt idx="54">
                  <c:v>10274</c:v>
                </c:pt>
                <c:pt idx="55">
                  <c:v>10274.5</c:v>
                </c:pt>
                <c:pt idx="56">
                  <c:v>10275</c:v>
                </c:pt>
                <c:pt idx="57">
                  <c:v>10485</c:v>
                </c:pt>
                <c:pt idx="58">
                  <c:v>10485.5</c:v>
                </c:pt>
                <c:pt idx="59">
                  <c:v>10572</c:v>
                </c:pt>
                <c:pt idx="60">
                  <c:v>11579.5</c:v>
                </c:pt>
                <c:pt idx="61">
                  <c:v>13061.5</c:v>
                </c:pt>
                <c:pt idx="62">
                  <c:v>13062</c:v>
                </c:pt>
                <c:pt idx="63">
                  <c:v>13279</c:v>
                </c:pt>
                <c:pt idx="64">
                  <c:v>14663</c:v>
                </c:pt>
                <c:pt idx="65">
                  <c:v>17611.5</c:v>
                </c:pt>
                <c:pt idx="66">
                  <c:v>17612</c:v>
                </c:pt>
                <c:pt idx="67">
                  <c:v>17612.5</c:v>
                </c:pt>
                <c:pt idx="68">
                  <c:v>19099.5</c:v>
                </c:pt>
                <c:pt idx="69">
                  <c:v>20592</c:v>
                </c:pt>
                <c:pt idx="70">
                  <c:v>22516</c:v>
                </c:pt>
                <c:pt idx="71">
                  <c:v>22516</c:v>
                </c:pt>
                <c:pt idx="72">
                  <c:v>22516</c:v>
                </c:pt>
                <c:pt idx="73">
                  <c:v>22541.5</c:v>
                </c:pt>
                <c:pt idx="74">
                  <c:v>22541.5</c:v>
                </c:pt>
                <c:pt idx="75">
                  <c:v>22541.5</c:v>
                </c:pt>
                <c:pt idx="76">
                  <c:v>22554</c:v>
                </c:pt>
                <c:pt idx="77">
                  <c:v>22554</c:v>
                </c:pt>
              </c:numCache>
            </c:numRef>
          </c:xVal>
          <c:yVal>
            <c:numRef>
              <c:f>Active!$K$21:$K$995</c:f>
              <c:numCache>
                <c:formatCode>General</c:formatCode>
                <c:ptCount val="975"/>
                <c:pt idx="0">
                  <c:v>-3.9799999940441921E-3</c:v>
                </c:pt>
                <c:pt idx="1">
                  <c:v>-5.7999999989988282E-3</c:v>
                </c:pt>
                <c:pt idx="2">
                  <c:v>-3.4400000004097819E-3</c:v>
                </c:pt>
                <c:pt idx="3">
                  <c:v>-5.6800000020302832E-3</c:v>
                </c:pt>
                <c:pt idx="4">
                  <c:v>-3.4000000014202669E-3</c:v>
                </c:pt>
                <c:pt idx="5">
                  <c:v>-4.2199999952572398E-3</c:v>
                </c:pt>
                <c:pt idx="6">
                  <c:v>-6.7399999970803037E-3</c:v>
                </c:pt>
                <c:pt idx="7">
                  <c:v>-3.5399999978835694E-3</c:v>
                </c:pt>
                <c:pt idx="8">
                  <c:v>-7.3599999959697016E-3</c:v>
                </c:pt>
                <c:pt idx="35">
                  <c:v>-4.1199999977834523E-3</c:v>
                </c:pt>
                <c:pt idx="36">
                  <c:v>-4.3399999922257848E-3</c:v>
                </c:pt>
                <c:pt idx="37">
                  <c:v>-1.5999999595806003E-4</c:v>
                </c:pt>
                <c:pt idx="38">
                  <c:v>-3.2799999971757643E-3</c:v>
                </c:pt>
                <c:pt idx="39">
                  <c:v>-5.8399999979883432E-3</c:v>
                </c:pt>
                <c:pt idx="40">
                  <c:v>4.0399999998044223E-3</c:v>
                </c:pt>
                <c:pt idx="41">
                  <c:v>7.6800000024377368E-3</c:v>
                </c:pt>
                <c:pt idx="42">
                  <c:v>-4.0799999987939373E-3</c:v>
                </c:pt>
                <c:pt idx="45">
                  <c:v>-1.8800000034389086E-3</c:v>
                </c:pt>
                <c:pt idx="46">
                  <c:v>-3.599999996367842E-3</c:v>
                </c:pt>
                <c:pt idx="47">
                  <c:v>-1.1200000008102506E-3</c:v>
                </c:pt>
                <c:pt idx="52">
                  <c:v>4.9199999994016252E-3</c:v>
                </c:pt>
                <c:pt idx="54">
                  <c:v>3.7400000073830597E-3</c:v>
                </c:pt>
                <c:pt idx="55">
                  <c:v>5.6200000035460107E-3</c:v>
                </c:pt>
                <c:pt idx="56">
                  <c:v>1.9000000029336661E-3</c:v>
                </c:pt>
                <c:pt idx="57">
                  <c:v>1.7000000007101335E-3</c:v>
                </c:pt>
                <c:pt idx="58">
                  <c:v>-7.1999999636318535E-4</c:v>
                </c:pt>
                <c:pt idx="60">
                  <c:v>5.8200000057695433E-3</c:v>
                </c:pt>
                <c:pt idx="64">
                  <c:v>5.380000002332963E-3</c:v>
                </c:pt>
                <c:pt idx="68">
                  <c:v>1.3920000004873145E-2</c:v>
                </c:pt>
                <c:pt idx="69">
                  <c:v>1.2219999996887054E-2</c:v>
                </c:pt>
                <c:pt idx="70">
                  <c:v>1.1360000004060566E-2</c:v>
                </c:pt>
                <c:pt idx="71">
                  <c:v>1.1660000003757887E-2</c:v>
                </c:pt>
                <c:pt idx="72">
                  <c:v>1.3059999997494742E-2</c:v>
                </c:pt>
                <c:pt idx="73">
                  <c:v>1.1140000002342276E-2</c:v>
                </c:pt>
                <c:pt idx="74">
                  <c:v>1.1140000002342276E-2</c:v>
                </c:pt>
                <c:pt idx="75">
                  <c:v>1.1440000002039596E-2</c:v>
                </c:pt>
                <c:pt idx="76">
                  <c:v>1.1539999999513384E-2</c:v>
                </c:pt>
                <c:pt idx="77">
                  <c:v>1.2340000001131557E-2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521-43B8-AE84-A1B8CA0CB16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4.0000000000000001E-3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8.0000000000000004E-4</c:v>
                  </c:pt>
                  <c:pt idx="36">
                    <c:v>2E-3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4.0000000000000001E-3</c:v>
                  </c:pt>
                  <c:pt idx="40">
                    <c:v>6.0000000000000001E-3</c:v>
                  </c:pt>
                  <c:pt idx="41">
                    <c:v>4.0000000000000001E-3</c:v>
                  </c:pt>
                  <c:pt idx="42">
                    <c:v>1.5E-3</c:v>
                  </c:pt>
                  <c:pt idx="43">
                    <c:v>6.0000000000000001E-3</c:v>
                  </c:pt>
                  <c:pt idx="44">
                    <c:v>1.8E-3</c:v>
                  </c:pt>
                  <c:pt idx="45">
                    <c:v>3.0000000000000001E-3</c:v>
                  </c:pt>
                  <c:pt idx="46">
                    <c:v>8.0000000000000004E-4</c:v>
                  </c:pt>
                  <c:pt idx="47">
                    <c:v>2.9999999999999997E-4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2.0000000000000001E-4</c:v>
                  </c:pt>
                  <c:pt idx="51">
                    <c:v>1E-3</c:v>
                  </c:pt>
                  <c:pt idx="52">
                    <c:v>5.0000000000000001E-3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6.9999999999999999E-4</c:v>
                  </c:pt>
                  <c:pt idx="56">
                    <c:v>5.0000000000000001E-4</c:v>
                  </c:pt>
                  <c:pt idx="57">
                    <c:v>1.6000000000000001E-3</c:v>
                  </c:pt>
                  <c:pt idx="58">
                    <c:v>4.0000000000000001E-3</c:v>
                  </c:pt>
                  <c:pt idx="59">
                    <c:v>2.9999999999999997E-4</c:v>
                  </c:pt>
                  <c:pt idx="60">
                    <c:v>2.0000000000000001E-4</c:v>
                  </c:pt>
                  <c:pt idx="61">
                    <c:v>1.9E-3</c:v>
                  </c:pt>
                  <c:pt idx="62">
                    <c:v>1.5E-3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8.0000000000000004E-4</c:v>
                  </c:pt>
                  <c:pt idx="66">
                    <c:v>3.3E-3</c:v>
                  </c:pt>
                  <c:pt idx="67">
                    <c:v>4.0000000000000002E-4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4.0000000000000002E-4</c:v>
                  </c:pt>
                  <c:pt idx="71">
                    <c:v>8.9999999999999998E-4</c:v>
                  </c:pt>
                  <c:pt idx="72">
                    <c:v>8.9999999999999998E-4</c:v>
                  </c:pt>
                  <c:pt idx="73">
                    <c:v>2.9999999999999997E-4</c:v>
                  </c:pt>
                  <c:pt idx="74">
                    <c:v>4.0000000000000002E-4</c:v>
                  </c:pt>
                  <c:pt idx="75">
                    <c:v>2.9999999999999997E-4</c:v>
                  </c:pt>
                  <c:pt idx="76">
                    <c:v>2.9999999999999997E-4</c:v>
                  </c:pt>
                  <c:pt idx="77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4.0000000000000001E-3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8.0000000000000004E-4</c:v>
                  </c:pt>
                  <c:pt idx="36">
                    <c:v>2E-3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4.0000000000000001E-3</c:v>
                  </c:pt>
                  <c:pt idx="40">
                    <c:v>6.0000000000000001E-3</c:v>
                  </c:pt>
                  <c:pt idx="41">
                    <c:v>4.0000000000000001E-3</c:v>
                  </c:pt>
                  <c:pt idx="42">
                    <c:v>1.5E-3</c:v>
                  </c:pt>
                  <c:pt idx="43">
                    <c:v>6.0000000000000001E-3</c:v>
                  </c:pt>
                  <c:pt idx="44">
                    <c:v>1.8E-3</c:v>
                  </c:pt>
                  <c:pt idx="45">
                    <c:v>3.0000000000000001E-3</c:v>
                  </c:pt>
                  <c:pt idx="46">
                    <c:v>8.0000000000000004E-4</c:v>
                  </c:pt>
                  <c:pt idx="47">
                    <c:v>2.9999999999999997E-4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2.0000000000000001E-4</c:v>
                  </c:pt>
                  <c:pt idx="51">
                    <c:v>1E-3</c:v>
                  </c:pt>
                  <c:pt idx="52">
                    <c:v>5.0000000000000001E-3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6.9999999999999999E-4</c:v>
                  </c:pt>
                  <c:pt idx="56">
                    <c:v>5.0000000000000001E-4</c:v>
                  </c:pt>
                  <c:pt idx="57">
                    <c:v>1.6000000000000001E-3</c:v>
                  </c:pt>
                  <c:pt idx="58">
                    <c:v>4.0000000000000001E-3</c:v>
                  </c:pt>
                  <c:pt idx="59">
                    <c:v>2.9999999999999997E-4</c:v>
                  </c:pt>
                  <c:pt idx="60">
                    <c:v>2.0000000000000001E-4</c:v>
                  </c:pt>
                  <c:pt idx="61">
                    <c:v>1.9E-3</c:v>
                  </c:pt>
                  <c:pt idx="62">
                    <c:v>1.5E-3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8.0000000000000004E-4</c:v>
                  </c:pt>
                  <c:pt idx="66">
                    <c:v>3.3E-3</c:v>
                  </c:pt>
                  <c:pt idx="67">
                    <c:v>4.0000000000000002E-4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4.0000000000000002E-4</c:v>
                  </c:pt>
                  <c:pt idx="71">
                    <c:v>8.9999999999999998E-4</c:v>
                  </c:pt>
                  <c:pt idx="72">
                    <c:v>8.9999999999999998E-4</c:v>
                  </c:pt>
                  <c:pt idx="73">
                    <c:v>2.9999999999999997E-4</c:v>
                  </c:pt>
                  <c:pt idx="74">
                    <c:v>4.0000000000000002E-4</c:v>
                  </c:pt>
                  <c:pt idx="75">
                    <c:v>2.9999999999999997E-4</c:v>
                  </c:pt>
                  <c:pt idx="76">
                    <c:v>2.9999999999999997E-4</c:v>
                  </c:pt>
                  <c:pt idx="7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-1953</c:v>
                </c:pt>
                <c:pt idx="1">
                  <c:v>-1952.5</c:v>
                </c:pt>
                <c:pt idx="2">
                  <c:v>-1944</c:v>
                </c:pt>
                <c:pt idx="3">
                  <c:v>-1915.5</c:v>
                </c:pt>
                <c:pt idx="4">
                  <c:v>-1915</c:v>
                </c:pt>
                <c:pt idx="5">
                  <c:v>-1882</c:v>
                </c:pt>
                <c:pt idx="6">
                  <c:v>-1881.5</c:v>
                </c:pt>
                <c:pt idx="7">
                  <c:v>-1874</c:v>
                </c:pt>
                <c:pt idx="8">
                  <c:v>-1873.5</c:v>
                </c:pt>
                <c:pt idx="9">
                  <c:v>-954.5</c:v>
                </c:pt>
                <c:pt idx="10">
                  <c:v>-842.5</c:v>
                </c:pt>
                <c:pt idx="11">
                  <c:v>-842</c:v>
                </c:pt>
                <c:pt idx="12">
                  <c:v>-755</c:v>
                </c:pt>
                <c:pt idx="13">
                  <c:v>-751</c:v>
                </c:pt>
                <c:pt idx="14">
                  <c:v>-743</c:v>
                </c:pt>
                <c:pt idx="15">
                  <c:v>-742.5</c:v>
                </c:pt>
                <c:pt idx="16">
                  <c:v>-726</c:v>
                </c:pt>
                <c:pt idx="17">
                  <c:v>-660</c:v>
                </c:pt>
                <c:pt idx="18">
                  <c:v>-597.5</c:v>
                </c:pt>
                <c:pt idx="19">
                  <c:v>-544</c:v>
                </c:pt>
                <c:pt idx="20">
                  <c:v>-485.5</c:v>
                </c:pt>
                <c:pt idx="21">
                  <c:v>-477</c:v>
                </c:pt>
                <c:pt idx="22">
                  <c:v>-460.5</c:v>
                </c:pt>
                <c:pt idx="23">
                  <c:v>-398.5</c:v>
                </c:pt>
                <c:pt idx="24">
                  <c:v>-365</c:v>
                </c:pt>
                <c:pt idx="25">
                  <c:v>-348.5</c:v>
                </c:pt>
                <c:pt idx="26">
                  <c:v>-273.5</c:v>
                </c:pt>
                <c:pt idx="27">
                  <c:v>-253</c:v>
                </c:pt>
                <c:pt idx="28">
                  <c:v>-178.5</c:v>
                </c:pt>
                <c:pt idx="29">
                  <c:v>-170</c:v>
                </c:pt>
                <c:pt idx="30">
                  <c:v>-141</c:v>
                </c:pt>
                <c:pt idx="31">
                  <c:v>0</c:v>
                </c:pt>
                <c:pt idx="32">
                  <c:v>265.5</c:v>
                </c:pt>
                <c:pt idx="33">
                  <c:v>732.5</c:v>
                </c:pt>
                <c:pt idx="34">
                  <c:v>757.5</c:v>
                </c:pt>
                <c:pt idx="35">
                  <c:v>910.5</c:v>
                </c:pt>
                <c:pt idx="36">
                  <c:v>911</c:v>
                </c:pt>
                <c:pt idx="37">
                  <c:v>944</c:v>
                </c:pt>
                <c:pt idx="38">
                  <c:v>1102</c:v>
                </c:pt>
                <c:pt idx="39">
                  <c:v>1106</c:v>
                </c:pt>
                <c:pt idx="40">
                  <c:v>1189</c:v>
                </c:pt>
                <c:pt idx="41">
                  <c:v>1450.5</c:v>
                </c:pt>
                <c:pt idx="42">
                  <c:v>2369.5</c:v>
                </c:pt>
                <c:pt idx="43">
                  <c:v>2921.5</c:v>
                </c:pt>
                <c:pt idx="44">
                  <c:v>4521.5</c:v>
                </c:pt>
                <c:pt idx="45">
                  <c:v>6092</c:v>
                </c:pt>
                <c:pt idx="46">
                  <c:v>6092.5</c:v>
                </c:pt>
                <c:pt idx="47">
                  <c:v>6965.5</c:v>
                </c:pt>
                <c:pt idx="48">
                  <c:v>7443</c:v>
                </c:pt>
                <c:pt idx="49">
                  <c:v>7650.5</c:v>
                </c:pt>
                <c:pt idx="50">
                  <c:v>8748</c:v>
                </c:pt>
                <c:pt idx="51">
                  <c:v>8748.5</c:v>
                </c:pt>
                <c:pt idx="52">
                  <c:v>9022</c:v>
                </c:pt>
                <c:pt idx="53">
                  <c:v>9899.5</c:v>
                </c:pt>
                <c:pt idx="54">
                  <c:v>10274</c:v>
                </c:pt>
                <c:pt idx="55">
                  <c:v>10274.5</c:v>
                </c:pt>
                <c:pt idx="56">
                  <c:v>10275</c:v>
                </c:pt>
                <c:pt idx="57">
                  <c:v>10485</c:v>
                </c:pt>
                <c:pt idx="58">
                  <c:v>10485.5</c:v>
                </c:pt>
                <c:pt idx="59">
                  <c:v>10572</c:v>
                </c:pt>
                <c:pt idx="60">
                  <c:v>11579.5</c:v>
                </c:pt>
                <c:pt idx="61">
                  <c:v>13061.5</c:v>
                </c:pt>
                <c:pt idx="62">
                  <c:v>13062</c:v>
                </c:pt>
                <c:pt idx="63">
                  <c:v>13279</c:v>
                </c:pt>
                <c:pt idx="64">
                  <c:v>14663</c:v>
                </c:pt>
                <c:pt idx="65">
                  <c:v>17611.5</c:v>
                </c:pt>
                <c:pt idx="66">
                  <c:v>17612</c:v>
                </c:pt>
                <c:pt idx="67">
                  <c:v>17612.5</c:v>
                </c:pt>
                <c:pt idx="68">
                  <c:v>19099.5</c:v>
                </c:pt>
                <c:pt idx="69">
                  <c:v>20592</c:v>
                </c:pt>
                <c:pt idx="70">
                  <c:v>22516</c:v>
                </c:pt>
                <c:pt idx="71">
                  <c:v>22516</c:v>
                </c:pt>
                <c:pt idx="72">
                  <c:v>22516</c:v>
                </c:pt>
                <c:pt idx="73">
                  <c:v>22541.5</c:v>
                </c:pt>
                <c:pt idx="74">
                  <c:v>22541.5</c:v>
                </c:pt>
                <c:pt idx="75">
                  <c:v>22541.5</c:v>
                </c:pt>
                <c:pt idx="76">
                  <c:v>22554</c:v>
                </c:pt>
                <c:pt idx="77">
                  <c:v>22554</c:v>
                </c:pt>
              </c:numCache>
            </c:numRef>
          </c:xVal>
          <c:yVal>
            <c:numRef>
              <c:f>Active!$L$21:$L$995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521-43B8-AE84-A1B8CA0CB16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4.0000000000000001E-3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8.0000000000000004E-4</c:v>
                  </c:pt>
                  <c:pt idx="36">
                    <c:v>2E-3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4.0000000000000001E-3</c:v>
                  </c:pt>
                  <c:pt idx="40">
                    <c:v>6.0000000000000001E-3</c:v>
                  </c:pt>
                  <c:pt idx="41">
                    <c:v>4.0000000000000001E-3</c:v>
                  </c:pt>
                  <c:pt idx="42">
                    <c:v>1.5E-3</c:v>
                  </c:pt>
                  <c:pt idx="43">
                    <c:v>6.0000000000000001E-3</c:v>
                  </c:pt>
                  <c:pt idx="44">
                    <c:v>1.8E-3</c:v>
                  </c:pt>
                  <c:pt idx="45">
                    <c:v>3.0000000000000001E-3</c:v>
                  </c:pt>
                  <c:pt idx="46">
                    <c:v>8.0000000000000004E-4</c:v>
                  </c:pt>
                  <c:pt idx="47">
                    <c:v>2.9999999999999997E-4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2.0000000000000001E-4</c:v>
                  </c:pt>
                  <c:pt idx="51">
                    <c:v>1E-3</c:v>
                  </c:pt>
                  <c:pt idx="52">
                    <c:v>5.0000000000000001E-3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6.9999999999999999E-4</c:v>
                  </c:pt>
                  <c:pt idx="56">
                    <c:v>5.0000000000000001E-4</c:v>
                  </c:pt>
                  <c:pt idx="57">
                    <c:v>1.6000000000000001E-3</c:v>
                  </c:pt>
                  <c:pt idx="58">
                    <c:v>4.0000000000000001E-3</c:v>
                  </c:pt>
                  <c:pt idx="59">
                    <c:v>2.9999999999999997E-4</c:v>
                  </c:pt>
                  <c:pt idx="60">
                    <c:v>2.0000000000000001E-4</c:v>
                  </c:pt>
                  <c:pt idx="61">
                    <c:v>1.9E-3</c:v>
                  </c:pt>
                  <c:pt idx="62">
                    <c:v>1.5E-3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8.0000000000000004E-4</c:v>
                  </c:pt>
                  <c:pt idx="66">
                    <c:v>3.3E-3</c:v>
                  </c:pt>
                  <c:pt idx="67">
                    <c:v>4.0000000000000002E-4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4.0000000000000002E-4</c:v>
                  </c:pt>
                  <c:pt idx="71">
                    <c:v>8.9999999999999998E-4</c:v>
                  </c:pt>
                  <c:pt idx="72">
                    <c:v>8.9999999999999998E-4</c:v>
                  </c:pt>
                  <c:pt idx="73">
                    <c:v>2.9999999999999997E-4</c:v>
                  </c:pt>
                  <c:pt idx="74">
                    <c:v>4.0000000000000002E-4</c:v>
                  </c:pt>
                  <c:pt idx="75">
                    <c:v>2.9999999999999997E-4</c:v>
                  </c:pt>
                  <c:pt idx="76">
                    <c:v>2.9999999999999997E-4</c:v>
                  </c:pt>
                  <c:pt idx="77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4.0000000000000001E-3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8.0000000000000004E-4</c:v>
                  </c:pt>
                  <c:pt idx="36">
                    <c:v>2E-3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4.0000000000000001E-3</c:v>
                  </c:pt>
                  <c:pt idx="40">
                    <c:v>6.0000000000000001E-3</c:v>
                  </c:pt>
                  <c:pt idx="41">
                    <c:v>4.0000000000000001E-3</c:v>
                  </c:pt>
                  <c:pt idx="42">
                    <c:v>1.5E-3</c:v>
                  </c:pt>
                  <c:pt idx="43">
                    <c:v>6.0000000000000001E-3</c:v>
                  </c:pt>
                  <c:pt idx="44">
                    <c:v>1.8E-3</c:v>
                  </c:pt>
                  <c:pt idx="45">
                    <c:v>3.0000000000000001E-3</c:v>
                  </c:pt>
                  <c:pt idx="46">
                    <c:v>8.0000000000000004E-4</c:v>
                  </c:pt>
                  <c:pt idx="47">
                    <c:v>2.9999999999999997E-4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2.0000000000000001E-4</c:v>
                  </c:pt>
                  <c:pt idx="51">
                    <c:v>1E-3</c:v>
                  </c:pt>
                  <c:pt idx="52">
                    <c:v>5.0000000000000001E-3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6.9999999999999999E-4</c:v>
                  </c:pt>
                  <c:pt idx="56">
                    <c:v>5.0000000000000001E-4</c:v>
                  </c:pt>
                  <c:pt idx="57">
                    <c:v>1.6000000000000001E-3</c:v>
                  </c:pt>
                  <c:pt idx="58">
                    <c:v>4.0000000000000001E-3</c:v>
                  </c:pt>
                  <c:pt idx="59">
                    <c:v>2.9999999999999997E-4</c:v>
                  </c:pt>
                  <c:pt idx="60">
                    <c:v>2.0000000000000001E-4</c:v>
                  </c:pt>
                  <c:pt idx="61">
                    <c:v>1.9E-3</c:v>
                  </c:pt>
                  <c:pt idx="62">
                    <c:v>1.5E-3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8.0000000000000004E-4</c:v>
                  </c:pt>
                  <c:pt idx="66">
                    <c:v>3.3E-3</c:v>
                  </c:pt>
                  <c:pt idx="67">
                    <c:v>4.0000000000000002E-4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4.0000000000000002E-4</c:v>
                  </c:pt>
                  <c:pt idx="71">
                    <c:v>8.9999999999999998E-4</c:v>
                  </c:pt>
                  <c:pt idx="72">
                    <c:v>8.9999999999999998E-4</c:v>
                  </c:pt>
                  <c:pt idx="73">
                    <c:v>2.9999999999999997E-4</c:v>
                  </c:pt>
                  <c:pt idx="74">
                    <c:v>4.0000000000000002E-4</c:v>
                  </c:pt>
                  <c:pt idx="75">
                    <c:v>2.9999999999999997E-4</c:v>
                  </c:pt>
                  <c:pt idx="76">
                    <c:v>2.9999999999999997E-4</c:v>
                  </c:pt>
                  <c:pt idx="7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-1953</c:v>
                </c:pt>
                <c:pt idx="1">
                  <c:v>-1952.5</c:v>
                </c:pt>
                <c:pt idx="2">
                  <c:v>-1944</c:v>
                </c:pt>
                <c:pt idx="3">
                  <c:v>-1915.5</c:v>
                </c:pt>
                <c:pt idx="4">
                  <c:v>-1915</c:v>
                </c:pt>
                <c:pt idx="5">
                  <c:v>-1882</c:v>
                </c:pt>
                <c:pt idx="6">
                  <c:v>-1881.5</c:v>
                </c:pt>
                <c:pt idx="7">
                  <c:v>-1874</c:v>
                </c:pt>
                <c:pt idx="8">
                  <c:v>-1873.5</c:v>
                </c:pt>
                <c:pt idx="9">
                  <c:v>-954.5</c:v>
                </c:pt>
                <c:pt idx="10">
                  <c:v>-842.5</c:v>
                </c:pt>
                <c:pt idx="11">
                  <c:v>-842</c:v>
                </c:pt>
                <c:pt idx="12">
                  <c:v>-755</c:v>
                </c:pt>
                <c:pt idx="13">
                  <c:v>-751</c:v>
                </c:pt>
                <c:pt idx="14">
                  <c:v>-743</c:v>
                </c:pt>
                <c:pt idx="15">
                  <c:v>-742.5</c:v>
                </c:pt>
                <c:pt idx="16">
                  <c:v>-726</c:v>
                </c:pt>
                <c:pt idx="17">
                  <c:v>-660</c:v>
                </c:pt>
                <c:pt idx="18">
                  <c:v>-597.5</c:v>
                </c:pt>
                <c:pt idx="19">
                  <c:v>-544</c:v>
                </c:pt>
                <c:pt idx="20">
                  <c:v>-485.5</c:v>
                </c:pt>
                <c:pt idx="21">
                  <c:v>-477</c:v>
                </c:pt>
                <c:pt idx="22">
                  <c:v>-460.5</c:v>
                </c:pt>
                <c:pt idx="23">
                  <c:v>-398.5</c:v>
                </c:pt>
                <c:pt idx="24">
                  <c:v>-365</c:v>
                </c:pt>
                <c:pt idx="25">
                  <c:v>-348.5</c:v>
                </c:pt>
                <c:pt idx="26">
                  <c:v>-273.5</c:v>
                </c:pt>
                <c:pt idx="27">
                  <c:v>-253</c:v>
                </c:pt>
                <c:pt idx="28">
                  <c:v>-178.5</c:v>
                </c:pt>
                <c:pt idx="29">
                  <c:v>-170</c:v>
                </c:pt>
                <c:pt idx="30">
                  <c:v>-141</c:v>
                </c:pt>
                <c:pt idx="31">
                  <c:v>0</c:v>
                </c:pt>
                <c:pt idx="32">
                  <c:v>265.5</c:v>
                </c:pt>
                <c:pt idx="33">
                  <c:v>732.5</c:v>
                </c:pt>
                <c:pt idx="34">
                  <c:v>757.5</c:v>
                </c:pt>
                <c:pt idx="35">
                  <c:v>910.5</c:v>
                </c:pt>
                <c:pt idx="36">
                  <c:v>911</c:v>
                </c:pt>
                <c:pt idx="37">
                  <c:v>944</c:v>
                </c:pt>
                <c:pt idx="38">
                  <c:v>1102</c:v>
                </c:pt>
                <c:pt idx="39">
                  <c:v>1106</c:v>
                </c:pt>
                <c:pt idx="40">
                  <c:v>1189</c:v>
                </c:pt>
                <c:pt idx="41">
                  <c:v>1450.5</c:v>
                </c:pt>
                <c:pt idx="42">
                  <c:v>2369.5</c:v>
                </c:pt>
                <c:pt idx="43">
                  <c:v>2921.5</c:v>
                </c:pt>
                <c:pt idx="44">
                  <c:v>4521.5</c:v>
                </c:pt>
                <c:pt idx="45">
                  <c:v>6092</c:v>
                </c:pt>
                <c:pt idx="46">
                  <c:v>6092.5</c:v>
                </c:pt>
                <c:pt idx="47">
                  <c:v>6965.5</c:v>
                </c:pt>
                <c:pt idx="48">
                  <c:v>7443</c:v>
                </c:pt>
                <c:pt idx="49">
                  <c:v>7650.5</c:v>
                </c:pt>
                <c:pt idx="50">
                  <c:v>8748</c:v>
                </c:pt>
                <c:pt idx="51">
                  <c:v>8748.5</c:v>
                </c:pt>
                <c:pt idx="52">
                  <c:v>9022</c:v>
                </c:pt>
                <c:pt idx="53">
                  <c:v>9899.5</c:v>
                </c:pt>
                <c:pt idx="54">
                  <c:v>10274</c:v>
                </c:pt>
                <c:pt idx="55">
                  <c:v>10274.5</c:v>
                </c:pt>
                <c:pt idx="56">
                  <c:v>10275</c:v>
                </c:pt>
                <c:pt idx="57">
                  <c:v>10485</c:v>
                </c:pt>
                <c:pt idx="58">
                  <c:v>10485.5</c:v>
                </c:pt>
                <c:pt idx="59">
                  <c:v>10572</c:v>
                </c:pt>
                <c:pt idx="60">
                  <c:v>11579.5</c:v>
                </c:pt>
                <c:pt idx="61">
                  <c:v>13061.5</c:v>
                </c:pt>
                <c:pt idx="62">
                  <c:v>13062</c:v>
                </c:pt>
                <c:pt idx="63">
                  <c:v>13279</c:v>
                </c:pt>
                <c:pt idx="64">
                  <c:v>14663</c:v>
                </c:pt>
                <c:pt idx="65">
                  <c:v>17611.5</c:v>
                </c:pt>
                <c:pt idx="66">
                  <c:v>17612</c:v>
                </c:pt>
                <c:pt idx="67">
                  <c:v>17612.5</c:v>
                </c:pt>
                <c:pt idx="68">
                  <c:v>19099.5</c:v>
                </c:pt>
                <c:pt idx="69">
                  <c:v>20592</c:v>
                </c:pt>
                <c:pt idx="70">
                  <c:v>22516</c:v>
                </c:pt>
                <c:pt idx="71">
                  <c:v>22516</c:v>
                </c:pt>
                <c:pt idx="72">
                  <c:v>22516</c:v>
                </c:pt>
                <c:pt idx="73">
                  <c:v>22541.5</c:v>
                </c:pt>
                <c:pt idx="74">
                  <c:v>22541.5</c:v>
                </c:pt>
                <c:pt idx="75">
                  <c:v>22541.5</c:v>
                </c:pt>
                <c:pt idx="76">
                  <c:v>22554</c:v>
                </c:pt>
                <c:pt idx="77">
                  <c:v>22554</c:v>
                </c:pt>
              </c:numCache>
            </c:numRef>
          </c:xVal>
          <c:yVal>
            <c:numRef>
              <c:f>Active!$M$21:$M$995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521-43B8-AE84-A1B8CA0CB16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4.0000000000000001E-3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8.0000000000000004E-4</c:v>
                  </c:pt>
                  <c:pt idx="36">
                    <c:v>2E-3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4.0000000000000001E-3</c:v>
                  </c:pt>
                  <c:pt idx="40">
                    <c:v>6.0000000000000001E-3</c:v>
                  </c:pt>
                  <c:pt idx="41">
                    <c:v>4.0000000000000001E-3</c:v>
                  </c:pt>
                  <c:pt idx="42">
                    <c:v>1.5E-3</c:v>
                  </c:pt>
                  <c:pt idx="43">
                    <c:v>6.0000000000000001E-3</c:v>
                  </c:pt>
                  <c:pt idx="44">
                    <c:v>1.8E-3</c:v>
                  </c:pt>
                  <c:pt idx="45">
                    <c:v>3.0000000000000001E-3</c:v>
                  </c:pt>
                  <c:pt idx="46">
                    <c:v>8.0000000000000004E-4</c:v>
                  </c:pt>
                  <c:pt idx="47">
                    <c:v>2.9999999999999997E-4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2.0000000000000001E-4</c:v>
                  </c:pt>
                  <c:pt idx="51">
                    <c:v>1E-3</c:v>
                  </c:pt>
                  <c:pt idx="52">
                    <c:v>5.0000000000000001E-3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6.9999999999999999E-4</c:v>
                  </c:pt>
                  <c:pt idx="56">
                    <c:v>5.0000000000000001E-4</c:v>
                  </c:pt>
                  <c:pt idx="57">
                    <c:v>1.6000000000000001E-3</c:v>
                  </c:pt>
                  <c:pt idx="58">
                    <c:v>4.0000000000000001E-3</c:v>
                  </c:pt>
                  <c:pt idx="59">
                    <c:v>2.9999999999999997E-4</c:v>
                  </c:pt>
                  <c:pt idx="60">
                    <c:v>2.0000000000000001E-4</c:v>
                  </c:pt>
                  <c:pt idx="61">
                    <c:v>1.9E-3</c:v>
                  </c:pt>
                  <c:pt idx="62">
                    <c:v>1.5E-3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8.0000000000000004E-4</c:v>
                  </c:pt>
                  <c:pt idx="66">
                    <c:v>3.3E-3</c:v>
                  </c:pt>
                  <c:pt idx="67">
                    <c:v>4.0000000000000002E-4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4.0000000000000002E-4</c:v>
                  </c:pt>
                  <c:pt idx="71">
                    <c:v>8.9999999999999998E-4</c:v>
                  </c:pt>
                  <c:pt idx="72">
                    <c:v>8.9999999999999998E-4</c:v>
                  </c:pt>
                  <c:pt idx="73">
                    <c:v>2.9999999999999997E-4</c:v>
                  </c:pt>
                  <c:pt idx="74">
                    <c:v>4.0000000000000002E-4</c:v>
                  </c:pt>
                  <c:pt idx="75">
                    <c:v>2.9999999999999997E-4</c:v>
                  </c:pt>
                  <c:pt idx="76">
                    <c:v>2.9999999999999997E-4</c:v>
                  </c:pt>
                  <c:pt idx="77">
                    <c:v>2.0000000000000001E-4</c:v>
                  </c:pt>
                </c:numCache>
              </c:numRef>
            </c:plus>
            <c:minus>
              <c:numRef>
                <c:f>Active!$D$21:$D$995</c:f>
                <c:numCache>
                  <c:formatCode>General</c:formatCode>
                  <c:ptCount val="97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5.0000000000000001E-3</c:v>
                  </c:pt>
                  <c:pt idx="32">
                    <c:v>4.0000000000000001E-3</c:v>
                  </c:pt>
                  <c:pt idx="33">
                    <c:v>3.0000000000000001E-3</c:v>
                  </c:pt>
                  <c:pt idx="34">
                    <c:v>3.0000000000000001E-3</c:v>
                  </c:pt>
                  <c:pt idx="35">
                    <c:v>8.0000000000000004E-4</c:v>
                  </c:pt>
                  <c:pt idx="36">
                    <c:v>2E-3</c:v>
                  </c:pt>
                  <c:pt idx="37">
                    <c:v>5.0000000000000001E-3</c:v>
                  </c:pt>
                  <c:pt idx="38">
                    <c:v>5.0000000000000001E-3</c:v>
                  </c:pt>
                  <c:pt idx="39">
                    <c:v>4.0000000000000001E-3</c:v>
                  </c:pt>
                  <c:pt idx="40">
                    <c:v>6.0000000000000001E-3</c:v>
                  </c:pt>
                  <c:pt idx="41">
                    <c:v>4.0000000000000001E-3</c:v>
                  </c:pt>
                  <c:pt idx="42">
                    <c:v>1.5E-3</c:v>
                  </c:pt>
                  <c:pt idx="43">
                    <c:v>6.0000000000000001E-3</c:v>
                  </c:pt>
                  <c:pt idx="44">
                    <c:v>1.8E-3</c:v>
                  </c:pt>
                  <c:pt idx="45">
                    <c:v>3.0000000000000001E-3</c:v>
                  </c:pt>
                  <c:pt idx="46">
                    <c:v>8.0000000000000004E-4</c:v>
                  </c:pt>
                  <c:pt idx="47">
                    <c:v>2.9999999999999997E-4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2.0000000000000001E-4</c:v>
                  </c:pt>
                  <c:pt idx="51">
                    <c:v>1E-3</c:v>
                  </c:pt>
                  <c:pt idx="52">
                    <c:v>5.0000000000000001E-3</c:v>
                  </c:pt>
                  <c:pt idx="53">
                    <c:v>2.9999999999999997E-4</c:v>
                  </c:pt>
                  <c:pt idx="54">
                    <c:v>2.0000000000000001E-4</c:v>
                  </c:pt>
                  <c:pt idx="55">
                    <c:v>6.9999999999999999E-4</c:v>
                  </c:pt>
                  <c:pt idx="56">
                    <c:v>5.0000000000000001E-4</c:v>
                  </c:pt>
                  <c:pt idx="57">
                    <c:v>1.6000000000000001E-3</c:v>
                  </c:pt>
                  <c:pt idx="58">
                    <c:v>4.0000000000000001E-3</c:v>
                  </c:pt>
                  <c:pt idx="59">
                    <c:v>2.9999999999999997E-4</c:v>
                  </c:pt>
                  <c:pt idx="60">
                    <c:v>2.0000000000000001E-4</c:v>
                  </c:pt>
                  <c:pt idx="61">
                    <c:v>1.9E-3</c:v>
                  </c:pt>
                  <c:pt idx="62">
                    <c:v>1.5E-3</c:v>
                  </c:pt>
                  <c:pt idx="63">
                    <c:v>2.9999999999999997E-4</c:v>
                  </c:pt>
                  <c:pt idx="64">
                    <c:v>6.9999999999999999E-4</c:v>
                  </c:pt>
                  <c:pt idx="65">
                    <c:v>8.0000000000000004E-4</c:v>
                  </c:pt>
                  <c:pt idx="66">
                    <c:v>3.3E-3</c:v>
                  </c:pt>
                  <c:pt idx="67">
                    <c:v>4.0000000000000002E-4</c:v>
                  </c:pt>
                  <c:pt idx="68">
                    <c:v>1E-4</c:v>
                  </c:pt>
                  <c:pt idx="69">
                    <c:v>1E-4</c:v>
                  </c:pt>
                  <c:pt idx="70">
                    <c:v>4.0000000000000002E-4</c:v>
                  </c:pt>
                  <c:pt idx="71">
                    <c:v>8.9999999999999998E-4</c:v>
                  </c:pt>
                  <c:pt idx="72">
                    <c:v>8.9999999999999998E-4</c:v>
                  </c:pt>
                  <c:pt idx="73">
                    <c:v>2.9999999999999997E-4</c:v>
                  </c:pt>
                  <c:pt idx="74">
                    <c:v>4.0000000000000002E-4</c:v>
                  </c:pt>
                  <c:pt idx="75">
                    <c:v>2.9999999999999997E-4</c:v>
                  </c:pt>
                  <c:pt idx="76">
                    <c:v>2.9999999999999997E-4</c:v>
                  </c:pt>
                  <c:pt idx="77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Active!$F$21:$F$995</c:f>
              <c:numCache>
                <c:formatCode>General</c:formatCode>
                <c:ptCount val="975"/>
                <c:pt idx="0">
                  <c:v>-1953</c:v>
                </c:pt>
                <c:pt idx="1">
                  <c:v>-1952.5</c:v>
                </c:pt>
                <c:pt idx="2">
                  <c:v>-1944</c:v>
                </c:pt>
                <c:pt idx="3">
                  <c:v>-1915.5</c:v>
                </c:pt>
                <c:pt idx="4">
                  <c:v>-1915</c:v>
                </c:pt>
                <c:pt idx="5">
                  <c:v>-1882</c:v>
                </c:pt>
                <c:pt idx="6">
                  <c:v>-1881.5</c:v>
                </c:pt>
                <c:pt idx="7">
                  <c:v>-1874</c:v>
                </c:pt>
                <c:pt idx="8">
                  <c:v>-1873.5</c:v>
                </c:pt>
                <c:pt idx="9">
                  <c:v>-954.5</c:v>
                </c:pt>
                <c:pt idx="10">
                  <c:v>-842.5</c:v>
                </c:pt>
                <c:pt idx="11">
                  <c:v>-842</c:v>
                </c:pt>
                <c:pt idx="12">
                  <c:v>-755</c:v>
                </c:pt>
                <c:pt idx="13">
                  <c:v>-751</c:v>
                </c:pt>
                <c:pt idx="14">
                  <c:v>-743</c:v>
                </c:pt>
                <c:pt idx="15">
                  <c:v>-742.5</c:v>
                </c:pt>
                <c:pt idx="16">
                  <c:v>-726</c:v>
                </c:pt>
                <c:pt idx="17">
                  <c:v>-660</c:v>
                </c:pt>
                <c:pt idx="18">
                  <c:v>-597.5</c:v>
                </c:pt>
                <c:pt idx="19">
                  <c:v>-544</c:v>
                </c:pt>
                <c:pt idx="20">
                  <c:v>-485.5</c:v>
                </c:pt>
                <c:pt idx="21">
                  <c:v>-477</c:v>
                </c:pt>
                <c:pt idx="22">
                  <c:v>-460.5</c:v>
                </c:pt>
                <c:pt idx="23">
                  <c:v>-398.5</c:v>
                </c:pt>
                <c:pt idx="24">
                  <c:v>-365</c:v>
                </c:pt>
                <c:pt idx="25">
                  <c:v>-348.5</c:v>
                </c:pt>
                <c:pt idx="26">
                  <c:v>-273.5</c:v>
                </c:pt>
                <c:pt idx="27">
                  <c:v>-253</c:v>
                </c:pt>
                <c:pt idx="28">
                  <c:v>-178.5</c:v>
                </c:pt>
                <c:pt idx="29">
                  <c:v>-170</c:v>
                </c:pt>
                <c:pt idx="30">
                  <c:v>-141</c:v>
                </c:pt>
                <c:pt idx="31">
                  <c:v>0</c:v>
                </c:pt>
                <c:pt idx="32">
                  <c:v>265.5</c:v>
                </c:pt>
                <c:pt idx="33">
                  <c:v>732.5</c:v>
                </c:pt>
                <c:pt idx="34">
                  <c:v>757.5</c:v>
                </c:pt>
                <c:pt idx="35">
                  <c:v>910.5</c:v>
                </c:pt>
                <c:pt idx="36">
                  <c:v>911</c:v>
                </c:pt>
                <c:pt idx="37">
                  <c:v>944</c:v>
                </c:pt>
                <c:pt idx="38">
                  <c:v>1102</c:v>
                </c:pt>
                <c:pt idx="39">
                  <c:v>1106</c:v>
                </c:pt>
                <c:pt idx="40">
                  <c:v>1189</c:v>
                </c:pt>
                <c:pt idx="41">
                  <c:v>1450.5</c:v>
                </c:pt>
                <c:pt idx="42">
                  <c:v>2369.5</c:v>
                </c:pt>
                <c:pt idx="43">
                  <c:v>2921.5</c:v>
                </c:pt>
                <c:pt idx="44">
                  <c:v>4521.5</c:v>
                </c:pt>
                <c:pt idx="45">
                  <c:v>6092</c:v>
                </c:pt>
                <c:pt idx="46">
                  <c:v>6092.5</c:v>
                </c:pt>
                <c:pt idx="47">
                  <c:v>6965.5</c:v>
                </c:pt>
                <c:pt idx="48">
                  <c:v>7443</c:v>
                </c:pt>
                <c:pt idx="49">
                  <c:v>7650.5</c:v>
                </c:pt>
                <c:pt idx="50">
                  <c:v>8748</c:v>
                </c:pt>
                <c:pt idx="51">
                  <c:v>8748.5</c:v>
                </c:pt>
                <c:pt idx="52">
                  <c:v>9022</c:v>
                </c:pt>
                <c:pt idx="53">
                  <c:v>9899.5</c:v>
                </c:pt>
                <c:pt idx="54">
                  <c:v>10274</c:v>
                </c:pt>
                <c:pt idx="55">
                  <c:v>10274.5</c:v>
                </c:pt>
                <c:pt idx="56">
                  <c:v>10275</c:v>
                </c:pt>
                <c:pt idx="57">
                  <c:v>10485</c:v>
                </c:pt>
                <c:pt idx="58">
                  <c:v>10485.5</c:v>
                </c:pt>
                <c:pt idx="59">
                  <c:v>10572</c:v>
                </c:pt>
                <c:pt idx="60">
                  <c:v>11579.5</c:v>
                </c:pt>
                <c:pt idx="61">
                  <c:v>13061.5</c:v>
                </c:pt>
                <c:pt idx="62">
                  <c:v>13062</c:v>
                </c:pt>
                <c:pt idx="63">
                  <c:v>13279</c:v>
                </c:pt>
                <c:pt idx="64">
                  <c:v>14663</c:v>
                </c:pt>
                <c:pt idx="65">
                  <c:v>17611.5</c:v>
                </c:pt>
                <c:pt idx="66">
                  <c:v>17612</c:v>
                </c:pt>
                <c:pt idx="67">
                  <c:v>17612.5</c:v>
                </c:pt>
                <c:pt idx="68">
                  <c:v>19099.5</c:v>
                </c:pt>
                <c:pt idx="69">
                  <c:v>20592</c:v>
                </c:pt>
                <c:pt idx="70">
                  <c:v>22516</c:v>
                </c:pt>
                <c:pt idx="71">
                  <c:v>22516</c:v>
                </c:pt>
                <c:pt idx="72">
                  <c:v>22516</c:v>
                </c:pt>
                <c:pt idx="73">
                  <c:v>22541.5</c:v>
                </c:pt>
                <c:pt idx="74">
                  <c:v>22541.5</c:v>
                </c:pt>
                <c:pt idx="75">
                  <c:v>22541.5</c:v>
                </c:pt>
                <c:pt idx="76">
                  <c:v>22554</c:v>
                </c:pt>
                <c:pt idx="77">
                  <c:v>22554</c:v>
                </c:pt>
              </c:numCache>
            </c:numRef>
          </c:xVal>
          <c:yVal>
            <c:numRef>
              <c:f>Active!$N$21:$N$995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521-43B8-AE84-A1B8CA0CB16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Active!$F$21:$F$995</c:f>
              <c:numCache>
                <c:formatCode>General</c:formatCode>
                <c:ptCount val="975"/>
                <c:pt idx="0">
                  <c:v>-1953</c:v>
                </c:pt>
                <c:pt idx="1">
                  <c:v>-1952.5</c:v>
                </c:pt>
                <c:pt idx="2">
                  <c:v>-1944</c:v>
                </c:pt>
                <c:pt idx="3">
                  <c:v>-1915.5</c:v>
                </c:pt>
                <c:pt idx="4">
                  <c:v>-1915</c:v>
                </c:pt>
                <c:pt idx="5">
                  <c:v>-1882</c:v>
                </c:pt>
                <c:pt idx="6">
                  <c:v>-1881.5</c:v>
                </c:pt>
                <c:pt idx="7">
                  <c:v>-1874</c:v>
                </c:pt>
                <c:pt idx="8">
                  <c:v>-1873.5</c:v>
                </c:pt>
                <c:pt idx="9">
                  <c:v>-954.5</c:v>
                </c:pt>
                <c:pt idx="10">
                  <c:v>-842.5</c:v>
                </c:pt>
                <c:pt idx="11">
                  <c:v>-842</c:v>
                </c:pt>
                <c:pt idx="12">
                  <c:v>-755</c:v>
                </c:pt>
                <c:pt idx="13">
                  <c:v>-751</c:v>
                </c:pt>
                <c:pt idx="14">
                  <c:v>-743</c:v>
                </c:pt>
                <c:pt idx="15">
                  <c:v>-742.5</c:v>
                </c:pt>
                <c:pt idx="16">
                  <c:v>-726</c:v>
                </c:pt>
                <c:pt idx="17">
                  <c:v>-660</c:v>
                </c:pt>
                <c:pt idx="18">
                  <c:v>-597.5</c:v>
                </c:pt>
                <c:pt idx="19">
                  <c:v>-544</c:v>
                </c:pt>
                <c:pt idx="20">
                  <c:v>-485.5</c:v>
                </c:pt>
                <c:pt idx="21">
                  <c:v>-477</c:v>
                </c:pt>
                <c:pt idx="22">
                  <c:v>-460.5</c:v>
                </c:pt>
                <c:pt idx="23">
                  <c:v>-398.5</c:v>
                </c:pt>
                <c:pt idx="24">
                  <c:v>-365</c:v>
                </c:pt>
                <c:pt idx="25">
                  <c:v>-348.5</c:v>
                </c:pt>
                <c:pt idx="26">
                  <c:v>-273.5</c:v>
                </c:pt>
                <c:pt idx="27">
                  <c:v>-253</c:v>
                </c:pt>
                <c:pt idx="28">
                  <c:v>-178.5</c:v>
                </c:pt>
                <c:pt idx="29">
                  <c:v>-170</c:v>
                </c:pt>
                <c:pt idx="30">
                  <c:v>-141</c:v>
                </c:pt>
                <c:pt idx="31">
                  <c:v>0</c:v>
                </c:pt>
                <c:pt idx="32">
                  <c:v>265.5</c:v>
                </c:pt>
                <c:pt idx="33">
                  <c:v>732.5</c:v>
                </c:pt>
                <c:pt idx="34">
                  <c:v>757.5</c:v>
                </c:pt>
                <c:pt idx="35">
                  <c:v>910.5</c:v>
                </c:pt>
                <c:pt idx="36">
                  <c:v>911</c:v>
                </c:pt>
                <c:pt idx="37">
                  <c:v>944</c:v>
                </c:pt>
                <c:pt idx="38">
                  <c:v>1102</c:v>
                </c:pt>
                <c:pt idx="39">
                  <c:v>1106</c:v>
                </c:pt>
                <c:pt idx="40">
                  <c:v>1189</c:v>
                </c:pt>
                <c:pt idx="41">
                  <c:v>1450.5</c:v>
                </c:pt>
                <c:pt idx="42">
                  <c:v>2369.5</c:v>
                </c:pt>
                <c:pt idx="43">
                  <c:v>2921.5</c:v>
                </c:pt>
                <c:pt idx="44">
                  <c:v>4521.5</c:v>
                </c:pt>
                <c:pt idx="45">
                  <c:v>6092</c:v>
                </c:pt>
                <c:pt idx="46">
                  <c:v>6092.5</c:v>
                </c:pt>
                <c:pt idx="47">
                  <c:v>6965.5</c:v>
                </c:pt>
                <c:pt idx="48">
                  <c:v>7443</c:v>
                </c:pt>
                <c:pt idx="49">
                  <c:v>7650.5</c:v>
                </c:pt>
                <c:pt idx="50">
                  <c:v>8748</c:v>
                </c:pt>
                <c:pt idx="51">
                  <c:v>8748.5</c:v>
                </c:pt>
                <c:pt idx="52">
                  <c:v>9022</c:v>
                </c:pt>
                <c:pt idx="53">
                  <c:v>9899.5</c:v>
                </c:pt>
                <c:pt idx="54">
                  <c:v>10274</c:v>
                </c:pt>
                <c:pt idx="55">
                  <c:v>10274.5</c:v>
                </c:pt>
                <c:pt idx="56">
                  <c:v>10275</c:v>
                </c:pt>
                <c:pt idx="57">
                  <c:v>10485</c:v>
                </c:pt>
                <c:pt idx="58">
                  <c:v>10485.5</c:v>
                </c:pt>
                <c:pt idx="59">
                  <c:v>10572</c:v>
                </c:pt>
                <c:pt idx="60">
                  <c:v>11579.5</c:v>
                </c:pt>
                <c:pt idx="61">
                  <c:v>13061.5</c:v>
                </c:pt>
                <c:pt idx="62">
                  <c:v>13062</c:v>
                </c:pt>
                <c:pt idx="63">
                  <c:v>13279</c:v>
                </c:pt>
                <c:pt idx="64">
                  <c:v>14663</c:v>
                </c:pt>
                <c:pt idx="65">
                  <c:v>17611.5</c:v>
                </c:pt>
                <c:pt idx="66">
                  <c:v>17612</c:v>
                </c:pt>
                <c:pt idx="67">
                  <c:v>17612.5</c:v>
                </c:pt>
                <c:pt idx="68">
                  <c:v>19099.5</c:v>
                </c:pt>
                <c:pt idx="69">
                  <c:v>20592</c:v>
                </c:pt>
                <c:pt idx="70">
                  <c:v>22516</c:v>
                </c:pt>
                <c:pt idx="71">
                  <c:v>22516</c:v>
                </c:pt>
                <c:pt idx="72">
                  <c:v>22516</c:v>
                </c:pt>
                <c:pt idx="73">
                  <c:v>22541.5</c:v>
                </c:pt>
                <c:pt idx="74">
                  <c:v>22541.5</c:v>
                </c:pt>
                <c:pt idx="75">
                  <c:v>22541.5</c:v>
                </c:pt>
                <c:pt idx="76">
                  <c:v>22554</c:v>
                </c:pt>
                <c:pt idx="77">
                  <c:v>22554</c:v>
                </c:pt>
              </c:numCache>
            </c:numRef>
          </c:xVal>
          <c:yVal>
            <c:numRef>
              <c:f>Active!$O$21:$O$995</c:f>
              <c:numCache>
                <c:formatCode>General</c:formatCode>
                <c:ptCount val="975"/>
                <c:pt idx="0">
                  <c:v>-4.1654343261984805E-3</c:v>
                </c:pt>
                <c:pt idx="1">
                  <c:v>-4.1651065900421939E-3</c:v>
                </c:pt>
                <c:pt idx="2">
                  <c:v>-4.159535075385321E-3</c:v>
                </c:pt>
                <c:pt idx="3">
                  <c:v>-4.1408541144769846E-3</c:v>
                </c:pt>
                <c:pt idx="4">
                  <c:v>-4.140526378320698E-3</c:v>
                </c:pt>
                <c:pt idx="5">
                  <c:v>-4.1188957920057813E-3</c:v>
                </c:pt>
                <c:pt idx="6">
                  <c:v>-4.1185680558494947E-3</c:v>
                </c:pt>
                <c:pt idx="7">
                  <c:v>-4.1136520135051959E-3</c:v>
                </c:pt>
                <c:pt idx="8">
                  <c:v>-4.1133242773489093E-3</c:v>
                </c:pt>
                <c:pt idx="9">
                  <c:v>-3.5109452220941162E-3</c:v>
                </c:pt>
                <c:pt idx="10">
                  <c:v>-3.4375323230859149E-3</c:v>
                </c:pt>
                <c:pt idx="11">
                  <c:v>-3.4372045869296283E-3</c:v>
                </c:pt>
                <c:pt idx="12">
                  <c:v>-3.3801784957357577E-3</c:v>
                </c:pt>
                <c:pt idx="13">
                  <c:v>-3.377556606485465E-3</c:v>
                </c:pt>
                <c:pt idx="14">
                  <c:v>-3.3723128279848791E-3</c:v>
                </c:pt>
                <c:pt idx="15">
                  <c:v>-3.3719850918285926E-3</c:v>
                </c:pt>
                <c:pt idx="16">
                  <c:v>-3.3611697986711342E-3</c:v>
                </c:pt>
                <c:pt idx="17">
                  <c:v>-3.3179086260413013E-3</c:v>
                </c:pt>
                <c:pt idx="18">
                  <c:v>-3.276941606505475E-3</c:v>
                </c:pt>
                <c:pt idx="19">
                  <c:v>-3.2418738377828077E-3</c:v>
                </c:pt>
                <c:pt idx="20">
                  <c:v>-3.2035287074972741E-3</c:v>
                </c:pt>
                <c:pt idx="21">
                  <c:v>-3.1979571928404016E-3</c:v>
                </c:pt>
                <c:pt idx="22">
                  <c:v>-3.1871418996829433E-3</c:v>
                </c:pt>
                <c:pt idx="23">
                  <c:v>-3.1465026163034035E-3</c:v>
                </c:pt>
                <c:pt idx="24">
                  <c:v>-3.1245442938322003E-3</c:v>
                </c:pt>
                <c:pt idx="25">
                  <c:v>-3.1137290006747424E-3</c:v>
                </c:pt>
                <c:pt idx="26">
                  <c:v>-3.0645685772317504E-3</c:v>
                </c:pt>
                <c:pt idx="27">
                  <c:v>-3.0511313948239993E-3</c:v>
                </c:pt>
                <c:pt idx="28">
                  <c:v>-3.002298707537294E-3</c:v>
                </c:pt>
                <c:pt idx="29">
                  <c:v>-2.9967271928804215E-3</c:v>
                </c:pt>
                <c:pt idx="30">
                  <c:v>-2.977718495815798E-3</c:v>
                </c:pt>
                <c:pt idx="31">
                  <c:v>-2.8852968997429736E-3</c:v>
                </c:pt>
                <c:pt idx="32">
                  <c:v>-2.7112690007547826E-3</c:v>
                </c:pt>
                <c:pt idx="33">
                  <c:v>-2.4051634307830868E-3</c:v>
                </c:pt>
                <c:pt idx="34">
                  <c:v>-2.3887766229687564E-3</c:v>
                </c:pt>
                <c:pt idx="35">
                  <c:v>-2.288489359145053E-3</c:v>
                </c:pt>
                <c:pt idx="36">
                  <c:v>-2.2881616229887664E-3</c:v>
                </c:pt>
                <c:pt idx="37">
                  <c:v>-2.2665310366738502E-3</c:v>
                </c:pt>
                <c:pt idx="38">
                  <c:v>-2.1629664112872808E-3</c:v>
                </c:pt>
                <c:pt idx="39">
                  <c:v>-2.1603445220369877E-3</c:v>
                </c:pt>
                <c:pt idx="40">
                  <c:v>-2.1059403200934103E-3</c:v>
                </c:pt>
                <c:pt idx="41">
                  <c:v>-1.934534310355512E-3</c:v>
                </c:pt>
                <c:pt idx="42">
                  <c:v>-1.332155255100719E-3</c:v>
                </c:pt>
                <c:pt idx="43">
                  <c:v>-9.7033453856029944E-4</c:v>
                </c:pt>
                <c:pt idx="44">
                  <c:v>7.8421161556858996E-5</c:v>
                </c:pt>
                <c:pt idx="45">
                  <c:v>1.1078404284531078E-3</c:v>
                </c:pt>
                <c:pt idx="46">
                  <c:v>1.1081681646093943E-3</c:v>
                </c:pt>
                <c:pt idx="47">
                  <c:v>1.6803954934858185E-3</c:v>
                </c:pt>
                <c:pt idx="48">
                  <c:v>1.9933835227395336E-3</c:v>
                </c:pt>
                <c:pt idx="49">
                  <c:v>2.1293940275984771E-3</c:v>
                </c:pt>
                <c:pt idx="50">
                  <c:v>2.8487748906475905E-3</c:v>
                </c:pt>
                <c:pt idx="51">
                  <c:v>2.8491026268038771E-3</c:v>
                </c:pt>
                <c:pt idx="52">
                  <c:v>3.0283743042926539E-3</c:v>
                </c:pt>
                <c:pt idx="53">
                  <c:v>3.6035512585756583E-3</c:v>
                </c:pt>
                <c:pt idx="54">
                  <c:v>3.8490256396343306E-3</c:v>
                </c:pt>
                <c:pt idx="55">
                  <c:v>3.8493533757906172E-3</c:v>
                </c:pt>
                <c:pt idx="56">
                  <c:v>3.8496811119469038E-3</c:v>
                </c:pt>
                <c:pt idx="57">
                  <c:v>3.9873302975872811E-3</c:v>
                </c:pt>
                <c:pt idx="58">
                  <c:v>3.9876580337435677E-3</c:v>
                </c:pt>
                <c:pt idx="59">
                  <c:v>4.0443563887811512E-3</c:v>
                </c:pt>
                <c:pt idx="60">
                  <c:v>4.704744743698675E-3</c:v>
                </c:pt>
                <c:pt idx="61">
                  <c:v>5.6761547109321926E-3</c:v>
                </c:pt>
                <c:pt idx="62">
                  <c:v>5.6764824470884791E-3</c:v>
                </c:pt>
                <c:pt idx="63">
                  <c:v>5.8187199389168696E-3</c:v>
                </c:pt>
                <c:pt idx="64">
                  <c:v>6.7258936195182112E-3</c:v>
                </c:pt>
                <c:pt idx="65">
                  <c:v>8.658553733140362E-3</c:v>
                </c:pt>
                <c:pt idx="66">
                  <c:v>8.6588814692966486E-3</c:v>
                </c:pt>
                <c:pt idx="67">
                  <c:v>8.6592092054529352E-3</c:v>
                </c:pt>
                <c:pt idx="68">
                  <c:v>9.6338965342493196E-3</c:v>
                </c:pt>
                <c:pt idx="69">
                  <c:v>1.0612188960764856E-2</c:v>
                </c:pt>
                <c:pt idx="70">
                  <c:v>1.1873317690155739E-2</c:v>
                </c:pt>
                <c:pt idx="71">
                  <c:v>1.1873317690155739E-2</c:v>
                </c:pt>
                <c:pt idx="72">
                  <c:v>1.1873317690155739E-2</c:v>
                </c:pt>
                <c:pt idx="73">
                  <c:v>1.1890032234126357E-2</c:v>
                </c:pt>
                <c:pt idx="74">
                  <c:v>1.1890032234126357E-2</c:v>
                </c:pt>
                <c:pt idx="75">
                  <c:v>1.1890032234126357E-2</c:v>
                </c:pt>
                <c:pt idx="76">
                  <c:v>1.1898225638033522E-2</c:v>
                </c:pt>
                <c:pt idx="77">
                  <c:v>1.1898225638033522E-2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521-43B8-AE84-A1B8CA0CB16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-1953</c:v>
                </c:pt>
                <c:pt idx="1">
                  <c:v>-1952.5</c:v>
                </c:pt>
                <c:pt idx="2">
                  <c:v>-1944</c:v>
                </c:pt>
                <c:pt idx="3">
                  <c:v>-1915.5</c:v>
                </c:pt>
                <c:pt idx="4">
                  <c:v>-1915</c:v>
                </c:pt>
                <c:pt idx="5">
                  <c:v>-1882</c:v>
                </c:pt>
                <c:pt idx="6">
                  <c:v>-1881.5</c:v>
                </c:pt>
                <c:pt idx="7">
                  <c:v>-1874</c:v>
                </c:pt>
                <c:pt idx="8">
                  <c:v>-1873.5</c:v>
                </c:pt>
                <c:pt idx="9">
                  <c:v>-954.5</c:v>
                </c:pt>
                <c:pt idx="10">
                  <c:v>-842.5</c:v>
                </c:pt>
                <c:pt idx="11">
                  <c:v>-842</c:v>
                </c:pt>
                <c:pt idx="12">
                  <c:v>-755</c:v>
                </c:pt>
                <c:pt idx="13">
                  <c:v>-751</c:v>
                </c:pt>
                <c:pt idx="14">
                  <c:v>-743</c:v>
                </c:pt>
                <c:pt idx="15">
                  <c:v>-742.5</c:v>
                </c:pt>
                <c:pt idx="16">
                  <c:v>-726</c:v>
                </c:pt>
                <c:pt idx="17">
                  <c:v>-660</c:v>
                </c:pt>
                <c:pt idx="18">
                  <c:v>-597.5</c:v>
                </c:pt>
                <c:pt idx="19">
                  <c:v>-544</c:v>
                </c:pt>
                <c:pt idx="20">
                  <c:v>-485.5</c:v>
                </c:pt>
                <c:pt idx="21">
                  <c:v>-477</c:v>
                </c:pt>
                <c:pt idx="22">
                  <c:v>-460.5</c:v>
                </c:pt>
                <c:pt idx="23">
                  <c:v>-398.5</c:v>
                </c:pt>
                <c:pt idx="24">
                  <c:v>-365</c:v>
                </c:pt>
                <c:pt idx="25">
                  <c:v>-348.5</c:v>
                </c:pt>
                <c:pt idx="26">
                  <c:v>-273.5</c:v>
                </c:pt>
                <c:pt idx="27">
                  <c:v>-253</c:v>
                </c:pt>
                <c:pt idx="28">
                  <c:v>-178.5</c:v>
                </c:pt>
                <c:pt idx="29">
                  <c:v>-170</c:v>
                </c:pt>
                <c:pt idx="30">
                  <c:v>-141</c:v>
                </c:pt>
                <c:pt idx="31">
                  <c:v>0</c:v>
                </c:pt>
                <c:pt idx="32">
                  <c:v>265.5</c:v>
                </c:pt>
                <c:pt idx="33">
                  <c:v>732.5</c:v>
                </c:pt>
                <c:pt idx="34">
                  <c:v>757.5</c:v>
                </c:pt>
                <c:pt idx="35">
                  <c:v>910.5</c:v>
                </c:pt>
                <c:pt idx="36">
                  <c:v>911</c:v>
                </c:pt>
                <c:pt idx="37">
                  <c:v>944</c:v>
                </c:pt>
                <c:pt idx="38">
                  <c:v>1102</c:v>
                </c:pt>
                <c:pt idx="39">
                  <c:v>1106</c:v>
                </c:pt>
                <c:pt idx="40">
                  <c:v>1189</c:v>
                </c:pt>
                <c:pt idx="41">
                  <c:v>1450.5</c:v>
                </c:pt>
                <c:pt idx="42">
                  <c:v>2369.5</c:v>
                </c:pt>
                <c:pt idx="43">
                  <c:v>2921.5</c:v>
                </c:pt>
                <c:pt idx="44">
                  <c:v>4521.5</c:v>
                </c:pt>
                <c:pt idx="45">
                  <c:v>6092</c:v>
                </c:pt>
                <c:pt idx="46">
                  <c:v>6092.5</c:v>
                </c:pt>
                <c:pt idx="47">
                  <c:v>6965.5</c:v>
                </c:pt>
                <c:pt idx="48">
                  <c:v>7443</c:v>
                </c:pt>
                <c:pt idx="49">
                  <c:v>7650.5</c:v>
                </c:pt>
                <c:pt idx="50">
                  <c:v>8748</c:v>
                </c:pt>
                <c:pt idx="51">
                  <c:v>8748.5</c:v>
                </c:pt>
                <c:pt idx="52">
                  <c:v>9022</c:v>
                </c:pt>
                <c:pt idx="53">
                  <c:v>9899.5</c:v>
                </c:pt>
                <c:pt idx="54">
                  <c:v>10274</c:v>
                </c:pt>
                <c:pt idx="55">
                  <c:v>10274.5</c:v>
                </c:pt>
                <c:pt idx="56">
                  <c:v>10275</c:v>
                </c:pt>
                <c:pt idx="57">
                  <c:v>10485</c:v>
                </c:pt>
                <c:pt idx="58">
                  <c:v>10485.5</c:v>
                </c:pt>
                <c:pt idx="59">
                  <c:v>10572</c:v>
                </c:pt>
                <c:pt idx="60">
                  <c:v>11579.5</c:v>
                </c:pt>
                <c:pt idx="61">
                  <c:v>13061.5</c:v>
                </c:pt>
                <c:pt idx="62">
                  <c:v>13062</c:v>
                </c:pt>
                <c:pt idx="63">
                  <c:v>13279</c:v>
                </c:pt>
                <c:pt idx="64">
                  <c:v>14663</c:v>
                </c:pt>
                <c:pt idx="65">
                  <c:v>17611.5</c:v>
                </c:pt>
                <c:pt idx="66">
                  <c:v>17612</c:v>
                </c:pt>
                <c:pt idx="67">
                  <c:v>17612.5</c:v>
                </c:pt>
                <c:pt idx="68">
                  <c:v>19099.5</c:v>
                </c:pt>
                <c:pt idx="69">
                  <c:v>20592</c:v>
                </c:pt>
                <c:pt idx="70">
                  <c:v>22516</c:v>
                </c:pt>
                <c:pt idx="71">
                  <c:v>22516</c:v>
                </c:pt>
                <c:pt idx="72">
                  <c:v>22516</c:v>
                </c:pt>
                <c:pt idx="73">
                  <c:v>22541.5</c:v>
                </c:pt>
                <c:pt idx="74">
                  <c:v>22541.5</c:v>
                </c:pt>
                <c:pt idx="75">
                  <c:v>22541.5</c:v>
                </c:pt>
                <c:pt idx="76">
                  <c:v>22554</c:v>
                </c:pt>
                <c:pt idx="77">
                  <c:v>22554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63">
                  <c:v>-2.4160000000847504E-2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521-43B8-AE84-A1B8CA0CB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6508104"/>
        <c:axId val="1"/>
      </c:scatterChart>
      <c:valAx>
        <c:axId val="766508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508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352425</xdr:colOff>
      <xdr:row>18</xdr:row>
      <xdr:rowOff>161925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F06A86D-C51B-18D6-DFA3-65C1A80C2D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vsolj.cetus-net.org/bulletin.html" TargetMode="Externa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9" TargetMode="External"/><Relationship Id="rId13" Type="http://schemas.openxmlformats.org/officeDocument/2006/relationships/hyperlink" Target="http://www.konkoly.hu/cgi-bin/IBVS?5920" TargetMode="External"/><Relationship Id="rId18" Type="http://schemas.openxmlformats.org/officeDocument/2006/relationships/hyperlink" Target="http://www.konkoly.hu/cgi-bin/IBVS?5992" TargetMode="External"/><Relationship Id="rId3" Type="http://schemas.openxmlformats.org/officeDocument/2006/relationships/hyperlink" Target="http://www.bav-astro.de/sfs/BAVM_link.php?BAVMnr=201" TargetMode="External"/><Relationship Id="rId21" Type="http://schemas.openxmlformats.org/officeDocument/2006/relationships/hyperlink" Target="http://www.bav-astro.de/sfs/BAVM_link.php?BAVMnr=238" TargetMode="External"/><Relationship Id="rId7" Type="http://schemas.openxmlformats.org/officeDocument/2006/relationships/hyperlink" Target="http://www.konkoly.hu/cgi-bin/IBVS?5871" TargetMode="External"/><Relationship Id="rId12" Type="http://schemas.openxmlformats.org/officeDocument/2006/relationships/hyperlink" Target="http://www.konkoly.hu/cgi-bin/IBVS?5920" TargetMode="External"/><Relationship Id="rId17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konkoly.hu/cgi-bin/IBVS?5713" TargetMode="External"/><Relationship Id="rId16" Type="http://schemas.openxmlformats.org/officeDocument/2006/relationships/hyperlink" Target="http://www.bav-astro.de/sfs/BAVM_link.php?BAVMnr=220" TargetMode="External"/><Relationship Id="rId20" Type="http://schemas.openxmlformats.org/officeDocument/2006/relationships/hyperlink" Target="http://www.bav-astro.de/sfs/BAVM_link.php?BAVMnr=238" TargetMode="External"/><Relationship Id="rId1" Type="http://schemas.openxmlformats.org/officeDocument/2006/relationships/hyperlink" Target="http://var.astro.cz/oejv/issues/oejv0003.pdf" TargetMode="External"/><Relationship Id="rId6" Type="http://schemas.openxmlformats.org/officeDocument/2006/relationships/hyperlink" Target="http://www.bav-astro.de/sfs/BAVM_link.php?BAVMnr=201" TargetMode="External"/><Relationship Id="rId11" Type="http://schemas.openxmlformats.org/officeDocument/2006/relationships/hyperlink" Target="http://www.konkoly.hu/cgi-bin/IBVS?5894" TargetMode="External"/><Relationship Id="rId5" Type="http://schemas.openxmlformats.org/officeDocument/2006/relationships/hyperlink" Target="http://www.bav-astro.de/sfs/BAVM_link.php?BAVMnr=201" TargetMode="External"/><Relationship Id="rId15" Type="http://schemas.openxmlformats.org/officeDocument/2006/relationships/hyperlink" Target="http://www.konkoly.hu/cgi-bin/IBVS?5945" TargetMode="External"/><Relationship Id="rId10" Type="http://schemas.openxmlformats.org/officeDocument/2006/relationships/hyperlink" Target="http://www.konkoly.hu/cgi-bin/IBVS?5894" TargetMode="External"/><Relationship Id="rId19" Type="http://schemas.openxmlformats.org/officeDocument/2006/relationships/hyperlink" Target="http://www.konkoly.hu/cgi-bin/IBVS?6029" TargetMode="External"/><Relationship Id="rId4" Type="http://schemas.openxmlformats.org/officeDocument/2006/relationships/hyperlink" Target="http://www.bav-astro.de/sfs/BAVM_link.php?BAVMnr=201" TargetMode="External"/><Relationship Id="rId9" Type="http://schemas.openxmlformats.org/officeDocument/2006/relationships/hyperlink" Target="http://www.konkoly.hu/cgi-bin/IBVS?5894" TargetMode="External"/><Relationship Id="rId14" Type="http://schemas.openxmlformats.org/officeDocument/2006/relationships/hyperlink" Target="http://www.bav-astro.de/sfs/BAVM_link.php?BAVMnr=214" TargetMode="External"/><Relationship Id="rId22" Type="http://schemas.openxmlformats.org/officeDocument/2006/relationships/hyperlink" Target="http://www.bav-astro.de/sfs/BAVM_link.php?BAVMnr=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6"/>
  <sheetViews>
    <sheetView tabSelected="1" workbookViewId="0">
      <pane xSplit="14" ySplit="21" topLeftCell="O8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34</v>
      </c>
    </row>
    <row r="2" spans="1:6" x14ac:dyDescent="0.2">
      <c r="A2" t="s">
        <v>23</v>
      </c>
      <c r="B2" t="s">
        <v>44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8" t="s">
        <v>43</v>
      </c>
      <c r="D4" s="9" t="s">
        <v>43</v>
      </c>
    </row>
    <row r="5" spans="1:6" ht="13.5" thickTop="1" x14ac:dyDescent="0.2">
      <c r="A5" s="11" t="s">
        <v>28</v>
      </c>
      <c r="B5" s="12"/>
      <c r="C5" s="13">
        <v>-9.5</v>
      </c>
      <c r="D5" s="12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>
        <v>52526.330999999998</v>
      </c>
    </row>
    <row r="8" spans="1:6" x14ac:dyDescent="0.2">
      <c r="A8" t="s">
        <v>3</v>
      </c>
      <c r="C8">
        <v>0.24063999999999999</v>
      </c>
      <c r="D8" s="28" t="s">
        <v>42</v>
      </c>
    </row>
    <row r="9" spans="1:6" x14ac:dyDescent="0.2">
      <c r="A9" s="26" t="s">
        <v>33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23">
        <f ca="1">INTERCEPT(INDIRECT($D$9):G989,INDIRECT($C$9):F989)</f>
        <v>-2.8852968997429736E-3</v>
      </c>
      <c r="D11" s="3"/>
      <c r="E11" s="12"/>
    </row>
    <row r="12" spans="1:6" x14ac:dyDescent="0.2">
      <c r="A12" s="12" t="s">
        <v>16</v>
      </c>
      <c r="B12" s="12"/>
      <c r="C12" s="23">
        <f ca="1">SLOPE(INDIRECT($D$9):G989,INDIRECT($C$9):F989)</f>
        <v>6.554723125732241E-7</v>
      </c>
      <c r="D12" s="3"/>
      <c r="E12" s="12"/>
    </row>
    <row r="13" spans="1:6" x14ac:dyDescent="0.2">
      <c r="A13" s="12" t="s">
        <v>18</v>
      </c>
      <c r="B13" s="12"/>
      <c r="C13" s="3" t="s">
        <v>13</v>
      </c>
    </row>
    <row r="14" spans="1:6" x14ac:dyDescent="0.2">
      <c r="A14" s="12"/>
      <c r="B14" s="12"/>
      <c r="C14" s="12"/>
    </row>
    <row r="15" spans="1:6" x14ac:dyDescent="0.2">
      <c r="A15" s="14" t="s">
        <v>17</v>
      </c>
      <c r="B15" s="12"/>
      <c r="C15" s="15">
        <f ca="1">(C7+C11)+(C8+C12)*INT(MAX(F21:F3530))</f>
        <v>57953.737458225638</v>
      </c>
      <c r="E15" s="16" t="s">
        <v>49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0.24064065547231256</v>
      </c>
      <c r="E16" s="16" t="s">
        <v>30</v>
      </c>
      <c r="F16" s="17">
        <f ca="1">NOW()+15018.5+$C$5/24</f>
        <v>60354.749242592588</v>
      </c>
    </row>
    <row r="17" spans="1:21" ht="13.5" thickBot="1" x14ac:dyDescent="0.25">
      <c r="A17" s="16" t="s">
        <v>27</v>
      </c>
      <c r="B17" s="12"/>
      <c r="C17" s="12">
        <f>COUNT(C21:C2188)</f>
        <v>78</v>
      </c>
      <c r="E17" s="16" t="s">
        <v>50</v>
      </c>
      <c r="F17" s="17">
        <f ca="1">ROUND(2*(F16-$C$7)/$C$8,0)/2+F15</f>
        <v>32532.5</v>
      </c>
    </row>
    <row r="18" spans="1:21" ht="14.25" thickTop="1" thickBot="1" x14ac:dyDescent="0.25">
      <c r="A18" s="18" t="s">
        <v>5</v>
      </c>
      <c r="B18" s="12"/>
      <c r="C18" s="21">
        <f ca="1">+C15</f>
        <v>57953.737458225638</v>
      </c>
      <c r="D18" s="22">
        <f ca="1">+C16</f>
        <v>0.24064065547231256</v>
      </c>
      <c r="E18" s="16" t="s">
        <v>31</v>
      </c>
      <c r="F18" s="25">
        <f ca="1">ROUND(2*(F16-$C$15)/$C$16,0)/2+F15</f>
        <v>9978.5</v>
      </c>
    </row>
    <row r="19" spans="1:21" ht="13.5" thickTop="1" x14ac:dyDescent="0.2">
      <c r="E19" s="16" t="s">
        <v>32</v>
      </c>
      <c r="F19" s="20">
        <f ca="1">+$C$15+$C$16*F18-15018.5-$C$5/24</f>
        <v>45336.866072189448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65</v>
      </c>
      <c r="I20" s="7" t="s">
        <v>68</v>
      </c>
      <c r="J20" s="7" t="s">
        <v>62</v>
      </c>
      <c r="K20" s="7" t="s">
        <v>60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50" t="s">
        <v>301</v>
      </c>
    </row>
    <row r="21" spans="1:21" x14ac:dyDescent="0.2">
      <c r="A21" s="47" t="s">
        <v>75</v>
      </c>
      <c r="B21" s="49" t="s">
        <v>36</v>
      </c>
      <c r="C21" s="48">
        <v>52056.357100000001</v>
      </c>
      <c r="D21" s="48" t="s">
        <v>68</v>
      </c>
      <c r="E21" s="33">
        <f t="shared" ref="E21:E52" si="0">+(C21-C$7)/C$8</f>
        <v>-1953.016539228712</v>
      </c>
      <c r="F21">
        <f t="shared" ref="F21:F52" si="1">ROUND(2*E21,0)/2</f>
        <v>-1953</v>
      </c>
      <c r="G21">
        <f t="shared" ref="G21:G52" si="2">+C21-(C$7+F21*C$8)</f>
        <v>-3.9799999940441921E-3</v>
      </c>
      <c r="K21">
        <f t="shared" ref="K21:K29" si="3">+G21</f>
        <v>-3.9799999940441921E-3</v>
      </c>
      <c r="O21">
        <f t="shared" ref="O21:O52" ca="1" si="4">+C$11+C$12*$F21</f>
        <v>-4.1654343261984805E-3</v>
      </c>
      <c r="Q21" s="2">
        <f t="shared" ref="Q21:Q52" si="5">+C21-15018.5</f>
        <v>37037.857100000001</v>
      </c>
    </row>
    <row r="22" spans="1:21" x14ac:dyDescent="0.2">
      <c r="A22" s="47" t="s">
        <v>75</v>
      </c>
      <c r="B22" s="49" t="s">
        <v>37</v>
      </c>
      <c r="C22" s="48">
        <v>52056.475599999998</v>
      </c>
      <c r="D22" s="48" t="s">
        <v>68</v>
      </c>
      <c r="E22" s="33">
        <f t="shared" si="0"/>
        <v>-1952.5241023936187</v>
      </c>
      <c r="F22">
        <f t="shared" si="1"/>
        <v>-1952.5</v>
      </c>
      <c r="G22">
        <f t="shared" si="2"/>
        <v>-5.7999999989988282E-3</v>
      </c>
      <c r="K22">
        <f t="shared" si="3"/>
        <v>-5.7999999989988282E-3</v>
      </c>
      <c r="O22">
        <f t="shared" ca="1" si="4"/>
        <v>-4.1651065900421939E-3</v>
      </c>
      <c r="Q22" s="2">
        <f t="shared" si="5"/>
        <v>37037.975599999998</v>
      </c>
    </row>
    <row r="23" spans="1:21" x14ac:dyDescent="0.2">
      <c r="A23" s="47" t="s">
        <v>75</v>
      </c>
      <c r="B23" s="49" t="s">
        <v>36</v>
      </c>
      <c r="C23" s="48">
        <v>52058.523399999998</v>
      </c>
      <c r="D23" s="48" t="s">
        <v>68</v>
      </c>
      <c r="E23" s="33">
        <f t="shared" si="0"/>
        <v>-1944.0142952127665</v>
      </c>
      <c r="F23">
        <f t="shared" si="1"/>
        <v>-1944</v>
      </c>
      <c r="G23">
        <f t="shared" si="2"/>
        <v>-3.4400000004097819E-3</v>
      </c>
      <c r="K23">
        <f t="shared" si="3"/>
        <v>-3.4400000004097819E-3</v>
      </c>
      <c r="O23">
        <f t="shared" ca="1" si="4"/>
        <v>-4.159535075385321E-3</v>
      </c>
      <c r="Q23" s="2">
        <f t="shared" si="5"/>
        <v>37040.023399999998</v>
      </c>
    </row>
    <row r="24" spans="1:21" x14ac:dyDescent="0.2">
      <c r="A24" s="47" t="s">
        <v>75</v>
      </c>
      <c r="B24" s="49" t="s">
        <v>37</v>
      </c>
      <c r="C24" s="48">
        <v>52065.379399999998</v>
      </c>
      <c r="D24" s="48" t="s">
        <v>68</v>
      </c>
      <c r="E24" s="33">
        <f t="shared" si="0"/>
        <v>-1915.5236037234056</v>
      </c>
      <c r="F24">
        <f t="shared" si="1"/>
        <v>-1915.5</v>
      </c>
      <c r="G24">
        <f t="shared" si="2"/>
        <v>-5.6800000020302832E-3</v>
      </c>
      <c r="K24">
        <f t="shared" si="3"/>
        <v>-5.6800000020302832E-3</v>
      </c>
      <c r="O24">
        <f t="shared" ca="1" si="4"/>
        <v>-4.1408541144769846E-3</v>
      </c>
      <c r="Q24" s="2">
        <f t="shared" si="5"/>
        <v>37046.879399999998</v>
      </c>
    </row>
    <row r="25" spans="1:21" x14ac:dyDescent="0.2">
      <c r="A25" s="47" t="s">
        <v>75</v>
      </c>
      <c r="B25" s="49" t="s">
        <v>36</v>
      </c>
      <c r="C25" s="48">
        <v>52065.502</v>
      </c>
      <c r="D25" s="48" t="s">
        <v>68</v>
      </c>
      <c r="E25" s="33">
        <f t="shared" si="0"/>
        <v>-1915.0141289893531</v>
      </c>
      <c r="F25">
        <f t="shared" si="1"/>
        <v>-1915</v>
      </c>
      <c r="G25">
        <f t="shared" si="2"/>
        <v>-3.4000000014202669E-3</v>
      </c>
      <c r="K25">
        <f t="shared" si="3"/>
        <v>-3.4000000014202669E-3</v>
      </c>
      <c r="O25">
        <f t="shared" ca="1" si="4"/>
        <v>-4.140526378320698E-3</v>
      </c>
      <c r="Q25" s="2">
        <f t="shared" si="5"/>
        <v>37047.002</v>
      </c>
    </row>
    <row r="26" spans="1:21" x14ac:dyDescent="0.2">
      <c r="A26" s="47" t="s">
        <v>75</v>
      </c>
      <c r="B26" s="49" t="s">
        <v>36</v>
      </c>
      <c r="C26" s="48">
        <v>52073.442300000002</v>
      </c>
      <c r="D26" s="48" t="s">
        <v>68</v>
      </c>
      <c r="E26" s="33">
        <f t="shared" si="0"/>
        <v>-1882.0175365691318</v>
      </c>
      <c r="F26">
        <f t="shared" si="1"/>
        <v>-1882</v>
      </c>
      <c r="G26">
        <f t="shared" si="2"/>
        <v>-4.2199999952572398E-3</v>
      </c>
      <c r="K26">
        <f t="shared" si="3"/>
        <v>-4.2199999952572398E-3</v>
      </c>
      <c r="O26">
        <f t="shared" ca="1" si="4"/>
        <v>-4.1188957920057813E-3</v>
      </c>
      <c r="Q26" s="2">
        <f t="shared" si="5"/>
        <v>37054.942300000002</v>
      </c>
    </row>
    <row r="27" spans="1:21" x14ac:dyDescent="0.2">
      <c r="A27" s="47" t="s">
        <v>75</v>
      </c>
      <c r="B27" s="49" t="s">
        <v>37</v>
      </c>
      <c r="C27" s="48">
        <v>52073.560100000002</v>
      </c>
      <c r="D27" s="48" t="s">
        <v>68</v>
      </c>
      <c r="E27" s="33">
        <f t="shared" si="0"/>
        <v>-1881.5280086436001</v>
      </c>
      <c r="F27">
        <f t="shared" si="1"/>
        <v>-1881.5</v>
      </c>
      <c r="G27">
        <f t="shared" si="2"/>
        <v>-6.7399999970803037E-3</v>
      </c>
      <c r="K27">
        <f t="shared" si="3"/>
        <v>-6.7399999970803037E-3</v>
      </c>
      <c r="O27">
        <f t="shared" ca="1" si="4"/>
        <v>-4.1185680558494947E-3</v>
      </c>
      <c r="Q27" s="2">
        <f t="shared" si="5"/>
        <v>37055.060100000002</v>
      </c>
    </row>
    <row r="28" spans="1:21" x14ac:dyDescent="0.2">
      <c r="A28" s="47" t="s">
        <v>75</v>
      </c>
      <c r="B28" s="49" t="s">
        <v>36</v>
      </c>
      <c r="C28" s="48">
        <v>52075.3681</v>
      </c>
      <c r="D28" s="48" t="s">
        <v>68</v>
      </c>
      <c r="E28" s="33">
        <f t="shared" si="0"/>
        <v>-1874.014710771271</v>
      </c>
      <c r="F28">
        <f t="shared" si="1"/>
        <v>-1874</v>
      </c>
      <c r="G28">
        <f t="shared" si="2"/>
        <v>-3.5399999978835694E-3</v>
      </c>
      <c r="K28">
        <f t="shared" si="3"/>
        <v>-3.5399999978835694E-3</v>
      </c>
      <c r="O28">
        <f t="shared" ca="1" si="4"/>
        <v>-4.1136520135051959E-3</v>
      </c>
      <c r="Q28" s="2">
        <f t="shared" si="5"/>
        <v>37056.8681</v>
      </c>
    </row>
    <row r="29" spans="1:21" x14ac:dyDescent="0.2">
      <c r="A29" s="47" t="s">
        <v>75</v>
      </c>
      <c r="B29" s="49" t="s">
        <v>37</v>
      </c>
      <c r="C29" s="48">
        <v>52075.484600000003</v>
      </c>
      <c r="D29" s="48" t="s">
        <v>68</v>
      </c>
      <c r="E29" s="33">
        <f t="shared" si="0"/>
        <v>-1873.5305851063617</v>
      </c>
      <c r="F29">
        <f t="shared" si="1"/>
        <v>-1873.5</v>
      </c>
      <c r="G29">
        <f t="shared" si="2"/>
        <v>-7.3599999959697016E-3</v>
      </c>
      <c r="K29">
        <f t="shared" si="3"/>
        <v>-7.3599999959697016E-3</v>
      </c>
      <c r="O29">
        <f t="shared" ca="1" si="4"/>
        <v>-4.1133242773489093E-3</v>
      </c>
      <c r="Q29" s="2">
        <f t="shared" si="5"/>
        <v>37056.984600000003</v>
      </c>
    </row>
    <row r="30" spans="1:21" x14ac:dyDescent="0.2">
      <c r="A30" s="47" t="s">
        <v>103</v>
      </c>
      <c r="B30" s="49" t="s">
        <v>37</v>
      </c>
      <c r="C30" s="48">
        <v>52296.637999999999</v>
      </c>
      <c r="D30" s="48" t="s">
        <v>68</v>
      </c>
      <c r="E30" s="33">
        <f t="shared" si="0"/>
        <v>-954.50880984042271</v>
      </c>
      <c r="F30">
        <f t="shared" si="1"/>
        <v>-954.5</v>
      </c>
      <c r="G30">
        <f t="shared" si="2"/>
        <v>-2.1199999973759986E-3</v>
      </c>
      <c r="I30">
        <f t="shared" ref="I30:I51" si="6">+G30</f>
        <v>-2.1199999973759986E-3</v>
      </c>
      <c r="O30">
        <f t="shared" ca="1" si="4"/>
        <v>-3.5109452220941162E-3</v>
      </c>
      <c r="Q30" s="2">
        <f t="shared" si="5"/>
        <v>37278.137999999999</v>
      </c>
    </row>
    <row r="31" spans="1:21" x14ac:dyDescent="0.2">
      <c r="A31" s="47" t="s">
        <v>103</v>
      </c>
      <c r="B31" s="49" t="s">
        <v>37</v>
      </c>
      <c r="C31" s="48">
        <v>52323.586000000003</v>
      </c>
      <c r="D31" s="48" t="s">
        <v>68</v>
      </c>
      <c r="E31" s="33">
        <f t="shared" si="0"/>
        <v>-842.52410239359767</v>
      </c>
      <c r="F31">
        <f t="shared" si="1"/>
        <v>-842.5</v>
      </c>
      <c r="G31">
        <f t="shared" si="2"/>
        <v>-5.7999999917228706E-3</v>
      </c>
      <c r="I31">
        <f t="shared" si="6"/>
        <v>-5.7999999917228706E-3</v>
      </c>
      <c r="O31">
        <f t="shared" ca="1" si="4"/>
        <v>-3.4375323230859149E-3</v>
      </c>
      <c r="Q31" s="2">
        <f t="shared" si="5"/>
        <v>37305.086000000003</v>
      </c>
    </row>
    <row r="32" spans="1:21" x14ac:dyDescent="0.2">
      <c r="A32" s="47" t="s">
        <v>103</v>
      </c>
      <c r="B32" s="49" t="s">
        <v>36</v>
      </c>
      <c r="C32" s="48">
        <v>52323.707000000002</v>
      </c>
      <c r="D32" s="48" t="s">
        <v>68</v>
      </c>
      <c r="E32" s="33">
        <f t="shared" si="0"/>
        <v>-842.02127659572875</v>
      </c>
      <c r="F32">
        <f t="shared" si="1"/>
        <v>-842</v>
      </c>
      <c r="G32">
        <f t="shared" si="2"/>
        <v>-5.1199999943492003E-3</v>
      </c>
      <c r="I32">
        <f t="shared" si="6"/>
        <v>-5.1199999943492003E-3</v>
      </c>
      <c r="O32">
        <f t="shared" ca="1" si="4"/>
        <v>-3.4372045869296283E-3</v>
      </c>
      <c r="Q32" s="2">
        <f t="shared" si="5"/>
        <v>37305.207000000002</v>
      </c>
    </row>
    <row r="33" spans="1:17" x14ac:dyDescent="0.2">
      <c r="A33" s="47" t="s">
        <v>103</v>
      </c>
      <c r="B33" s="49" t="s">
        <v>36</v>
      </c>
      <c r="C33" s="48">
        <v>52344.652999999998</v>
      </c>
      <c r="D33" s="48" t="s">
        <v>68</v>
      </c>
      <c r="E33" s="33">
        <f t="shared" si="0"/>
        <v>-754.97839095744632</v>
      </c>
      <c r="F33">
        <f t="shared" si="1"/>
        <v>-755</v>
      </c>
      <c r="G33">
        <f t="shared" si="2"/>
        <v>5.1999999996041879E-3</v>
      </c>
      <c r="I33">
        <f t="shared" si="6"/>
        <v>5.1999999996041879E-3</v>
      </c>
      <c r="O33">
        <f t="shared" ca="1" si="4"/>
        <v>-3.3801784957357577E-3</v>
      </c>
      <c r="Q33" s="2">
        <f t="shared" si="5"/>
        <v>37326.152999999998</v>
      </c>
    </row>
    <row r="34" spans="1:17" x14ac:dyDescent="0.2">
      <c r="A34" s="47" t="s">
        <v>103</v>
      </c>
      <c r="B34" s="49" t="s">
        <v>36</v>
      </c>
      <c r="C34" s="48">
        <v>52345.61</v>
      </c>
      <c r="D34" s="48" t="s">
        <v>68</v>
      </c>
      <c r="E34" s="33">
        <f t="shared" si="0"/>
        <v>-751.0014960106289</v>
      </c>
      <c r="F34">
        <f t="shared" si="1"/>
        <v>-751</v>
      </c>
      <c r="G34">
        <f t="shared" si="2"/>
        <v>-3.5999999818159267E-4</v>
      </c>
      <c r="I34">
        <f t="shared" si="6"/>
        <v>-3.5999999818159267E-4</v>
      </c>
      <c r="O34">
        <f t="shared" ca="1" si="4"/>
        <v>-3.377556606485465E-3</v>
      </c>
      <c r="Q34" s="2">
        <f t="shared" si="5"/>
        <v>37327.11</v>
      </c>
    </row>
    <row r="35" spans="1:17" x14ac:dyDescent="0.2">
      <c r="A35" s="47" t="s">
        <v>103</v>
      </c>
      <c r="B35" s="49" t="s">
        <v>36</v>
      </c>
      <c r="C35" s="48">
        <v>52347.531000000003</v>
      </c>
      <c r="D35" s="48" t="s">
        <v>68</v>
      </c>
      <c r="E35" s="33">
        <f t="shared" si="0"/>
        <v>-743.01861702125848</v>
      </c>
      <c r="F35">
        <f t="shared" si="1"/>
        <v>-743</v>
      </c>
      <c r="G35">
        <f t="shared" si="2"/>
        <v>-4.4799999959650449E-3</v>
      </c>
      <c r="I35">
        <f t="shared" si="6"/>
        <v>-4.4799999959650449E-3</v>
      </c>
      <c r="O35">
        <f t="shared" ca="1" si="4"/>
        <v>-3.3723128279848791E-3</v>
      </c>
      <c r="Q35" s="2">
        <f t="shared" si="5"/>
        <v>37329.031000000003</v>
      </c>
    </row>
    <row r="36" spans="1:17" x14ac:dyDescent="0.2">
      <c r="A36" s="47" t="s">
        <v>103</v>
      </c>
      <c r="B36" s="49" t="s">
        <v>37</v>
      </c>
      <c r="C36" s="48">
        <v>52347.650999999998</v>
      </c>
      <c r="D36" s="48" t="s">
        <v>68</v>
      </c>
      <c r="E36" s="33">
        <f t="shared" si="0"/>
        <v>-742.51994680851192</v>
      </c>
      <c r="F36">
        <f t="shared" si="1"/>
        <v>-742.5</v>
      </c>
      <c r="G36">
        <f t="shared" si="2"/>
        <v>-4.8000000024330802E-3</v>
      </c>
      <c r="I36">
        <f t="shared" si="6"/>
        <v>-4.8000000024330802E-3</v>
      </c>
      <c r="O36">
        <f t="shared" ca="1" si="4"/>
        <v>-3.3719850918285926E-3</v>
      </c>
      <c r="Q36" s="2">
        <f t="shared" si="5"/>
        <v>37329.150999999998</v>
      </c>
    </row>
    <row r="37" spans="1:17" x14ac:dyDescent="0.2">
      <c r="A37" s="47" t="s">
        <v>103</v>
      </c>
      <c r="B37" s="49" t="s">
        <v>36</v>
      </c>
      <c r="C37" s="48">
        <v>52351.627</v>
      </c>
      <c r="D37" s="48" t="s">
        <v>68</v>
      </c>
      <c r="E37" s="33">
        <f t="shared" si="0"/>
        <v>-725.99734042552325</v>
      </c>
      <c r="F37">
        <f t="shared" si="1"/>
        <v>-726</v>
      </c>
      <c r="G37">
        <f t="shared" si="2"/>
        <v>6.4000000566011295E-4</v>
      </c>
      <c r="I37">
        <f t="shared" si="6"/>
        <v>6.4000000566011295E-4</v>
      </c>
      <c r="O37">
        <f t="shared" ca="1" si="4"/>
        <v>-3.3611697986711342E-3</v>
      </c>
      <c r="Q37" s="2">
        <f t="shared" si="5"/>
        <v>37333.127</v>
      </c>
    </row>
    <row r="38" spans="1:17" x14ac:dyDescent="0.2">
      <c r="A38" s="47" t="s">
        <v>127</v>
      </c>
      <c r="B38" s="49" t="s">
        <v>36</v>
      </c>
      <c r="C38" s="48">
        <v>52367.502</v>
      </c>
      <c r="D38" s="48" t="s">
        <v>68</v>
      </c>
      <c r="E38" s="33">
        <f t="shared" si="0"/>
        <v>-660.02742686169347</v>
      </c>
      <c r="F38">
        <f t="shared" si="1"/>
        <v>-660</v>
      </c>
      <c r="G38">
        <f t="shared" si="2"/>
        <v>-6.6000000006170012E-3</v>
      </c>
      <c r="I38">
        <f t="shared" si="6"/>
        <v>-6.6000000006170012E-3</v>
      </c>
      <c r="O38">
        <f t="shared" ca="1" si="4"/>
        <v>-3.3179086260413013E-3</v>
      </c>
      <c r="Q38" s="2">
        <f t="shared" si="5"/>
        <v>37349.002</v>
      </c>
    </row>
    <row r="39" spans="1:17" x14ac:dyDescent="0.2">
      <c r="A39" s="47" t="s">
        <v>127</v>
      </c>
      <c r="B39" s="49" t="s">
        <v>37</v>
      </c>
      <c r="C39" s="48">
        <v>52382.553</v>
      </c>
      <c r="D39" s="48" t="s">
        <v>68</v>
      </c>
      <c r="E39" s="33">
        <f t="shared" si="0"/>
        <v>-597.48171542552541</v>
      </c>
      <c r="F39">
        <f t="shared" si="1"/>
        <v>-597.5</v>
      </c>
      <c r="G39">
        <f t="shared" si="2"/>
        <v>4.3999999979860149E-3</v>
      </c>
      <c r="I39">
        <f t="shared" si="6"/>
        <v>4.3999999979860149E-3</v>
      </c>
      <c r="O39">
        <f t="shared" ca="1" si="4"/>
        <v>-3.276941606505475E-3</v>
      </c>
      <c r="Q39" s="2">
        <f t="shared" si="5"/>
        <v>37364.053</v>
      </c>
    </row>
    <row r="40" spans="1:17" x14ac:dyDescent="0.2">
      <c r="A40" s="47" t="s">
        <v>127</v>
      </c>
      <c r="B40" s="49" t="s">
        <v>36</v>
      </c>
      <c r="C40" s="48">
        <v>52395.421000000002</v>
      </c>
      <c r="D40" s="48" t="s">
        <v>68</v>
      </c>
      <c r="E40" s="33">
        <f t="shared" si="0"/>
        <v>-544.00764627658009</v>
      </c>
      <c r="F40">
        <f t="shared" si="1"/>
        <v>-544</v>
      </c>
      <c r="G40">
        <f t="shared" si="2"/>
        <v>-1.839999997173436E-3</v>
      </c>
      <c r="I40">
        <f t="shared" si="6"/>
        <v>-1.839999997173436E-3</v>
      </c>
      <c r="O40">
        <f t="shared" ca="1" si="4"/>
        <v>-3.2418738377828077E-3</v>
      </c>
      <c r="Q40" s="2">
        <f t="shared" si="5"/>
        <v>37376.921000000002</v>
      </c>
    </row>
    <row r="41" spans="1:17" x14ac:dyDescent="0.2">
      <c r="A41" s="47" t="s">
        <v>127</v>
      </c>
      <c r="B41" s="49" t="s">
        <v>37</v>
      </c>
      <c r="C41" s="48">
        <v>52409.500999999997</v>
      </c>
      <c r="D41" s="48" t="s">
        <v>68</v>
      </c>
      <c r="E41" s="33">
        <f t="shared" si="0"/>
        <v>-485.49700797873066</v>
      </c>
      <c r="F41">
        <f t="shared" si="1"/>
        <v>-485.5</v>
      </c>
      <c r="G41">
        <f t="shared" si="2"/>
        <v>7.1999999636318535E-4</v>
      </c>
      <c r="I41">
        <f t="shared" si="6"/>
        <v>7.1999999636318535E-4</v>
      </c>
      <c r="O41">
        <f t="shared" ca="1" si="4"/>
        <v>-3.2035287074972741E-3</v>
      </c>
      <c r="Q41" s="2">
        <f t="shared" si="5"/>
        <v>37391.000999999997</v>
      </c>
    </row>
    <row r="42" spans="1:17" x14ac:dyDescent="0.2">
      <c r="A42" s="47" t="s">
        <v>127</v>
      </c>
      <c r="B42" s="49" t="s">
        <v>36</v>
      </c>
      <c r="C42" s="48">
        <v>52411.544999999998</v>
      </c>
      <c r="D42" s="48" t="s">
        <v>68</v>
      </c>
      <c r="E42" s="33">
        <f t="shared" si="0"/>
        <v>-477.00299202127684</v>
      </c>
      <c r="F42">
        <f t="shared" si="1"/>
        <v>-477</v>
      </c>
      <c r="G42">
        <f t="shared" si="2"/>
        <v>-7.2000000363914296E-4</v>
      </c>
      <c r="I42">
        <f t="shared" si="6"/>
        <v>-7.2000000363914296E-4</v>
      </c>
      <c r="O42">
        <f t="shared" ca="1" si="4"/>
        <v>-3.1979571928404016E-3</v>
      </c>
      <c r="Q42" s="2">
        <f t="shared" si="5"/>
        <v>37393.044999999998</v>
      </c>
    </row>
    <row r="43" spans="1:17" x14ac:dyDescent="0.2">
      <c r="A43" s="47" t="s">
        <v>127</v>
      </c>
      <c r="B43" s="49" t="s">
        <v>37</v>
      </c>
      <c r="C43" s="48">
        <v>52415.517999999996</v>
      </c>
      <c r="D43" s="48" t="s">
        <v>68</v>
      </c>
      <c r="E43" s="33">
        <f t="shared" si="0"/>
        <v>-460.49285239362501</v>
      </c>
      <c r="F43">
        <f t="shared" si="1"/>
        <v>-460.5</v>
      </c>
      <c r="G43">
        <f t="shared" si="2"/>
        <v>1.720000000204891E-3</v>
      </c>
      <c r="I43">
        <f t="shared" si="6"/>
        <v>1.720000000204891E-3</v>
      </c>
      <c r="O43">
        <f t="shared" ca="1" si="4"/>
        <v>-3.1871418996829433E-3</v>
      </c>
      <c r="Q43" s="2">
        <f t="shared" si="5"/>
        <v>37397.017999999996</v>
      </c>
    </row>
    <row r="44" spans="1:17" x14ac:dyDescent="0.2">
      <c r="A44" s="47" t="s">
        <v>127</v>
      </c>
      <c r="B44" s="49" t="s">
        <v>37</v>
      </c>
      <c r="C44" s="48">
        <v>52430.445</v>
      </c>
      <c r="D44" s="48" t="s">
        <v>68</v>
      </c>
      <c r="E44" s="33">
        <f t="shared" si="0"/>
        <v>-398.46243351063248</v>
      </c>
      <c r="F44">
        <f t="shared" si="1"/>
        <v>-398.5</v>
      </c>
      <c r="G44">
        <f t="shared" si="2"/>
        <v>9.0400000044610351E-3</v>
      </c>
      <c r="I44">
        <f t="shared" si="6"/>
        <v>9.0400000044610351E-3</v>
      </c>
      <c r="O44">
        <f t="shared" ca="1" si="4"/>
        <v>-3.1465026163034035E-3</v>
      </c>
      <c r="Q44" s="2">
        <f t="shared" si="5"/>
        <v>37411.945</v>
      </c>
    </row>
    <row r="45" spans="1:17" x14ac:dyDescent="0.2">
      <c r="A45" s="47" t="s">
        <v>127</v>
      </c>
      <c r="B45" s="49" t="s">
        <v>36</v>
      </c>
      <c r="C45" s="48">
        <v>52438.499000000003</v>
      </c>
      <c r="D45" s="48" t="s">
        <v>68</v>
      </c>
      <c r="E45" s="33">
        <f t="shared" si="0"/>
        <v>-364.99335106380852</v>
      </c>
      <c r="F45">
        <f t="shared" si="1"/>
        <v>-365</v>
      </c>
      <c r="G45">
        <f t="shared" si="2"/>
        <v>1.6000000032363459E-3</v>
      </c>
      <c r="I45">
        <f t="shared" si="6"/>
        <v>1.6000000032363459E-3</v>
      </c>
      <c r="O45">
        <f t="shared" ca="1" si="4"/>
        <v>-3.1245442938322003E-3</v>
      </c>
      <c r="Q45" s="2">
        <f t="shared" si="5"/>
        <v>37419.999000000003</v>
      </c>
    </row>
    <row r="46" spans="1:17" x14ac:dyDescent="0.2">
      <c r="A46" s="47" t="s">
        <v>127</v>
      </c>
      <c r="B46" s="49" t="s">
        <v>37</v>
      </c>
      <c r="C46" s="48">
        <v>52442.463000000003</v>
      </c>
      <c r="D46" s="48" t="s">
        <v>68</v>
      </c>
      <c r="E46" s="33">
        <f t="shared" si="0"/>
        <v>-348.52061170210663</v>
      </c>
      <c r="F46">
        <f t="shared" si="1"/>
        <v>-348.5</v>
      </c>
      <c r="G46">
        <f t="shared" si="2"/>
        <v>-4.9599999983911403E-3</v>
      </c>
      <c r="I46">
        <f t="shared" si="6"/>
        <v>-4.9599999983911403E-3</v>
      </c>
      <c r="O46">
        <f t="shared" ca="1" si="4"/>
        <v>-3.1137290006747424E-3</v>
      </c>
      <c r="Q46" s="2">
        <f t="shared" si="5"/>
        <v>37423.963000000003</v>
      </c>
    </row>
    <row r="47" spans="1:17" x14ac:dyDescent="0.2">
      <c r="A47" s="47" t="s">
        <v>127</v>
      </c>
      <c r="B47" s="49" t="s">
        <v>37</v>
      </c>
      <c r="C47" s="48">
        <v>52460.506999999998</v>
      </c>
      <c r="D47" s="48" t="s">
        <v>68</v>
      </c>
      <c r="E47" s="33">
        <f t="shared" si="0"/>
        <v>-273.53723404255538</v>
      </c>
      <c r="F47">
        <f t="shared" si="1"/>
        <v>-273.5</v>
      </c>
      <c r="G47">
        <f t="shared" si="2"/>
        <v>-8.9599999992060475E-3</v>
      </c>
      <c r="I47">
        <f t="shared" si="6"/>
        <v>-8.9599999992060475E-3</v>
      </c>
      <c r="O47">
        <f t="shared" ca="1" si="4"/>
        <v>-3.0645685772317504E-3</v>
      </c>
      <c r="Q47" s="2">
        <f t="shared" si="5"/>
        <v>37442.006999999998</v>
      </c>
    </row>
    <row r="48" spans="1:17" x14ac:dyDescent="0.2">
      <c r="A48" s="47" t="s">
        <v>127</v>
      </c>
      <c r="B48" s="49" t="s">
        <v>36</v>
      </c>
      <c r="C48" s="48">
        <v>52465.447</v>
      </c>
      <c r="D48" s="48" t="s">
        <v>68</v>
      </c>
      <c r="E48" s="33">
        <f t="shared" si="0"/>
        <v>-253.00864361701377</v>
      </c>
      <c r="F48">
        <f t="shared" si="1"/>
        <v>-253</v>
      </c>
      <c r="G48">
        <f t="shared" si="2"/>
        <v>-2.0799999983864836E-3</v>
      </c>
      <c r="I48">
        <f t="shared" si="6"/>
        <v>-2.0799999983864836E-3</v>
      </c>
      <c r="O48">
        <f t="shared" ca="1" si="4"/>
        <v>-3.0511313948239993E-3</v>
      </c>
      <c r="Q48" s="2">
        <f t="shared" si="5"/>
        <v>37446.947</v>
      </c>
    </row>
    <row r="49" spans="1:17" x14ac:dyDescent="0.2">
      <c r="A49" s="47" t="s">
        <v>127</v>
      </c>
      <c r="B49" s="49" t="s">
        <v>37</v>
      </c>
      <c r="C49" s="48">
        <v>52483.372000000003</v>
      </c>
      <c r="D49" s="48" t="s">
        <v>68</v>
      </c>
      <c r="E49" s="33">
        <f t="shared" si="0"/>
        <v>-178.51978058508681</v>
      </c>
      <c r="F49">
        <f t="shared" si="1"/>
        <v>-178.5</v>
      </c>
      <c r="G49">
        <f t="shared" si="2"/>
        <v>-4.7599999961676076E-3</v>
      </c>
      <c r="I49">
        <f t="shared" si="6"/>
        <v>-4.7599999961676076E-3</v>
      </c>
      <c r="O49">
        <f t="shared" ca="1" si="4"/>
        <v>-3.002298707537294E-3</v>
      </c>
      <c r="Q49" s="2">
        <f t="shared" si="5"/>
        <v>37464.872000000003</v>
      </c>
    </row>
    <row r="50" spans="1:17" x14ac:dyDescent="0.2">
      <c r="A50" s="47" t="s">
        <v>127</v>
      </c>
      <c r="B50" s="49" t="s">
        <v>36</v>
      </c>
      <c r="C50" s="48">
        <v>52485.42</v>
      </c>
      <c r="D50" s="48" t="s">
        <v>68</v>
      </c>
      <c r="E50" s="33">
        <f t="shared" si="0"/>
        <v>-170.00914228723428</v>
      </c>
      <c r="F50">
        <f t="shared" si="1"/>
        <v>-170</v>
      </c>
      <c r="G50">
        <f t="shared" si="2"/>
        <v>-2.2000000026309863E-3</v>
      </c>
      <c r="I50">
        <f t="shared" si="6"/>
        <v>-2.2000000026309863E-3</v>
      </c>
      <c r="O50">
        <f t="shared" ca="1" si="4"/>
        <v>-2.9967271928804215E-3</v>
      </c>
      <c r="Q50" s="2">
        <f t="shared" si="5"/>
        <v>37466.92</v>
      </c>
    </row>
    <row r="51" spans="1:17" x14ac:dyDescent="0.2">
      <c r="A51" s="47" t="s">
        <v>127</v>
      </c>
      <c r="B51" s="49" t="s">
        <v>36</v>
      </c>
      <c r="C51" s="48">
        <v>52492.389000000003</v>
      </c>
      <c r="D51" s="48" t="s">
        <v>68</v>
      </c>
      <c r="E51" s="33">
        <f t="shared" si="0"/>
        <v>-141.04886968083221</v>
      </c>
      <c r="F51">
        <f t="shared" si="1"/>
        <v>-141</v>
      </c>
      <c r="G51">
        <f t="shared" si="2"/>
        <v>-1.1759999993955716E-2</v>
      </c>
      <c r="I51">
        <f t="shared" si="6"/>
        <v>-1.1759999993955716E-2</v>
      </c>
      <c r="O51">
        <f t="shared" ca="1" si="4"/>
        <v>-2.977718495815798E-3</v>
      </c>
      <c r="Q51" s="2">
        <f t="shared" si="5"/>
        <v>37473.889000000003</v>
      </c>
    </row>
    <row r="52" spans="1:17" x14ac:dyDescent="0.2">
      <c r="A52" s="31" t="s">
        <v>35</v>
      </c>
      <c r="B52" s="29" t="s">
        <v>36</v>
      </c>
      <c r="C52" s="31">
        <v>52526.330999999998</v>
      </c>
      <c r="D52" s="31">
        <v>5.0000000000000001E-3</v>
      </c>
      <c r="E52">
        <f t="shared" si="0"/>
        <v>0</v>
      </c>
      <c r="F52">
        <f t="shared" si="1"/>
        <v>0</v>
      </c>
      <c r="G52">
        <f t="shared" si="2"/>
        <v>0</v>
      </c>
      <c r="H52">
        <f>+G52</f>
        <v>0</v>
      </c>
      <c r="O52">
        <f t="shared" ca="1" si="4"/>
        <v>-2.8852968997429736E-3</v>
      </c>
      <c r="Q52" s="2">
        <f t="shared" si="5"/>
        <v>37507.830999999998</v>
      </c>
    </row>
    <row r="53" spans="1:17" x14ac:dyDescent="0.2">
      <c r="A53" s="31" t="s">
        <v>35</v>
      </c>
      <c r="B53" s="29" t="s">
        <v>37</v>
      </c>
      <c r="C53" s="31">
        <v>52590.216999999997</v>
      </c>
      <c r="D53" s="31">
        <v>4.0000000000000001E-3</v>
      </c>
      <c r="E53">
        <f t="shared" ref="E53:E88" si="7">+(C53-C$7)/C$8</f>
        <v>265.4837101063772</v>
      </c>
      <c r="F53">
        <f t="shared" ref="F53:F84" si="8">ROUND(2*E53,0)/2</f>
        <v>265.5</v>
      </c>
      <c r="G53">
        <f t="shared" ref="G53:G83" si="9">+C53-(C$7+F53*C$8)</f>
        <v>-3.9200000028358772E-3</v>
      </c>
      <c r="I53">
        <f>+G53</f>
        <v>-3.9200000028358772E-3</v>
      </c>
      <c r="O53">
        <f t="shared" ref="O53:O88" ca="1" si="10">+C$11+C$12*$F53</f>
        <v>-2.7112690007547826E-3</v>
      </c>
      <c r="Q53" s="2">
        <f t="shared" ref="Q53:Q88" si="11">+C53-15018.5</f>
        <v>37571.716999999997</v>
      </c>
    </row>
    <row r="54" spans="1:17" x14ac:dyDescent="0.2">
      <c r="A54" s="31" t="s">
        <v>35</v>
      </c>
      <c r="B54" s="29" t="s">
        <v>37</v>
      </c>
      <c r="C54" s="31">
        <v>52702.597999999998</v>
      </c>
      <c r="D54" s="31">
        <v>3.0000000000000001E-3</v>
      </c>
      <c r="E54">
        <f t="shared" si="7"/>
        <v>732.49251994680776</v>
      </c>
      <c r="F54">
        <f t="shared" si="8"/>
        <v>732.5</v>
      </c>
      <c r="G54">
        <f t="shared" si="9"/>
        <v>-1.799999998183921E-3</v>
      </c>
      <c r="I54">
        <f>+G54</f>
        <v>-1.799999998183921E-3</v>
      </c>
      <c r="O54">
        <f t="shared" ca="1" si="10"/>
        <v>-2.4051634307830868E-3</v>
      </c>
      <c r="Q54" s="2">
        <f t="shared" si="11"/>
        <v>37684.097999999998</v>
      </c>
    </row>
    <row r="55" spans="1:17" x14ac:dyDescent="0.2">
      <c r="A55" s="31" t="s">
        <v>35</v>
      </c>
      <c r="B55" s="29" t="s">
        <v>37</v>
      </c>
      <c r="C55" s="31">
        <v>52708.6</v>
      </c>
      <c r="D55" s="31">
        <v>3.0000000000000001E-3</v>
      </c>
      <c r="E55">
        <f t="shared" si="7"/>
        <v>757.43434175532013</v>
      </c>
      <c r="F55">
        <f t="shared" si="8"/>
        <v>757.5</v>
      </c>
      <c r="G55">
        <f t="shared" si="9"/>
        <v>-1.5800000001036096E-2</v>
      </c>
      <c r="I55">
        <f>+G55</f>
        <v>-1.5800000001036096E-2</v>
      </c>
      <c r="O55">
        <f t="shared" ca="1" si="10"/>
        <v>-2.3887766229687564E-3</v>
      </c>
      <c r="Q55" s="2">
        <f t="shared" si="11"/>
        <v>37690.1</v>
      </c>
    </row>
    <row r="56" spans="1:17" x14ac:dyDescent="0.2">
      <c r="A56" s="31" t="s">
        <v>35</v>
      </c>
      <c r="B56" s="29" t="s">
        <v>37</v>
      </c>
      <c r="C56" s="31">
        <v>52745.429600000003</v>
      </c>
      <c r="D56" s="31">
        <v>8.0000000000000004E-4</v>
      </c>
      <c r="E56">
        <f t="shared" si="7"/>
        <v>910.48287898938167</v>
      </c>
      <c r="F56">
        <f t="shared" si="8"/>
        <v>910.5</v>
      </c>
      <c r="G56">
        <f t="shared" si="9"/>
        <v>-4.1199999977834523E-3</v>
      </c>
      <c r="K56">
        <f t="shared" ref="K56:K63" si="12">+G56</f>
        <v>-4.1199999977834523E-3</v>
      </c>
      <c r="O56">
        <f t="shared" ca="1" si="10"/>
        <v>-2.288489359145053E-3</v>
      </c>
      <c r="Q56" s="2">
        <f t="shared" si="11"/>
        <v>37726.929600000003</v>
      </c>
    </row>
    <row r="57" spans="1:17" x14ac:dyDescent="0.2">
      <c r="A57" s="31" t="s">
        <v>35</v>
      </c>
      <c r="B57" s="29" t="s">
        <v>36</v>
      </c>
      <c r="C57" s="31">
        <v>52745.549700000003</v>
      </c>
      <c r="D57" s="31">
        <v>2E-3</v>
      </c>
      <c r="E57">
        <f t="shared" si="7"/>
        <v>910.98196476065868</v>
      </c>
      <c r="F57">
        <f t="shared" si="8"/>
        <v>911</v>
      </c>
      <c r="G57">
        <f t="shared" si="9"/>
        <v>-4.3399999922257848E-3</v>
      </c>
      <c r="K57">
        <f t="shared" si="12"/>
        <v>-4.3399999922257848E-3</v>
      </c>
      <c r="O57">
        <f t="shared" ca="1" si="10"/>
        <v>-2.2881616229887664E-3</v>
      </c>
      <c r="Q57" s="2">
        <f t="shared" si="11"/>
        <v>37727.049700000003</v>
      </c>
    </row>
    <row r="58" spans="1:17" x14ac:dyDescent="0.2">
      <c r="A58" s="31" t="s">
        <v>35</v>
      </c>
      <c r="B58" s="29" t="s">
        <v>36</v>
      </c>
      <c r="C58" s="31">
        <v>52753.495000000003</v>
      </c>
      <c r="D58" s="31">
        <v>5.0000000000000001E-3</v>
      </c>
      <c r="E58">
        <f t="shared" si="7"/>
        <v>943.99933510640096</v>
      </c>
      <c r="F58">
        <f t="shared" si="8"/>
        <v>944</v>
      </c>
      <c r="G58">
        <f t="shared" si="9"/>
        <v>-1.5999999595806003E-4</v>
      </c>
      <c r="K58">
        <f t="shared" si="12"/>
        <v>-1.5999999595806003E-4</v>
      </c>
      <c r="O58">
        <f t="shared" ca="1" si="10"/>
        <v>-2.2665310366738502E-3</v>
      </c>
      <c r="Q58" s="2">
        <f t="shared" si="11"/>
        <v>37734.995000000003</v>
      </c>
    </row>
    <row r="59" spans="1:17" x14ac:dyDescent="0.2">
      <c r="A59" s="31" t="s">
        <v>35</v>
      </c>
      <c r="B59" s="29" t="s">
        <v>36</v>
      </c>
      <c r="C59" s="31">
        <v>52791.512999999999</v>
      </c>
      <c r="D59" s="31">
        <v>5.0000000000000001E-3</v>
      </c>
      <c r="E59">
        <f t="shared" si="7"/>
        <v>1101.9863696808541</v>
      </c>
      <c r="F59">
        <f t="shared" si="8"/>
        <v>1102</v>
      </c>
      <c r="G59">
        <f t="shared" si="9"/>
        <v>-3.2799999971757643E-3</v>
      </c>
      <c r="K59">
        <f t="shared" si="12"/>
        <v>-3.2799999971757643E-3</v>
      </c>
      <c r="O59">
        <f t="shared" ca="1" si="10"/>
        <v>-2.1629664112872808E-3</v>
      </c>
      <c r="Q59" s="2">
        <f t="shared" si="11"/>
        <v>37773.012999999999</v>
      </c>
    </row>
    <row r="60" spans="1:17" x14ac:dyDescent="0.2">
      <c r="A60" s="31" t="s">
        <v>35</v>
      </c>
      <c r="B60" s="29" t="s">
        <v>36</v>
      </c>
      <c r="C60" s="31">
        <v>52792.472999999998</v>
      </c>
      <c r="D60" s="31">
        <v>4.0000000000000001E-3</v>
      </c>
      <c r="E60">
        <f t="shared" si="7"/>
        <v>1105.975731382978</v>
      </c>
      <c r="F60">
        <f t="shared" si="8"/>
        <v>1106</v>
      </c>
      <c r="G60">
        <f t="shared" si="9"/>
        <v>-5.8399999979883432E-3</v>
      </c>
      <c r="K60">
        <f t="shared" si="12"/>
        <v>-5.8399999979883432E-3</v>
      </c>
      <c r="O60">
        <f t="shared" ca="1" si="10"/>
        <v>-2.1603445220369877E-3</v>
      </c>
      <c r="Q60" s="2">
        <f t="shared" si="11"/>
        <v>37773.972999999998</v>
      </c>
    </row>
    <row r="61" spans="1:17" x14ac:dyDescent="0.2">
      <c r="A61" s="31" t="s">
        <v>35</v>
      </c>
      <c r="B61" s="29" t="s">
        <v>36</v>
      </c>
      <c r="C61" s="31">
        <v>52812.455999999998</v>
      </c>
      <c r="D61" s="31">
        <v>6.0000000000000001E-3</v>
      </c>
      <c r="E61" s="33">
        <f t="shared" si="7"/>
        <v>1189.0167885638298</v>
      </c>
      <c r="F61">
        <f t="shared" si="8"/>
        <v>1189</v>
      </c>
      <c r="G61">
        <f t="shared" si="9"/>
        <v>4.0399999998044223E-3</v>
      </c>
      <c r="K61">
        <f t="shared" si="12"/>
        <v>4.0399999998044223E-3</v>
      </c>
      <c r="O61">
        <f t="shared" ca="1" si="10"/>
        <v>-2.1059403200934103E-3</v>
      </c>
      <c r="Q61" s="2">
        <f t="shared" si="11"/>
        <v>37793.955999999998</v>
      </c>
    </row>
    <row r="62" spans="1:17" x14ac:dyDescent="0.2">
      <c r="A62" s="32" t="s">
        <v>38</v>
      </c>
      <c r="B62" s="30" t="s">
        <v>37</v>
      </c>
      <c r="C62" s="32">
        <v>52875.387000000002</v>
      </c>
      <c r="D62" s="32">
        <v>4.0000000000000001E-3</v>
      </c>
      <c r="E62" s="33">
        <f t="shared" si="7"/>
        <v>1450.5319148936342</v>
      </c>
      <c r="F62">
        <f t="shared" si="8"/>
        <v>1450.5</v>
      </c>
      <c r="G62">
        <f t="shared" si="9"/>
        <v>7.6800000024377368E-3</v>
      </c>
      <c r="K62">
        <f t="shared" si="12"/>
        <v>7.6800000024377368E-3</v>
      </c>
      <c r="O62">
        <f t="shared" ca="1" si="10"/>
        <v>-1.934534310355512E-3</v>
      </c>
      <c r="Q62" s="2">
        <f t="shared" si="11"/>
        <v>37856.887000000002</v>
      </c>
    </row>
    <row r="63" spans="1:17" x14ac:dyDescent="0.2">
      <c r="A63" s="32" t="s">
        <v>38</v>
      </c>
      <c r="B63" s="30" t="s">
        <v>37</v>
      </c>
      <c r="C63" s="32">
        <v>53096.523399999998</v>
      </c>
      <c r="D63" s="32">
        <v>1.5E-3</v>
      </c>
      <c r="E63" s="33">
        <f t="shared" si="7"/>
        <v>2369.4830452127658</v>
      </c>
      <c r="F63">
        <f t="shared" si="8"/>
        <v>2369.5</v>
      </c>
      <c r="G63">
        <f t="shared" si="9"/>
        <v>-4.0799999987939373E-3</v>
      </c>
      <c r="K63">
        <f t="shared" si="12"/>
        <v>-4.0799999987939373E-3</v>
      </c>
      <c r="O63">
        <f t="shared" ca="1" si="10"/>
        <v>-1.332155255100719E-3</v>
      </c>
      <c r="Q63" s="2">
        <f t="shared" si="11"/>
        <v>38078.023399999998</v>
      </c>
    </row>
    <row r="64" spans="1:17" x14ac:dyDescent="0.2">
      <c r="A64" s="32" t="s">
        <v>55</v>
      </c>
      <c r="B64" s="30" t="s">
        <v>37</v>
      </c>
      <c r="C64" s="32">
        <v>53229.357000000004</v>
      </c>
      <c r="D64" s="32">
        <v>6.0000000000000001E-3</v>
      </c>
      <c r="E64" s="33">
        <f t="shared" si="7"/>
        <v>2921.4843750000223</v>
      </c>
      <c r="F64">
        <f t="shared" si="8"/>
        <v>2921.5</v>
      </c>
      <c r="G64">
        <f t="shared" si="9"/>
        <v>-3.759999992325902E-3</v>
      </c>
      <c r="I64">
        <f>+G64</f>
        <v>-3.759999992325902E-3</v>
      </c>
      <c r="O64">
        <f t="shared" ca="1" si="10"/>
        <v>-9.7033453856029944E-4</v>
      </c>
      <c r="Q64" s="2">
        <f t="shared" si="11"/>
        <v>38210.857000000004</v>
      </c>
    </row>
    <row r="65" spans="1:17" x14ac:dyDescent="0.2">
      <c r="A65" s="31" t="s">
        <v>39</v>
      </c>
      <c r="B65" s="29" t="s">
        <v>37</v>
      </c>
      <c r="C65" s="31">
        <v>53614.381600000001</v>
      </c>
      <c r="D65" s="31">
        <v>1.8E-3</v>
      </c>
      <c r="E65" s="33">
        <f t="shared" si="7"/>
        <v>4521.4868683510731</v>
      </c>
      <c r="F65">
        <f t="shared" si="8"/>
        <v>4521.5</v>
      </c>
      <c r="G65">
        <f t="shared" si="9"/>
        <v>-3.1600000002072193E-3</v>
      </c>
      <c r="J65">
        <f>+G65</f>
        <v>-3.1600000002072193E-3</v>
      </c>
      <c r="O65">
        <f t="shared" ca="1" si="10"/>
        <v>7.8421161556858996E-5</v>
      </c>
      <c r="Q65" s="2">
        <f t="shared" si="11"/>
        <v>38595.881600000001</v>
      </c>
    </row>
    <row r="66" spans="1:17" x14ac:dyDescent="0.2">
      <c r="A66" s="32" t="s">
        <v>40</v>
      </c>
      <c r="B66" s="29" t="s">
        <v>36</v>
      </c>
      <c r="C66" s="31">
        <v>53992.307999999997</v>
      </c>
      <c r="D66" s="31">
        <v>3.0000000000000001E-3</v>
      </c>
      <c r="E66" s="33">
        <f t="shared" si="7"/>
        <v>6091.9921874999955</v>
      </c>
      <c r="F66">
        <f t="shared" si="8"/>
        <v>6092</v>
      </c>
      <c r="G66">
        <f t="shared" si="9"/>
        <v>-1.8800000034389086E-3</v>
      </c>
      <c r="K66">
        <f>+G66</f>
        <v>-1.8800000034389086E-3</v>
      </c>
      <c r="O66">
        <f t="shared" ca="1" si="10"/>
        <v>1.1078404284531078E-3</v>
      </c>
      <c r="Q66" s="2">
        <f t="shared" si="11"/>
        <v>38973.807999999997</v>
      </c>
    </row>
    <row r="67" spans="1:17" x14ac:dyDescent="0.2">
      <c r="A67" s="32" t="s">
        <v>40</v>
      </c>
      <c r="B67" s="29" t="s">
        <v>37</v>
      </c>
      <c r="C67" s="31">
        <v>53992.426599999999</v>
      </c>
      <c r="D67" s="31">
        <v>8.0000000000000004E-4</v>
      </c>
      <c r="E67" s="33">
        <f t="shared" si="7"/>
        <v>6092.4850398936196</v>
      </c>
      <c r="F67">
        <f t="shared" si="8"/>
        <v>6092.5</v>
      </c>
      <c r="G67">
        <f t="shared" si="9"/>
        <v>-3.599999996367842E-3</v>
      </c>
      <c r="K67">
        <f>+G67</f>
        <v>-3.599999996367842E-3</v>
      </c>
      <c r="O67">
        <f t="shared" ca="1" si="10"/>
        <v>1.1081681646093943E-3</v>
      </c>
      <c r="Q67" s="2">
        <f t="shared" si="11"/>
        <v>38973.926599999999</v>
      </c>
    </row>
    <row r="68" spans="1:17" x14ac:dyDescent="0.2">
      <c r="A68" s="32" t="s">
        <v>40</v>
      </c>
      <c r="B68" s="29" t="s">
        <v>37</v>
      </c>
      <c r="C68" s="31">
        <v>54202.507799999999</v>
      </c>
      <c r="D68" s="31">
        <v>2.9999999999999997E-4</v>
      </c>
      <c r="E68" s="33">
        <f t="shared" si="7"/>
        <v>6965.4953457446854</v>
      </c>
      <c r="F68">
        <f t="shared" si="8"/>
        <v>6965.5</v>
      </c>
      <c r="G68">
        <f t="shared" si="9"/>
        <v>-1.1200000008102506E-3</v>
      </c>
      <c r="K68">
        <f>+G68</f>
        <v>-1.1200000008102506E-3</v>
      </c>
      <c r="O68">
        <f t="shared" ca="1" si="10"/>
        <v>1.6803954934858185E-3</v>
      </c>
      <c r="Q68" s="2">
        <f t="shared" si="11"/>
        <v>39184.007799999999</v>
      </c>
    </row>
    <row r="69" spans="1:17" x14ac:dyDescent="0.2">
      <c r="A69" s="31" t="s">
        <v>45</v>
      </c>
      <c r="B69" s="29" t="s">
        <v>36</v>
      </c>
      <c r="C69" s="31">
        <v>54317.414299999997</v>
      </c>
      <c r="D69" s="31">
        <v>1E-4</v>
      </c>
      <c r="E69" s="33">
        <f t="shared" si="7"/>
        <v>7442.9990857712701</v>
      </c>
      <c r="F69">
        <f t="shared" si="8"/>
        <v>7443</v>
      </c>
      <c r="G69">
        <f t="shared" si="9"/>
        <v>-2.2000000171829015E-4</v>
      </c>
      <c r="J69">
        <f>+G69</f>
        <v>-2.2000000171829015E-4</v>
      </c>
      <c r="O69">
        <f t="shared" ca="1" si="10"/>
        <v>1.9933835227395336E-3</v>
      </c>
      <c r="Q69" s="2">
        <f t="shared" si="11"/>
        <v>39298.914299999997</v>
      </c>
    </row>
    <row r="70" spans="1:17" x14ac:dyDescent="0.2">
      <c r="A70" s="31" t="s">
        <v>45</v>
      </c>
      <c r="B70" s="29" t="s">
        <v>36</v>
      </c>
      <c r="C70" s="31">
        <v>54367.347999999998</v>
      </c>
      <c r="D70" s="31">
        <v>2.0000000000000001E-4</v>
      </c>
      <c r="E70" s="33">
        <f t="shared" si="7"/>
        <v>7650.502825797872</v>
      </c>
      <c r="F70">
        <f t="shared" si="8"/>
        <v>7650.5</v>
      </c>
      <c r="G70">
        <f t="shared" si="9"/>
        <v>6.7999999737367034E-4</v>
      </c>
      <c r="J70">
        <f>+G70</f>
        <v>6.7999999737367034E-4</v>
      </c>
      <c r="O70">
        <f t="shared" ca="1" si="10"/>
        <v>2.1293940275984771E-3</v>
      </c>
      <c r="Q70" s="2">
        <f t="shared" si="11"/>
        <v>39348.847999999998</v>
      </c>
    </row>
    <row r="71" spans="1:17" x14ac:dyDescent="0.2">
      <c r="A71" s="31" t="s">
        <v>45</v>
      </c>
      <c r="B71" s="29" t="s">
        <v>36</v>
      </c>
      <c r="C71" s="31">
        <v>54631.451800000003</v>
      </c>
      <c r="D71" s="31">
        <v>2.0000000000000001E-4</v>
      </c>
      <c r="E71" s="33">
        <f t="shared" si="7"/>
        <v>8748.0086436170386</v>
      </c>
      <c r="F71">
        <f t="shared" si="8"/>
        <v>8748</v>
      </c>
      <c r="G71">
        <f t="shared" si="9"/>
        <v>2.0800000056624413E-3</v>
      </c>
      <c r="J71">
        <f>+G71</f>
        <v>2.0800000056624413E-3</v>
      </c>
      <c r="O71">
        <f t="shared" ca="1" si="10"/>
        <v>2.8487748906475905E-3</v>
      </c>
      <c r="Q71" s="2">
        <f t="shared" si="11"/>
        <v>39612.951800000003</v>
      </c>
    </row>
    <row r="72" spans="1:17" x14ac:dyDescent="0.2">
      <c r="A72" s="31" t="s">
        <v>45</v>
      </c>
      <c r="B72" s="29" t="s">
        <v>36</v>
      </c>
      <c r="C72" s="31">
        <v>54631.570500000002</v>
      </c>
      <c r="D72" s="31">
        <v>1E-3</v>
      </c>
      <c r="E72" s="33">
        <f t="shared" si="7"/>
        <v>8748.501911569163</v>
      </c>
      <c r="F72">
        <f t="shared" si="8"/>
        <v>8748.5</v>
      </c>
      <c r="G72">
        <f t="shared" si="9"/>
        <v>4.600000029313378E-4</v>
      </c>
      <c r="J72">
        <f>+G72</f>
        <v>4.600000029313378E-4</v>
      </c>
      <c r="O72">
        <f t="shared" ca="1" si="10"/>
        <v>2.8491026268038771E-3</v>
      </c>
      <c r="Q72" s="2">
        <f t="shared" si="11"/>
        <v>39613.070500000002</v>
      </c>
    </row>
    <row r="73" spans="1:17" x14ac:dyDescent="0.2">
      <c r="A73" s="31" t="s">
        <v>41</v>
      </c>
      <c r="B73" s="29" t="s">
        <v>36</v>
      </c>
      <c r="C73" s="31">
        <v>54697.39</v>
      </c>
      <c r="D73" s="31">
        <v>5.0000000000000001E-3</v>
      </c>
      <c r="E73" s="33">
        <f t="shared" si="7"/>
        <v>9022.020445478729</v>
      </c>
      <c r="F73">
        <f t="shared" si="8"/>
        <v>9022</v>
      </c>
      <c r="G73">
        <f t="shared" si="9"/>
        <v>4.9199999994016252E-3</v>
      </c>
      <c r="K73">
        <f>+G73</f>
        <v>4.9199999994016252E-3</v>
      </c>
      <c r="O73">
        <f t="shared" ca="1" si="10"/>
        <v>3.0283743042926539E-3</v>
      </c>
      <c r="Q73" s="2">
        <f t="shared" si="11"/>
        <v>39678.89</v>
      </c>
    </row>
    <row r="74" spans="1:17" x14ac:dyDescent="0.2">
      <c r="A74" s="32" t="s">
        <v>51</v>
      </c>
      <c r="B74" s="30" t="s">
        <v>36</v>
      </c>
      <c r="C74" s="32">
        <v>54908.549700000003</v>
      </c>
      <c r="D74" s="32">
        <v>2.9999999999999997E-4</v>
      </c>
      <c r="E74" s="33">
        <f t="shared" si="7"/>
        <v>9899.5125498670423</v>
      </c>
      <c r="F74">
        <f t="shared" si="8"/>
        <v>9899.5</v>
      </c>
      <c r="G74">
        <f t="shared" si="9"/>
        <v>3.0200000037439167E-3</v>
      </c>
      <c r="J74">
        <f>+G74</f>
        <v>3.0200000037439167E-3</v>
      </c>
      <c r="O74">
        <f t="shared" ca="1" si="10"/>
        <v>3.6035512585756583E-3</v>
      </c>
      <c r="Q74" s="2">
        <f t="shared" si="11"/>
        <v>39890.049700000003</v>
      </c>
    </row>
    <row r="75" spans="1:17" x14ac:dyDescent="0.2">
      <c r="A75" s="31" t="s">
        <v>46</v>
      </c>
      <c r="B75" s="29" t="s">
        <v>36</v>
      </c>
      <c r="C75" s="31">
        <v>54998.670100000003</v>
      </c>
      <c r="D75" s="31">
        <v>2.0000000000000001E-4</v>
      </c>
      <c r="E75" s="33">
        <f t="shared" si="7"/>
        <v>10274.015541888317</v>
      </c>
      <c r="F75">
        <f t="shared" si="8"/>
        <v>10274</v>
      </c>
      <c r="G75">
        <f t="shared" si="9"/>
        <v>3.7400000073830597E-3</v>
      </c>
      <c r="K75">
        <f>+G75</f>
        <v>3.7400000073830597E-3</v>
      </c>
      <c r="O75">
        <f t="shared" ca="1" si="10"/>
        <v>3.8490256396343306E-3</v>
      </c>
      <c r="Q75" s="2">
        <f t="shared" si="11"/>
        <v>39980.170100000003</v>
      </c>
    </row>
    <row r="76" spans="1:17" x14ac:dyDescent="0.2">
      <c r="A76" s="31" t="s">
        <v>46</v>
      </c>
      <c r="B76" s="29" t="s">
        <v>37</v>
      </c>
      <c r="C76" s="31">
        <v>54998.792300000001</v>
      </c>
      <c r="D76" s="31">
        <v>6.9999999999999999E-4</v>
      </c>
      <c r="E76" s="33">
        <f t="shared" si="7"/>
        <v>10274.52335438831</v>
      </c>
      <c r="F76">
        <f t="shared" si="8"/>
        <v>10274.5</v>
      </c>
      <c r="G76">
        <f t="shared" si="9"/>
        <v>5.6200000035460107E-3</v>
      </c>
      <c r="K76">
        <f>+G76</f>
        <v>5.6200000035460107E-3</v>
      </c>
      <c r="O76">
        <f t="shared" ca="1" si="10"/>
        <v>3.8493533757906172E-3</v>
      </c>
      <c r="Q76" s="2">
        <f t="shared" si="11"/>
        <v>39980.292300000001</v>
      </c>
    </row>
    <row r="77" spans="1:17" x14ac:dyDescent="0.2">
      <c r="A77" s="31" t="s">
        <v>46</v>
      </c>
      <c r="B77" s="29" t="s">
        <v>36</v>
      </c>
      <c r="C77" s="31">
        <v>54998.908900000002</v>
      </c>
      <c r="D77" s="31">
        <v>5.0000000000000001E-4</v>
      </c>
      <c r="E77" s="33">
        <f t="shared" si="7"/>
        <v>10275.007895611718</v>
      </c>
      <c r="F77">
        <f t="shared" si="8"/>
        <v>10275</v>
      </c>
      <c r="G77">
        <f t="shared" si="9"/>
        <v>1.9000000029336661E-3</v>
      </c>
      <c r="K77">
        <f>+G77</f>
        <v>1.9000000029336661E-3</v>
      </c>
      <c r="O77">
        <f t="shared" ca="1" si="10"/>
        <v>3.8496811119469038E-3</v>
      </c>
      <c r="Q77" s="2">
        <f t="shared" si="11"/>
        <v>39980.408900000002</v>
      </c>
    </row>
    <row r="78" spans="1:17" x14ac:dyDescent="0.2">
      <c r="A78" s="32" t="s">
        <v>47</v>
      </c>
      <c r="B78" s="30" t="s">
        <v>36</v>
      </c>
      <c r="C78" s="32">
        <v>55049.443099999997</v>
      </c>
      <c r="D78" s="32">
        <v>1.6000000000000001E-3</v>
      </c>
      <c r="E78" s="33">
        <f t="shared" si="7"/>
        <v>10485.007064494675</v>
      </c>
      <c r="F78">
        <f t="shared" si="8"/>
        <v>10485</v>
      </c>
      <c r="G78">
        <f t="shared" si="9"/>
        <v>1.7000000007101335E-3</v>
      </c>
      <c r="K78">
        <f>+G78</f>
        <v>1.7000000007101335E-3</v>
      </c>
      <c r="O78">
        <f t="shared" ca="1" si="10"/>
        <v>3.9873302975872811E-3</v>
      </c>
      <c r="Q78" s="2">
        <f t="shared" si="11"/>
        <v>40030.943099999997</v>
      </c>
    </row>
    <row r="79" spans="1:17" x14ac:dyDescent="0.2">
      <c r="A79" s="32" t="s">
        <v>47</v>
      </c>
      <c r="B79" s="30" t="s">
        <v>37</v>
      </c>
      <c r="C79" s="32">
        <v>55049.561000000002</v>
      </c>
      <c r="D79" s="32">
        <v>4.0000000000000001E-3</v>
      </c>
      <c r="E79" s="33">
        <f t="shared" si="7"/>
        <v>10485.497007978736</v>
      </c>
      <c r="F79">
        <f t="shared" si="8"/>
        <v>10485.5</v>
      </c>
      <c r="G79">
        <f t="shared" si="9"/>
        <v>-7.1999999636318535E-4</v>
      </c>
      <c r="K79">
        <f>+G79</f>
        <v>-7.1999999636318535E-4</v>
      </c>
      <c r="O79">
        <f t="shared" ca="1" si="10"/>
        <v>3.9876580337435677E-3</v>
      </c>
      <c r="Q79" s="2">
        <f t="shared" si="11"/>
        <v>40031.061000000002</v>
      </c>
    </row>
    <row r="80" spans="1:17" x14ac:dyDescent="0.2">
      <c r="A80" s="32" t="s">
        <v>52</v>
      </c>
      <c r="B80" s="30" t="s">
        <v>36</v>
      </c>
      <c r="C80" s="32">
        <v>55070.380899999996</v>
      </c>
      <c r="D80" s="32">
        <v>2.9999999999999997E-4</v>
      </c>
      <c r="E80" s="33">
        <f t="shared" si="7"/>
        <v>10572.015874335098</v>
      </c>
      <c r="F80">
        <f t="shared" si="8"/>
        <v>10572</v>
      </c>
      <c r="G80">
        <f t="shared" si="9"/>
        <v>3.8199999980861321E-3</v>
      </c>
      <c r="J80">
        <f>+G80</f>
        <v>3.8199999980861321E-3</v>
      </c>
      <c r="O80">
        <f t="shared" ca="1" si="10"/>
        <v>4.0443563887811512E-3</v>
      </c>
      <c r="Q80" s="2">
        <f t="shared" si="11"/>
        <v>40051.880899999996</v>
      </c>
    </row>
    <row r="81" spans="1:21" x14ac:dyDescent="0.2">
      <c r="A81" s="32" t="s">
        <v>48</v>
      </c>
      <c r="B81" s="30" t="s">
        <v>37</v>
      </c>
      <c r="C81" s="32">
        <v>55312.827700000002</v>
      </c>
      <c r="D81" s="32">
        <v>2.0000000000000001E-4</v>
      </c>
      <c r="E81" s="33">
        <f t="shared" si="7"/>
        <v>11579.524185505334</v>
      </c>
      <c r="F81">
        <f t="shared" si="8"/>
        <v>11579.5</v>
      </c>
      <c r="G81">
        <f t="shared" si="9"/>
        <v>5.8200000057695433E-3</v>
      </c>
      <c r="K81">
        <f>+G81</f>
        <v>5.8200000057695433E-3</v>
      </c>
      <c r="O81">
        <f t="shared" ca="1" si="10"/>
        <v>4.704744743698675E-3</v>
      </c>
      <c r="Q81" s="2">
        <f t="shared" si="11"/>
        <v>40294.327700000002</v>
      </c>
    </row>
    <row r="82" spans="1:21" x14ac:dyDescent="0.2">
      <c r="A82" s="32" t="s">
        <v>54</v>
      </c>
      <c r="B82" s="30" t="s">
        <v>36</v>
      </c>
      <c r="C82" s="32">
        <v>55669.457600000002</v>
      </c>
      <c r="D82" s="32">
        <v>1.9E-3</v>
      </c>
      <c r="E82" s="33">
        <f t="shared" si="7"/>
        <v>13061.530086436183</v>
      </c>
      <c r="F82">
        <f t="shared" si="8"/>
        <v>13061.5</v>
      </c>
      <c r="G82">
        <f t="shared" si="9"/>
        <v>7.2400000062771142E-3</v>
      </c>
      <c r="J82">
        <f>+G82</f>
        <v>7.2400000062771142E-3</v>
      </c>
      <c r="O82">
        <f t="shared" ca="1" si="10"/>
        <v>5.6761547109321926E-3</v>
      </c>
      <c r="Q82" s="2">
        <f t="shared" si="11"/>
        <v>40650.957600000002</v>
      </c>
    </row>
    <row r="83" spans="1:21" x14ac:dyDescent="0.2">
      <c r="A83" s="32" t="s">
        <v>54</v>
      </c>
      <c r="B83" s="30" t="s">
        <v>36</v>
      </c>
      <c r="C83" s="32">
        <v>55669.578000000001</v>
      </c>
      <c r="D83" s="32">
        <v>1.5E-3</v>
      </c>
      <c r="E83" s="33">
        <f t="shared" si="7"/>
        <v>13062.030418882992</v>
      </c>
      <c r="F83">
        <f t="shared" si="8"/>
        <v>13062</v>
      </c>
      <c r="G83">
        <f t="shared" si="9"/>
        <v>7.3200000042561442E-3</v>
      </c>
      <c r="J83">
        <f>+G83</f>
        <v>7.3200000042561442E-3</v>
      </c>
      <c r="O83">
        <f t="shared" ca="1" si="10"/>
        <v>5.6764824470884791E-3</v>
      </c>
      <c r="Q83" s="2">
        <f t="shared" si="11"/>
        <v>40651.078000000001</v>
      </c>
    </row>
    <row r="84" spans="1:21" x14ac:dyDescent="0.2">
      <c r="A84" s="32" t="s">
        <v>53</v>
      </c>
      <c r="B84" s="30" t="s">
        <v>36</v>
      </c>
      <c r="C84" s="32">
        <v>55721.765399999997</v>
      </c>
      <c r="D84" s="32">
        <v>2.9999999999999997E-4</v>
      </c>
      <c r="E84" s="33">
        <f t="shared" si="7"/>
        <v>13278.899601063824</v>
      </c>
      <c r="F84">
        <f t="shared" si="8"/>
        <v>13279</v>
      </c>
      <c r="O84">
        <f t="shared" ca="1" si="10"/>
        <v>5.8187199389168696E-3</v>
      </c>
      <c r="Q84" s="2">
        <f t="shared" si="11"/>
        <v>40703.265399999997</v>
      </c>
      <c r="U84" s="25">
        <v>-2.4160000000847504E-2</v>
      </c>
    </row>
    <row r="85" spans="1:21" x14ac:dyDescent="0.2">
      <c r="A85" s="31" t="s">
        <v>56</v>
      </c>
      <c r="B85" s="29" t="s">
        <v>36</v>
      </c>
      <c r="C85" s="31">
        <v>56054.840700000001</v>
      </c>
      <c r="D85" s="31">
        <v>6.9999999999999999E-4</v>
      </c>
      <c r="E85" s="33">
        <f t="shared" si="7"/>
        <v>14663.022357047883</v>
      </c>
      <c r="F85">
        <f t="shared" ref="F85:F90" si="13">ROUND(2*E85,0)/2</f>
        <v>14663</v>
      </c>
      <c r="G85">
        <f t="shared" ref="G85:G90" si="14">+C85-(C$7+F85*C$8)</f>
        <v>5.380000002332963E-3</v>
      </c>
      <c r="K85">
        <f>+G85</f>
        <v>5.380000002332963E-3</v>
      </c>
      <c r="O85">
        <f t="shared" ca="1" si="10"/>
        <v>6.7258936195182112E-3</v>
      </c>
      <c r="Q85" s="2">
        <f t="shared" si="11"/>
        <v>41036.340700000001</v>
      </c>
    </row>
    <row r="86" spans="1:21" x14ac:dyDescent="0.2">
      <c r="A86" s="54" t="s">
        <v>57</v>
      </c>
      <c r="B86" s="55" t="s">
        <v>36</v>
      </c>
      <c r="C86" s="54">
        <v>56764.373399999997</v>
      </c>
      <c r="D86" s="54">
        <v>8.0000000000000004E-4</v>
      </c>
      <c r="E86" s="33">
        <f t="shared" si="7"/>
        <v>17611.54587765957</v>
      </c>
      <c r="F86">
        <f t="shared" si="13"/>
        <v>17611.5</v>
      </c>
      <c r="G86">
        <f t="shared" si="14"/>
        <v>1.1039999997592531E-2</v>
      </c>
      <c r="J86">
        <f>+G86</f>
        <v>1.1039999997592531E-2</v>
      </c>
      <c r="O86">
        <f t="shared" ca="1" si="10"/>
        <v>8.658553733140362E-3</v>
      </c>
      <c r="Q86" s="2">
        <f t="shared" si="11"/>
        <v>41745.873399999997</v>
      </c>
    </row>
    <row r="87" spans="1:21" ht="12" customHeight="1" x14ac:dyDescent="0.2">
      <c r="A87" s="54" t="s">
        <v>57</v>
      </c>
      <c r="B87" s="55" t="s">
        <v>36</v>
      </c>
      <c r="C87" s="54">
        <v>56764.493600000002</v>
      </c>
      <c r="D87" s="54">
        <v>3.3E-3</v>
      </c>
      <c r="E87" s="33">
        <f t="shared" si="7"/>
        <v>17612.045378989376</v>
      </c>
      <c r="F87">
        <f t="shared" si="13"/>
        <v>17612</v>
      </c>
      <c r="G87">
        <f t="shared" si="14"/>
        <v>1.0920000000623986E-2</v>
      </c>
      <c r="J87">
        <f>+G87</f>
        <v>1.0920000000623986E-2</v>
      </c>
      <c r="O87">
        <f t="shared" ca="1" si="10"/>
        <v>8.6588814692966486E-3</v>
      </c>
      <c r="Q87" s="2">
        <f t="shared" si="11"/>
        <v>41745.993600000002</v>
      </c>
    </row>
    <row r="88" spans="1:21" ht="12" customHeight="1" x14ac:dyDescent="0.2">
      <c r="A88" s="54" t="s">
        <v>57</v>
      </c>
      <c r="B88" s="55" t="s">
        <v>36</v>
      </c>
      <c r="C88" s="54">
        <v>56764.612800000003</v>
      </c>
      <c r="D88" s="54">
        <v>4.0000000000000002E-4</v>
      </c>
      <c r="E88" s="33">
        <f t="shared" si="7"/>
        <v>17612.540724734063</v>
      </c>
      <c r="F88">
        <f t="shared" si="13"/>
        <v>17612.5</v>
      </c>
      <c r="G88">
        <f t="shared" si="14"/>
        <v>9.8000000070896931E-3</v>
      </c>
      <c r="J88">
        <f>+G88</f>
        <v>9.8000000070896931E-3</v>
      </c>
      <c r="O88">
        <f t="shared" ca="1" si="10"/>
        <v>8.6592092054529352E-3</v>
      </c>
      <c r="Q88" s="2">
        <f t="shared" si="11"/>
        <v>41746.112800000003</v>
      </c>
    </row>
    <row r="89" spans="1:21" ht="12" customHeight="1" x14ac:dyDescent="0.2">
      <c r="A89" s="51" t="s">
        <v>302</v>
      </c>
      <c r="B89" s="52" t="s">
        <v>37</v>
      </c>
      <c r="C89" s="53">
        <v>57122.448600000003</v>
      </c>
      <c r="D89" s="53">
        <v>1E-4</v>
      </c>
      <c r="E89" s="33">
        <f>+(C89-C$7)/C$8</f>
        <v>19099.557845744701</v>
      </c>
      <c r="F89">
        <f t="shared" si="13"/>
        <v>19099.5</v>
      </c>
      <c r="G89">
        <f t="shared" si="14"/>
        <v>1.3920000004873145E-2</v>
      </c>
      <c r="K89">
        <f>+G89</f>
        <v>1.3920000004873145E-2</v>
      </c>
      <c r="O89">
        <f ca="1">+C$11+C$12*$F89</f>
        <v>9.6338965342493196E-3</v>
      </c>
      <c r="Q89" s="2">
        <f>+C89-15018.5</f>
        <v>42103.948600000003</v>
      </c>
    </row>
    <row r="90" spans="1:21" ht="12" customHeight="1" x14ac:dyDescent="0.2">
      <c r="A90" s="51" t="s">
        <v>302</v>
      </c>
      <c r="B90" s="52" t="s">
        <v>36</v>
      </c>
      <c r="C90" s="53">
        <v>57481.602099999996</v>
      </c>
      <c r="D90" s="53">
        <v>1E-4</v>
      </c>
      <c r="E90" s="33">
        <f>+(C90-C$7)/C$8</f>
        <v>20592.050781249993</v>
      </c>
      <c r="F90">
        <f t="shared" si="13"/>
        <v>20592</v>
      </c>
      <c r="G90">
        <f t="shared" si="14"/>
        <v>1.2219999996887054E-2</v>
      </c>
      <c r="K90">
        <f>+G90</f>
        <v>1.2219999996887054E-2</v>
      </c>
      <c r="O90">
        <f ca="1">+C$11+C$12*$F90</f>
        <v>1.0612188960764856E-2</v>
      </c>
      <c r="Q90" s="2">
        <f>+C90-15018.5</f>
        <v>42463.102099999996</v>
      </c>
    </row>
    <row r="91" spans="1:21" ht="12" customHeight="1" x14ac:dyDescent="0.2">
      <c r="A91" s="56" t="s">
        <v>303</v>
      </c>
      <c r="B91" s="57" t="s">
        <v>36</v>
      </c>
      <c r="C91" s="58">
        <v>57944.592600000004</v>
      </c>
      <c r="D91" s="56">
        <v>4.0000000000000002E-4</v>
      </c>
      <c r="E91" s="33">
        <f t="shared" ref="E91:E98" si="15">+(C91-C$7)/C$8</f>
        <v>22516.047207446831</v>
      </c>
      <c r="F91">
        <f t="shared" ref="F91:F98" si="16">ROUND(2*E91,0)/2</f>
        <v>22516</v>
      </c>
      <c r="G91">
        <f t="shared" ref="G91:G98" si="17">+C91-(C$7+F91*C$8)</f>
        <v>1.1360000004060566E-2</v>
      </c>
      <c r="K91">
        <f t="shared" ref="K91:K98" si="18">+G91</f>
        <v>1.1360000004060566E-2</v>
      </c>
      <c r="O91">
        <f t="shared" ref="O91:O98" ca="1" si="19">+C$11+C$12*$F91</f>
        <v>1.1873317690155739E-2</v>
      </c>
      <c r="Q91" s="2">
        <f t="shared" ref="Q91:Q98" si="20">+C91-15018.5</f>
        <v>42926.092600000004</v>
      </c>
    </row>
    <row r="92" spans="1:21" ht="12" customHeight="1" x14ac:dyDescent="0.2">
      <c r="A92" s="56" t="s">
        <v>303</v>
      </c>
      <c r="B92" s="57" t="s">
        <v>36</v>
      </c>
      <c r="C92" s="58">
        <v>57944.592900000003</v>
      </c>
      <c r="D92" s="56">
        <v>8.9999999999999998E-4</v>
      </c>
      <c r="E92" s="33">
        <f t="shared" si="15"/>
        <v>22516.048454122363</v>
      </c>
      <c r="F92">
        <f t="shared" si="16"/>
        <v>22516</v>
      </c>
      <c r="G92">
        <f t="shared" si="17"/>
        <v>1.1660000003757887E-2</v>
      </c>
      <c r="K92">
        <f t="shared" si="18"/>
        <v>1.1660000003757887E-2</v>
      </c>
      <c r="O92">
        <f t="shared" ca="1" si="19"/>
        <v>1.1873317690155739E-2</v>
      </c>
      <c r="Q92" s="2">
        <f t="shared" si="20"/>
        <v>42926.092900000003</v>
      </c>
    </row>
    <row r="93" spans="1:21" ht="12" customHeight="1" x14ac:dyDescent="0.2">
      <c r="A93" s="56" t="s">
        <v>303</v>
      </c>
      <c r="B93" s="57" t="s">
        <v>36</v>
      </c>
      <c r="C93" s="58">
        <v>57944.594299999997</v>
      </c>
      <c r="D93" s="56">
        <v>8.9999999999999998E-4</v>
      </c>
      <c r="E93" s="33">
        <f t="shared" si="15"/>
        <v>22516.054271941484</v>
      </c>
      <c r="F93">
        <f t="shared" si="16"/>
        <v>22516</v>
      </c>
      <c r="G93">
        <f t="shared" si="17"/>
        <v>1.3059999997494742E-2</v>
      </c>
      <c r="K93">
        <f t="shared" si="18"/>
        <v>1.3059999997494742E-2</v>
      </c>
      <c r="O93">
        <f t="shared" ca="1" si="19"/>
        <v>1.1873317690155739E-2</v>
      </c>
      <c r="Q93" s="2">
        <f t="shared" si="20"/>
        <v>42926.094299999997</v>
      </c>
    </row>
    <row r="94" spans="1:21" ht="12" customHeight="1" x14ac:dyDescent="0.2">
      <c r="A94" s="56" t="s">
        <v>303</v>
      </c>
      <c r="B94" s="57" t="s">
        <v>36</v>
      </c>
      <c r="C94" s="58">
        <v>57950.7287</v>
      </c>
      <c r="D94" s="56">
        <v>2.9999999999999997E-4</v>
      </c>
      <c r="E94" s="33">
        <f t="shared" si="15"/>
        <v>22541.546293218093</v>
      </c>
      <c r="F94">
        <f t="shared" si="16"/>
        <v>22541.5</v>
      </c>
      <c r="G94">
        <f t="shared" si="17"/>
        <v>1.1140000002342276E-2</v>
      </c>
      <c r="K94">
        <f t="shared" si="18"/>
        <v>1.1140000002342276E-2</v>
      </c>
      <c r="O94">
        <f t="shared" ca="1" si="19"/>
        <v>1.1890032234126357E-2</v>
      </c>
      <c r="Q94" s="2">
        <f t="shared" si="20"/>
        <v>42932.2287</v>
      </c>
    </row>
    <row r="95" spans="1:21" ht="12" customHeight="1" x14ac:dyDescent="0.2">
      <c r="A95" s="56" t="s">
        <v>303</v>
      </c>
      <c r="B95" s="57" t="s">
        <v>36</v>
      </c>
      <c r="C95" s="58">
        <v>57950.7287</v>
      </c>
      <c r="D95" s="56">
        <v>4.0000000000000002E-4</v>
      </c>
      <c r="E95" s="33">
        <f t="shared" si="15"/>
        <v>22541.546293218093</v>
      </c>
      <c r="F95">
        <f t="shared" si="16"/>
        <v>22541.5</v>
      </c>
      <c r="G95">
        <f t="shared" si="17"/>
        <v>1.1140000002342276E-2</v>
      </c>
      <c r="K95">
        <f t="shared" si="18"/>
        <v>1.1140000002342276E-2</v>
      </c>
      <c r="O95">
        <f t="shared" ca="1" si="19"/>
        <v>1.1890032234126357E-2</v>
      </c>
      <c r="Q95" s="2">
        <f t="shared" si="20"/>
        <v>42932.2287</v>
      </c>
    </row>
    <row r="96" spans="1:21" ht="12" customHeight="1" x14ac:dyDescent="0.2">
      <c r="A96" s="56" t="s">
        <v>303</v>
      </c>
      <c r="B96" s="57" t="s">
        <v>36</v>
      </c>
      <c r="C96" s="58">
        <v>57950.728999999999</v>
      </c>
      <c r="D96" s="56">
        <v>2.9999999999999997E-4</v>
      </c>
      <c r="E96" s="33">
        <f t="shared" si="15"/>
        <v>22541.547539893621</v>
      </c>
      <c r="F96">
        <f t="shared" si="16"/>
        <v>22541.5</v>
      </c>
      <c r="G96">
        <f t="shared" si="17"/>
        <v>1.1440000002039596E-2</v>
      </c>
      <c r="K96">
        <f t="shared" si="18"/>
        <v>1.1440000002039596E-2</v>
      </c>
      <c r="O96">
        <f t="shared" ca="1" si="19"/>
        <v>1.1890032234126357E-2</v>
      </c>
      <c r="Q96" s="2">
        <f t="shared" si="20"/>
        <v>42932.228999999999</v>
      </c>
    </row>
    <row r="97" spans="1:17" ht="12" customHeight="1" x14ac:dyDescent="0.2">
      <c r="A97" s="56" t="s">
        <v>303</v>
      </c>
      <c r="B97" s="57" t="s">
        <v>36</v>
      </c>
      <c r="C97" s="58">
        <v>57953.737099999998</v>
      </c>
      <c r="D97" s="56">
        <v>2.9999999999999997E-4</v>
      </c>
      <c r="E97" s="33">
        <f t="shared" si="15"/>
        <v>22554.04795545213</v>
      </c>
      <c r="F97">
        <f t="shared" si="16"/>
        <v>22554</v>
      </c>
      <c r="G97">
        <f t="shared" si="17"/>
        <v>1.1539999999513384E-2</v>
      </c>
      <c r="K97">
        <f t="shared" si="18"/>
        <v>1.1539999999513384E-2</v>
      </c>
      <c r="O97">
        <f t="shared" ca="1" si="19"/>
        <v>1.1898225638033522E-2</v>
      </c>
      <c r="Q97" s="2">
        <f t="shared" si="20"/>
        <v>42935.237099999998</v>
      </c>
    </row>
    <row r="98" spans="1:17" ht="12" customHeight="1" x14ac:dyDescent="0.2">
      <c r="A98" s="56" t="s">
        <v>303</v>
      </c>
      <c r="B98" s="57" t="s">
        <v>36</v>
      </c>
      <c r="C98" s="58">
        <v>57953.7379</v>
      </c>
      <c r="D98" s="56">
        <v>2.0000000000000001E-4</v>
      </c>
      <c r="E98" s="33">
        <f t="shared" si="15"/>
        <v>22554.051279920222</v>
      </c>
      <c r="F98">
        <f t="shared" si="16"/>
        <v>22554</v>
      </c>
      <c r="G98">
        <f t="shared" si="17"/>
        <v>1.2340000001131557E-2</v>
      </c>
      <c r="K98">
        <f t="shared" si="18"/>
        <v>1.2340000001131557E-2</v>
      </c>
      <c r="O98">
        <f t="shared" ca="1" si="19"/>
        <v>1.1898225638033522E-2</v>
      </c>
      <c r="Q98" s="2">
        <f t="shared" si="20"/>
        <v>42935.2379</v>
      </c>
    </row>
    <row r="99" spans="1:17" ht="12" customHeight="1" x14ac:dyDescent="0.2">
      <c r="B99" s="3"/>
      <c r="C99" s="10"/>
      <c r="D99" s="10"/>
    </row>
    <row r="100" spans="1:17" ht="12" customHeight="1" x14ac:dyDescent="0.2">
      <c r="B100" s="3"/>
      <c r="C100" s="10"/>
      <c r="D100" s="10"/>
    </row>
    <row r="101" spans="1:17" ht="12" customHeight="1" x14ac:dyDescent="0.2">
      <c r="B101" s="3"/>
      <c r="C101" s="10"/>
      <c r="D101" s="10"/>
    </row>
    <row r="102" spans="1:17" ht="12" customHeight="1" x14ac:dyDescent="0.2">
      <c r="B102" s="3"/>
      <c r="C102" s="10"/>
      <c r="D102" s="10"/>
    </row>
    <row r="103" spans="1:17" x14ac:dyDescent="0.2">
      <c r="B103" s="3"/>
      <c r="C103" s="10"/>
      <c r="D103" s="10"/>
    </row>
    <row r="104" spans="1:17" x14ac:dyDescent="0.2">
      <c r="B104" s="3"/>
      <c r="C104" s="10"/>
      <c r="D104" s="10"/>
    </row>
    <row r="105" spans="1:17" x14ac:dyDescent="0.2">
      <c r="B105" s="3"/>
      <c r="C105" s="10"/>
      <c r="D105" s="10"/>
    </row>
    <row r="106" spans="1:17" x14ac:dyDescent="0.2">
      <c r="B106" s="3"/>
      <c r="C106" s="10"/>
      <c r="D106" s="10"/>
    </row>
    <row r="107" spans="1:17" x14ac:dyDescent="0.2">
      <c r="B107" s="3"/>
      <c r="C107" s="10"/>
      <c r="D107" s="10"/>
    </row>
    <row r="108" spans="1:17" x14ac:dyDescent="0.2">
      <c r="B108" s="3"/>
      <c r="C108" s="10"/>
      <c r="D108" s="10"/>
    </row>
    <row r="109" spans="1:17" x14ac:dyDescent="0.2">
      <c r="B109" s="3"/>
      <c r="C109" s="10"/>
      <c r="D109" s="10"/>
    </row>
    <row r="110" spans="1:17" x14ac:dyDescent="0.2">
      <c r="B110" s="3"/>
      <c r="C110" s="10"/>
      <c r="D110" s="10"/>
    </row>
    <row r="111" spans="1:17" x14ac:dyDescent="0.2">
      <c r="B111" s="3"/>
      <c r="C111" s="10"/>
      <c r="D111" s="10"/>
    </row>
    <row r="112" spans="1:17" x14ac:dyDescent="0.2">
      <c r="B112" s="3"/>
      <c r="C112" s="10"/>
      <c r="D112" s="10"/>
    </row>
    <row r="113" spans="2:4" x14ac:dyDescent="0.2">
      <c r="B113" s="3"/>
      <c r="C113" s="10"/>
      <c r="D113" s="10"/>
    </row>
    <row r="114" spans="2:4" x14ac:dyDescent="0.2">
      <c r="B114" s="3"/>
      <c r="C114" s="10"/>
      <c r="D114" s="10"/>
    </row>
    <row r="115" spans="2:4" x14ac:dyDescent="0.2">
      <c r="B115" s="3"/>
      <c r="C115" s="10"/>
      <c r="D115" s="10"/>
    </row>
    <row r="116" spans="2:4" x14ac:dyDescent="0.2">
      <c r="B116" s="3"/>
      <c r="C116" s="10"/>
      <c r="D116" s="10"/>
    </row>
    <row r="117" spans="2:4" x14ac:dyDescent="0.2">
      <c r="B117" s="3"/>
      <c r="C117" s="10"/>
      <c r="D117" s="10"/>
    </row>
    <row r="118" spans="2:4" x14ac:dyDescent="0.2">
      <c r="B118" s="3"/>
      <c r="C118" s="10"/>
      <c r="D118" s="10"/>
    </row>
    <row r="119" spans="2:4" x14ac:dyDescent="0.2">
      <c r="B119" s="3"/>
      <c r="C119" s="10"/>
      <c r="D119" s="10"/>
    </row>
    <row r="120" spans="2:4" x14ac:dyDescent="0.2">
      <c r="B120" s="3"/>
      <c r="C120" s="10"/>
      <c r="D120" s="10"/>
    </row>
    <row r="121" spans="2:4" x14ac:dyDescent="0.2">
      <c r="B121" s="3"/>
      <c r="C121" s="10"/>
      <c r="D121" s="10"/>
    </row>
    <row r="122" spans="2:4" x14ac:dyDescent="0.2">
      <c r="B122" s="3"/>
      <c r="C122" s="10"/>
      <c r="D122" s="10"/>
    </row>
    <row r="123" spans="2:4" x14ac:dyDescent="0.2">
      <c r="B123" s="3"/>
      <c r="C123" s="10"/>
      <c r="D123" s="10"/>
    </row>
    <row r="124" spans="2:4" x14ac:dyDescent="0.2">
      <c r="B124" s="3"/>
      <c r="C124" s="10"/>
      <c r="D124" s="10"/>
    </row>
    <row r="125" spans="2:4" x14ac:dyDescent="0.2">
      <c r="B125" s="3"/>
      <c r="C125" s="10"/>
      <c r="D125" s="10"/>
    </row>
    <row r="126" spans="2:4" x14ac:dyDescent="0.2">
      <c r="B126" s="3"/>
      <c r="C126" s="10"/>
      <c r="D126" s="10"/>
    </row>
    <row r="127" spans="2:4" x14ac:dyDescent="0.2">
      <c r="B127" s="3"/>
      <c r="C127" s="10"/>
      <c r="D127" s="10"/>
    </row>
    <row r="128" spans="2:4" x14ac:dyDescent="0.2">
      <c r="B128" s="3"/>
      <c r="C128" s="10"/>
      <c r="D128" s="10"/>
    </row>
    <row r="129" spans="2:4" x14ac:dyDescent="0.2">
      <c r="B129" s="3"/>
      <c r="C129" s="10"/>
      <c r="D129" s="10"/>
    </row>
    <row r="130" spans="2:4" x14ac:dyDescent="0.2">
      <c r="B130" s="3"/>
      <c r="C130" s="10"/>
      <c r="D130" s="10"/>
    </row>
    <row r="131" spans="2:4" x14ac:dyDescent="0.2">
      <c r="B131" s="3"/>
      <c r="C131" s="10"/>
      <c r="D131" s="10"/>
    </row>
    <row r="132" spans="2:4" x14ac:dyDescent="0.2">
      <c r="B132" s="3"/>
      <c r="C132" s="10"/>
      <c r="D132" s="10"/>
    </row>
    <row r="133" spans="2:4" x14ac:dyDescent="0.2">
      <c r="B133" s="3"/>
      <c r="C133" s="10"/>
      <c r="D133" s="10"/>
    </row>
    <row r="134" spans="2:4" x14ac:dyDescent="0.2">
      <c r="B134" s="3"/>
      <c r="C134" s="10"/>
      <c r="D134" s="10"/>
    </row>
    <row r="135" spans="2:4" x14ac:dyDescent="0.2">
      <c r="B135" s="3"/>
      <c r="C135" s="10"/>
      <c r="D135" s="10"/>
    </row>
    <row r="136" spans="2:4" x14ac:dyDescent="0.2">
      <c r="B136" s="3"/>
      <c r="C136" s="10"/>
      <c r="D136" s="10"/>
    </row>
    <row r="137" spans="2:4" x14ac:dyDescent="0.2">
      <c r="B137" s="3"/>
      <c r="C137" s="10"/>
      <c r="D137" s="10"/>
    </row>
    <row r="138" spans="2:4" x14ac:dyDescent="0.2">
      <c r="B138" s="3"/>
      <c r="C138" s="10"/>
      <c r="D138" s="10"/>
    </row>
    <row r="139" spans="2:4" x14ac:dyDescent="0.2">
      <c r="B139" s="3"/>
      <c r="C139" s="10"/>
      <c r="D139" s="10"/>
    </row>
    <row r="140" spans="2:4" x14ac:dyDescent="0.2">
      <c r="B140" s="3"/>
      <c r="C140" s="10"/>
      <c r="D140" s="10"/>
    </row>
    <row r="141" spans="2:4" x14ac:dyDescent="0.2">
      <c r="B141" s="3"/>
      <c r="C141" s="10"/>
      <c r="D141" s="10"/>
    </row>
    <row r="142" spans="2:4" x14ac:dyDescent="0.2">
      <c r="B142" s="3"/>
      <c r="C142" s="10"/>
      <c r="D142" s="10"/>
    </row>
    <row r="143" spans="2:4" x14ac:dyDescent="0.2">
      <c r="B143" s="3"/>
      <c r="C143" s="10"/>
      <c r="D143" s="10"/>
    </row>
    <row r="144" spans="2:4" x14ac:dyDescent="0.2">
      <c r="B144" s="3"/>
      <c r="C144" s="10"/>
      <c r="D144" s="10"/>
    </row>
    <row r="145" spans="2:4" x14ac:dyDescent="0.2">
      <c r="B145" s="3"/>
      <c r="C145" s="10"/>
      <c r="D145" s="10"/>
    </row>
    <row r="146" spans="2:4" x14ac:dyDescent="0.2">
      <c r="B146" s="3"/>
      <c r="C146" s="10"/>
      <c r="D146" s="10"/>
    </row>
    <row r="147" spans="2:4" x14ac:dyDescent="0.2">
      <c r="B147" s="3"/>
      <c r="C147" s="10"/>
      <c r="D147" s="10"/>
    </row>
    <row r="148" spans="2:4" x14ac:dyDescent="0.2">
      <c r="B148" s="3"/>
      <c r="C148" s="10"/>
      <c r="D148" s="10"/>
    </row>
    <row r="149" spans="2:4" x14ac:dyDescent="0.2">
      <c r="B149" s="3"/>
      <c r="C149" s="10"/>
      <c r="D149" s="10"/>
    </row>
    <row r="150" spans="2:4" x14ac:dyDescent="0.2">
      <c r="B150" s="3"/>
      <c r="C150" s="10"/>
      <c r="D150" s="10"/>
    </row>
    <row r="151" spans="2:4" x14ac:dyDescent="0.2">
      <c r="B151" s="3"/>
      <c r="C151" s="10"/>
      <c r="D151" s="10"/>
    </row>
    <row r="152" spans="2:4" x14ac:dyDescent="0.2">
      <c r="B152" s="3"/>
      <c r="C152" s="10"/>
      <c r="D152" s="10"/>
    </row>
    <row r="153" spans="2:4" x14ac:dyDescent="0.2">
      <c r="B153" s="3"/>
      <c r="C153" s="10"/>
      <c r="D153" s="10"/>
    </row>
    <row r="154" spans="2:4" x14ac:dyDescent="0.2">
      <c r="B154" s="3"/>
      <c r="C154" s="10"/>
      <c r="D154" s="10"/>
    </row>
    <row r="155" spans="2:4" x14ac:dyDescent="0.2">
      <c r="B155" s="3"/>
      <c r="C155" s="10"/>
      <c r="D155" s="10"/>
    </row>
    <row r="156" spans="2:4" x14ac:dyDescent="0.2">
      <c r="B156" s="3"/>
      <c r="C156" s="10"/>
      <c r="D156" s="10"/>
    </row>
    <row r="157" spans="2:4" x14ac:dyDescent="0.2">
      <c r="B157" s="3"/>
      <c r="C157" s="10"/>
      <c r="D157" s="10"/>
    </row>
    <row r="158" spans="2:4" x14ac:dyDescent="0.2">
      <c r="B158" s="3"/>
      <c r="C158" s="10"/>
      <c r="D158" s="10"/>
    </row>
    <row r="159" spans="2:4" x14ac:dyDescent="0.2">
      <c r="B159" s="3"/>
      <c r="C159" s="10"/>
      <c r="D159" s="10"/>
    </row>
    <row r="160" spans="2:4" x14ac:dyDescent="0.2">
      <c r="B160" s="3"/>
      <c r="C160" s="10"/>
      <c r="D160" s="10"/>
    </row>
    <row r="161" spans="2:4" x14ac:dyDescent="0.2">
      <c r="B161" s="3"/>
      <c r="C161" s="10"/>
      <c r="D161" s="10"/>
    </row>
    <row r="162" spans="2:4" x14ac:dyDescent="0.2">
      <c r="B162" s="3"/>
      <c r="C162" s="10"/>
      <c r="D162" s="10"/>
    </row>
    <row r="163" spans="2:4" x14ac:dyDescent="0.2">
      <c r="B163" s="3"/>
      <c r="C163" s="10"/>
      <c r="D163" s="10"/>
    </row>
    <row r="164" spans="2:4" x14ac:dyDescent="0.2">
      <c r="B164" s="3"/>
      <c r="C164" s="10"/>
      <c r="D164" s="10"/>
    </row>
    <row r="165" spans="2:4" x14ac:dyDescent="0.2">
      <c r="B165" s="3"/>
      <c r="C165" s="10"/>
      <c r="D165" s="10"/>
    </row>
    <row r="166" spans="2:4" x14ac:dyDescent="0.2">
      <c r="B166" s="3"/>
      <c r="C166" s="10"/>
      <c r="D166" s="10"/>
    </row>
    <row r="167" spans="2:4" x14ac:dyDescent="0.2">
      <c r="B167" s="3"/>
      <c r="C167" s="10"/>
      <c r="D167" s="10"/>
    </row>
    <row r="168" spans="2:4" x14ac:dyDescent="0.2">
      <c r="B168" s="3"/>
      <c r="C168" s="10"/>
      <c r="D168" s="10"/>
    </row>
    <row r="169" spans="2:4" x14ac:dyDescent="0.2">
      <c r="B169" s="3"/>
      <c r="C169" s="10"/>
      <c r="D169" s="10"/>
    </row>
    <row r="170" spans="2:4" x14ac:dyDescent="0.2">
      <c r="B170" s="3"/>
      <c r="C170" s="10"/>
      <c r="D170" s="10"/>
    </row>
    <row r="171" spans="2:4" x14ac:dyDescent="0.2">
      <c r="B171" s="3"/>
      <c r="C171" s="10"/>
      <c r="D171" s="10"/>
    </row>
    <row r="172" spans="2:4" x14ac:dyDescent="0.2">
      <c r="B172" s="3"/>
      <c r="C172" s="10"/>
      <c r="D172" s="10"/>
    </row>
    <row r="173" spans="2:4" x14ac:dyDescent="0.2">
      <c r="B173" s="3"/>
      <c r="C173" s="10"/>
      <c r="D173" s="10"/>
    </row>
    <row r="174" spans="2:4" x14ac:dyDescent="0.2">
      <c r="B174" s="3"/>
      <c r="C174" s="10"/>
      <c r="D174" s="10"/>
    </row>
    <row r="175" spans="2:4" x14ac:dyDescent="0.2">
      <c r="B175" s="3"/>
      <c r="C175" s="10"/>
      <c r="D175" s="10"/>
    </row>
    <row r="176" spans="2:4" x14ac:dyDescent="0.2">
      <c r="B176" s="3"/>
      <c r="C176" s="10"/>
      <c r="D176" s="10"/>
    </row>
    <row r="177" spans="2:4" x14ac:dyDescent="0.2">
      <c r="B177" s="3"/>
      <c r="C177" s="10"/>
      <c r="D177" s="10"/>
    </row>
    <row r="178" spans="2:4" x14ac:dyDescent="0.2">
      <c r="B178" s="3"/>
      <c r="C178" s="10"/>
      <c r="D178" s="10"/>
    </row>
    <row r="179" spans="2:4" x14ac:dyDescent="0.2">
      <c r="B179" s="3"/>
      <c r="C179" s="10"/>
      <c r="D179" s="10"/>
    </row>
    <row r="180" spans="2:4" x14ac:dyDescent="0.2">
      <c r="B180" s="3"/>
      <c r="C180" s="10"/>
      <c r="D180" s="10"/>
    </row>
    <row r="181" spans="2:4" x14ac:dyDescent="0.2">
      <c r="B181" s="3"/>
      <c r="C181" s="10"/>
      <c r="D181" s="10"/>
    </row>
    <row r="182" spans="2:4" x14ac:dyDescent="0.2">
      <c r="B182" s="3"/>
      <c r="C182" s="10"/>
      <c r="D182" s="10"/>
    </row>
    <row r="183" spans="2:4" x14ac:dyDescent="0.2">
      <c r="B183" s="3"/>
      <c r="C183" s="10"/>
      <c r="D183" s="10"/>
    </row>
    <row r="184" spans="2:4" x14ac:dyDescent="0.2">
      <c r="B184" s="3"/>
      <c r="C184" s="10"/>
      <c r="D184" s="10"/>
    </row>
    <row r="185" spans="2:4" x14ac:dyDescent="0.2">
      <c r="B185" s="3"/>
      <c r="C185" s="10"/>
      <c r="D185" s="10"/>
    </row>
    <row r="186" spans="2:4" x14ac:dyDescent="0.2">
      <c r="B186" s="3"/>
      <c r="C186" s="10"/>
      <c r="D186" s="10"/>
    </row>
    <row r="187" spans="2:4" x14ac:dyDescent="0.2">
      <c r="B187" s="3"/>
      <c r="C187" s="10"/>
      <c r="D187" s="10"/>
    </row>
    <row r="188" spans="2:4" x14ac:dyDescent="0.2">
      <c r="B188" s="3"/>
      <c r="C188" s="10"/>
      <c r="D188" s="10"/>
    </row>
    <row r="189" spans="2:4" x14ac:dyDescent="0.2">
      <c r="B189" s="3"/>
      <c r="C189" s="10"/>
      <c r="D189" s="10"/>
    </row>
    <row r="190" spans="2:4" x14ac:dyDescent="0.2">
      <c r="B190" s="3"/>
      <c r="C190" s="10"/>
      <c r="D190" s="10"/>
    </row>
    <row r="191" spans="2:4" x14ac:dyDescent="0.2">
      <c r="B191" s="3"/>
      <c r="C191" s="10"/>
      <c r="D191" s="10"/>
    </row>
    <row r="192" spans="2:4" x14ac:dyDescent="0.2">
      <c r="B192" s="3"/>
      <c r="C192" s="10"/>
      <c r="D192" s="10"/>
    </row>
    <row r="193" spans="2:4" x14ac:dyDescent="0.2">
      <c r="B193" s="3"/>
      <c r="C193" s="10"/>
      <c r="D193" s="10"/>
    </row>
    <row r="194" spans="2:4" x14ac:dyDescent="0.2">
      <c r="B194" s="3"/>
      <c r="C194" s="10"/>
      <c r="D194" s="10"/>
    </row>
    <row r="195" spans="2:4" x14ac:dyDescent="0.2">
      <c r="B195" s="3"/>
      <c r="C195" s="10"/>
      <c r="D195" s="10"/>
    </row>
    <row r="196" spans="2:4" x14ac:dyDescent="0.2">
      <c r="B196" s="3"/>
      <c r="C196" s="10"/>
      <c r="D196" s="10"/>
    </row>
    <row r="197" spans="2:4" x14ac:dyDescent="0.2">
      <c r="B197" s="3"/>
      <c r="C197" s="10"/>
      <c r="D197" s="10"/>
    </row>
    <row r="198" spans="2:4" x14ac:dyDescent="0.2">
      <c r="B198" s="3"/>
      <c r="C198" s="10"/>
      <c r="D198" s="10"/>
    </row>
    <row r="199" spans="2:4" x14ac:dyDescent="0.2">
      <c r="B199" s="3"/>
      <c r="C199" s="10"/>
      <c r="D199" s="10"/>
    </row>
    <row r="200" spans="2:4" x14ac:dyDescent="0.2">
      <c r="B200" s="3"/>
      <c r="C200" s="10"/>
      <c r="D200" s="10"/>
    </row>
    <row r="201" spans="2:4" x14ac:dyDescent="0.2">
      <c r="B201" s="3"/>
      <c r="C201" s="10"/>
      <c r="D201" s="10"/>
    </row>
    <row r="202" spans="2:4" x14ac:dyDescent="0.2">
      <c r="B202" s="3"/>
      <c r="C202" s="10"/>
      <c r="D202" s="10"/>
    </row>
    <row r="203" spans="2:4" x14ac:dyDescent="0.2">
      <c r="B203" s="3"/>
      <c r="C203" s="10"/>
      <c r="D203" s="10"/>
    </row>
    <row r="204" spans="2:4" x14ac:dyDescent="0.2">
      <c r="B204" s="3"/>
      <c r="C204" s="10"/>
      <c r="D204" s="10"/>
    </row>
    <row r="205" spans="2:4" x14ac:dyDescent="0.2">
      <c r="B205" s="3"/>
      <c r="C205" s="10"/>
      <c r="D205" s="10"/>
    </row>
    <row r="206" spans="2:4" x14ac:dyDescent="0.2">
      <c r="B206" s="3"/>
      <c r="C206" s="10"/>
      <c r="D206" s="10"/>
    </row>
    <row r="207" spans="2:4" x14ac:dyDescent="0.2">
      <c r="B207" s="3"/>
      <c r="C207" s="10"/>
      <c r="D207" s="10"/>
    </row>
    <row r="208" spans="2:4" x14ac:dyDescent="0.2">
      <c r="B208" s="3"/>
      <c r="C208" s="10"/>
      <c r="D208" s="10"/>
    </row>
    <row r="209" spans="2:4" x14ac:dyDescent="0.2">
      <c r="B209" s="3"/>
      <c r="C209" s="10"/>
      <c r="D209" s="10"/>
    </row>
    <row r="210" spans="2:4" x14ac:dyDescent="0.2">
      <c r="B210" s="3"/>
      <c r="C210" s="10"/>
      <c r="D210" s="10"/>
    </row>
    <row r="211" spans="2:4" x14ac:dyDescent="0.2">
      <c r="B211" s="3"/>
      <c r="C211" s="10"/>
      <c r="D211" s="10"/>
    </row>
    <row r="212" spans="2:4" x14ac:dyDescent="0.2">
      <c r="B212" s="3"/>
      <c r="C212" s="10"/>
      <c r="D212" s="10"/>
    </row>
    <row r="213" spans="2:4" x14ac:dyDescent="0.2">
      <c r="B213" s="3"/>
      <c r="C213" s="10"/>
      <c r="D213" s="10"/>
    </row>
    <row r="214" spans="2:4" x14ac:dyDescent="0.2">
      <c r="B214" s="3"/>
      <c r="C214" s="10"/>
      <c r="D214" s="10"/>
    </row>
    <row r="215" spans="2:4" x14ac:dyDescent="0.2">
      <c r="B215" s="3"/>
      <c r="C215" s="10"/>
      <c r="D215" s="10"/>
    </row>
    <row r="216" spans="2:4" x14ac:dyDescent="0.2">
      <c r="B216" s="3"/>
      <c r="C216" s="10"/>
      <c r="D216" s="10"/>
    </row>
    <row r="217" spans="2:4" x14ac:dyDescent="0.2">
      <c r="B217" s="3"/>
      <c r="C217" s="10"/>
      <c r="D217" s="10"/>
    </row>
    <row r="218" spans="2:4" x14ac:dyDescent="0.2">
      <c r="B218" s="3"/>
      <c r="C218" s="10"/>
      <c r="D218" s="10"/>
    </row>
    <row r="219" spans="2:4" x14ac:dyDescent="0.2">
      <c r="B219" s="3"/>
      <c r="C219" s="10"/>
      <c r="D219" s="10"/>
    </row>
    <row r="220" spans="2:4" x14ac:dyDescent="0.2">
      <c r="B220" s="3"/>
      <c r="C220" s="10"/>
      <c r="D220" s="10"/>
    </row>
    <row r="221" spans="2:4" x14ac:dyDescent="0.2">
      <c r="B221" s="3"/>
      <c r="C221" s="10"/>
      <c r="D221" s="10"/>
    </row>
    <row r="222" spans="2:4" x14ac:dyDescent="0.2">
      <c r="B222" s="3"/>
      <c r="C222" s="10"/>
      <c r="D222" s="10"/>
    </row>
    <row r="223" spans="2:4" x14ac:dyDescent="0.2">
      <c r="B223" s="3"/>
      <c r="C223" s="10"/>
      <c r="D223" s="10"/>
    </row>
    <row r="224" spans="2:4" x14ac:dyDescent="0.2">
      <c r="B224" s="3"/>
      <c r="C224" s="10"/>
      <c r="D224" s="10"/>
    </row>
    <row r="225" spans="2:4" x14ac:dyDescent="0.2">
      <c r="B225" s="3"/>
      <c r="C225" s="10"/>
      <c r="D225" s="10"/>
    </row>
    <row r="226" spans="2:4" x14ac:dyDescent="0.2">
      <c r="B226" s="3"/>
      <c r="C226" s="10"/>
      <c r="D226" s="10"/>
    </row>
    <row r="227" spans="2:4" x14ac:dyDescent="0.2">
      <c r="B227" s="3"/>
      <c r="C227" s="10"/>
      <c r="D227" s="10"/>
    </row>
    <row r="228" spans="2:4" x14ac:dyDescent="0.2">
      <c r="B228" s="3"/>
      <c r="C228" s="10"/>
      <c r="D228" s="10"/>
    </row>
    <row r="229" spans="2:4" x14ac:dyDescent="0.2">
      <c r="B229" s="3"/>
      <c r="C229" s="10"/>
      <c r="D229" s="10"/>
    </row>
    <row r="230" spans="2:4" x14ac:dyDescent="0.2">
      <c r="B230" s="3"/>
      <c r="C230" s="10"/>
      <c r="D230" s="10"/>
    </row>
    <row r="231" spans="2:4" x14ac:dyDescent="0.2">
      <c r="B231" s="3"/>
      <c r="C231" s="10"/>
      <c r="D231" s="10"/>
    </row>
    <row r="232" spans="2:4" x14ac:dyDescent="0.2">
      <c r="B232" s="3"/>
      <c r="C232" s="10"/>
      <c r="D232" s="10"/>
    </row>
    <row r="233" spans="2:4" x14ac:dyDescent="0.2">
      <c r="B233" s="3"/>
      <c r="C233" s="10"/>
      <c r="D233" s="10"/>
    </row>
    <row r="234" spans="2:4" x14ac:dyDescent="0.2">
      <c r="B234" s="3"/>
      <c r="C234" s="10"/>
      <c r="D234" s="10"/>
    </row>
    <row r="235" spans="2:4" x14ac:dyDescent="0.2">
      <c r="B235" s="3"/>
      <c r="C235" s="10"/>
      <c r="D235" s="10"/>
    </row>
    <row r="236" spans="2:4" x14ac:dyDescent="0.2">
      <c r="B236" s="3"/>
      <c r="C236" s="10"/>
      <c r="D236" s="10"/>
    </row>
    <row r="237" spans="2:4" x14ac:dyDescent="0.2">
      <c r="B237" s="3"/>
      <c r="C237" s="10"/>
      <c r="D237" s="10"/>
    </row>
    <row r="238" spans="2:4" x14ac:dyDescent="0.2">
      <c r="B238" s="3"/>
      <c r="C238" s="10"/>
      <c r="D238" s="10"/>
    </row>
    <row r="239" spans="2:4" x14ac:dyDescent="0.2">
      <c r="B239" s="3"/>
      <c r="C239" s="10"/>
      <c r="D239" s="10"/>
    </row>
    <row r="240" spans="2:4" x14ac:dyDescent="0.2">
      <c r="B240" s="3"/>
      <c r="C240" s="10"/>
      <c r="D240" s="10"/>
    </row>
    <row r="241" spans="2:4" x14ac:dyDescent="0.2">
      <c r="B241" s="3"/>
      <c r="C241" s="10"/>
      <c r="D241" s="10"/>
    </row>
    <row r="242" spans="2:4" x14ac:dyDescent="0.2">
      <c r="B242" s="3"/>
      <c r="C242" s="10"/>
      <c r="D242" s="10"/>
    </row>
    <row r="243" spans="2:4" x14ac:dyDescent="0.2">
      <c r="B243" s="3"/>
      <c r="C243" s="10"/>
      <c r="D243" s="10"/>
    </row>
    <row r="244" spans="2:4" x14ac:dyDescent="0.2">
      <c r="B244" s="3"/>
      <c r="C244" s="10"/>
      <c r="D244" s="10"/>
    </row>
    <row r="245" spans="2:4" x14ac:dyDescent="0.2">
      <c r="B245" s="3"/>
      <c r="C245" s="10"/>
      <c r="D245" s="10"/>
    </row>
    <row r="246" spans="2:4" x14ac:dyDescent="0.2">
      <c r="B246" s="3"/>
      <c r="C246" s="10"/>
      <c r="D246" s="10"/>
    </row>
    <row r="247" spans="2:4" x14ac:dyDescent="0.2">
      <c r="B247" s="3"/>
      <c r="C247" s="10"/>
      <c r="D247" s="10"/>
    </row>
    <row r="248" spans="2:4" x14ac:dyDescent="0.2">
      <c r="B248" s="3"/>
      <c r="C248" s="10"/>
      <c r="D248" s="10"/>
    </row>
    <row r="249" spans="2:4" x14ac:dyDescent="0.2">
      <c r="B249" s="3"/>
      <c r="C249" s="10"/>
      <c r="D249" s="10"/>
    </row>
    <row r="250" spans="2:4" x14ac:dyDescent="0.2">
      <c r="B250" s="3"/>
      <c r="C250" s="10"/>
      <c r="D250" s="10"/>
    </row>
    <row r="251" spans="2:4" x14ac:dyDescent="0.2">
      <c r="B251" s="3"/>
      <c r="C251" s="10"/>
      <c r="D251" s="10"/>
    </row>
    <row r="252" spans="2:4" x14ac:dyDescent="0.2">
      <c r="B252" s="3"/>
      <c r="C252" s="10"/>
      <c r="D252" s="10"/>
    </row>
    <row r="253" spans="2:4" x14ac:dyDescent="0.2">
      <c r="B253" s="3"/>
      <c r="C253" s="10"/>
      <c r="D253" s="10"/>
    </row>
    <row r="254" spans="2:4" x14ac:dyDescent="0.2">
      <c r="B254" s="3"/>
      <c r="C254" s="10"/>
      <c r="D254" s="10"/>
    </row>
    <row r="255" spans="2:4" x14ac:dyDescent="0.2">
      <c r="B255" s="3"/>
      <c r="C255" s="10"/>
      <c r="D255" s="10"/>
    </row>
    <row r="256" spans="2:4" x14ac:dyDescent="0.2">
      <c r="B256" s="3"/>
      <c r="C256" s="10"/>
      <c r="D256" s="10"/>
    </row>
    <row r="257" spans="2:4" x14ac:dyDescent="0.2">
      <c r="B257" s="3"/>
      <c r="C257" s="10"/>
      <c r="D257" s="10"/>
    </row>
    <row r="258" spans="2:4" x14ac:dyDescent="0.2">
      <c r="B258" s="3"/>
      <c r="C258" s="10"/>
      <c r="D258" s="10"/>
    </row>
    <row r="259" spans="2:4" x14ac:dyDescent="0.2">
      <c r="C259" s="10"/>
      <c r="D259" s="10"/>
    </row>
    <row r="260" spans="2:4" x14ac:dyDescent="0.2">
      <c r="C260" s="10"/>
      <c r="D260" s="10"/>
    </row>
    <row r="261" spans="2:4" x14ac:dyDescent="0.2">
      <c r="C261" s="10"/>
      <c r="D261" s="10"/>
    </row>
    <row r="262" spans="2:4" x14ac:dyDescent="0.2">
      <c r="C262" s="10"/>
      <c r="D262" s="10"/>
    </row>
    <row r="263" spans="2:4" x14ac:dyDescent="0.2">
      <c r="C263" s="10"/>
      <c r="D263" s="10"/>
    </row>
    <row r="264" spans="2:4" x14ac:dyDescent="0.2">
      <c r="C264" s="10"/>
      <c r="D264" s="10"/>
    </row>
    <row r="265" spans="2:4" x14ac:dyDescent="0.2">
      <c r="C265" s="10"/>
      <c r="D265" s="10"/>
    </row>
    <row r="266" spans="2:4" x14ac:dyDescent="0.2">
      <c r="C266" s="10"/>
      <c r="D266" s="10"/>
    </row>
    <row r="267" spans="2:4" x14ac:dyDescent="0.2">
      <c r="C267" s="10"/>
      <c r="D267" s="10"/>
    </row>
    <row r="268" spans="2:4" x14ac:dyDescent="0.2">
      <c r="C268" s="10"/>
      <c r="D268" s="10"/>
    </row>
    <row r="269" spans="2:4" x14ac:dyDescent="0.2">
      <c r="C269" s="10"/>
      <c r="D269" s="10"/>
    </row>
    <row r="270" spans="2:4" x14ac:dyDescent="0.2">
      <c r="C270" s="10"/>
      <c r="D270" s="10"/>
    </row>
    <row r="271" spans="2:4" x14ac:dyDescent="0.2">
      <c r="C271" s="10"/>
      <c r="D271" s="10"/>
    </row>
    <row r="272" spans="2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</sheetData>
  <phoneticPr fontId="7" type="noConversion"/>
  <hyperlinks>
    <hyperlink ref="H198" r:id="rId1" display="http://vsolj.cetus-net.org/bulletin.html" xr:uid="{00000000-0004-0000-0000-000000000000}"/>
    <hyperlink ref="H191" r:id="rId2" display="http://vsolj.cetus-net.org/bulletin.html" xr:uid="{00000000-0004-0000-0000-000001000000}"/>
    <hyperlink ref="H184" r:id="rId3" display="http://vsolj.cetus-net.org/bulletin.html" xr:uid="{00000000-0004-0000-0000-000002000000}"/>
  </hyperlinks>
  <pageMargins left="0.75" right="0.75" top="1" bottom="1" header="0.5" footer="0.5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75"/>
  <sheetViews>
    <sheetView topLeftCell="A40" workbookViewId="0">
      <selection activeCell="A48" sqref="A48:D78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4" t="s">
        <v>58</v>
      </c>
      <c r="I1" s="35" t="s">
        <v>59</v>
      </c>
      <c r="J1" s="36" t="s">
        <v>60</v>
      </c>
    </row>
    <row r="2" spans="1:16" x14ac:dyDescent="0.2">
      <c r="I2" s="37" t="s">
        <v>61</v>
      </c>
      <c r="J2" s="38" t="s">
        <v>62</v>
      </c>
    </row>
    <row r="3" spans="1:16" x14ac:dyDescent="0.2">
      <c r="A3" s="39" t="s">
        <v>63</v>
      </c>
      <c r="I3" s="37" t="s">
        <v>64</v>
      </c>
      <c r="J3" s="38" t="s">
        <v>65</v>
      </c>
    </row>
    <row r="4" spans="1:16" x14ac:dyDescent="0.2">
      <c r="I4" s="37" t="s">
        <v>66</v>
      </c>
      <c r="J4" s="38" t="s">
        <v>65</v>
      </c>
    </row>
    <row r="5" spans="1:16" ht="13.5" thickBot="1" x14ac:dyDescent="0.25">
      <c r="I5" s="40" t="s">
        <v>67</v>
      </c>
      <c r="J5" s="41" t="s">
        <v>68</v>
      </c>
    </row>
    <row r="10" spans="1:16" ht="13.5" thickBot="1" x14ac:dyDescent="0.25"/>
    <row r="11" spans="1:16" ht="12.75" customHeight="1" thickBot="1" x14ac:dyDescent="0.25">
      <c r="A11" s="10" t="str">
        <f t="shared" ref="A11:A42" si="0">P11</f>
        <v> BBS 129 </v>
      </c>
      <c r="B11" s="3" t="str">
        <f t="shared" ref="B11:B42" si="1">IF(H11=INT(H11),"I","II")</f>
        <v>I</v>
      </c>
      <c r="C11" s="10">
        <f t="shared" ref="C11:C42" si="2">1*G11</f>
        <v>52526.330999999998</v>
      </c>
      <c r="D11" s="12" t="str">
        <f t="shared" ref="D11:D42" si="3">VLOOKUP(F11,I$1:J$5,2,FALSE)</f>
        <v>vis</v>
      </c>
      <c r="E11" s="42">
        <f>VLOOKUP(C11,Active!C$21:E$973,3,FALSE)</f>
        <v>0</v>
      </c>
      <c r="F11" s="3" t="s">
        <v>67</v>
      </c>
      <c r="G11" s="12" t="str">
        <f t="shared" ref="G11:G42" si="4">MID(I11,3,LEN(I11)-3)</f>
        <v>52526.331</v>
      </c>
      <c r="H11" s="10">
        <f t="shared" ref="H11:H42" si="5">1*K11</f>
        <v>109</v>
      </c>
      <c r="I11" s="43" t="s">
        <v>160</v>
      </c>
      <c r="J11" s="44" t="s">
        <v>161</v>
      </c>
      <c r="K11" s="43">
        <v>109</v>
      </c>
      <c r="L11" s="43" t="s">
        <v>137</v>
      </c>
      <c r="M11" s="44" t="s">
        <v>101</v>
      </c>
      <c r="N11" s="44"/>
      <c r="O11" s="45" t="s">
        <v>102</v>
      </c>
      <c r="P11" s="45" t="s">
        <v>162</v>
      </c>
    </row>
    <row r="12" spans="1:16" ht="12.75" customHeight="1" thickBot="1" x14ac:dyDescent="0.25">
      <c r="A12" s="10" t="str">
        <f t="shared" si="0"/>
        <v> BBS 129 </v>
      </c>
      <c r="B12" s="3" t="str">
        <f t="shared" si="1"/>
        <v>II</v>
      </c>
      <c r="C12" s="10">
        <f t="shared" si="2"/>
        <v>52590.216999999997</v>
      </c>
      <c r="D12" s="12" t="str">
        <f t="shared" si="3"/>
        <v>vis</v>
      </c>
      <c r="E12" s="42">
        <f>VLOOKUP(C12,Active!C$21:E$973,3,FALSE)</f>
        <v>265.4837101063772</v>
      </c>
      <c r="F12" s="3" t="s">
        <v>67</v>
      </c>
      <c r="G12" s="12" t="str">
        <f t="shared" si="4"/>
        <v>52590.217</v>
      </c>
      <c r="H12" s="10">
        <f t="shared" si="5"/>
        <v>374.5</v>
      </c>
      <c r="I12" s="43" t="s">
        <v>163</v>
      </c>
      <c r="J12" s="44" t="s">
        <v>164</v>
      </c>
      <c r="K12" s="43">
        <v>374.5</v>
      </c>
      <c r="L12" s="43" t="s">
        <v>109</v>
      </c>
      <c r="M12" s="44" t="s">
        <v>101</v>
      </c>
      <c r="N12" s="44"/>
      <c r="O12" s="45" t="s">
        <v>102</v>
      </c>
      <c r="P12" s="45" t="s">
        <v>162</v>
      </c>
    </row>
    <row r="13" spans="1:16" ht="12.75" customHeight="1" thickBot="1" x14ac:dyDescent="0.25">
      <c r="A13" s="10" t="str">
        <f t="shared" si="0"/>
        <v> BBS 129 </v>
      </c>
      <c r="B13" s="3" t="str">
        <f t="shared" si="1"/>
        <v>II</v>
      </c>
      <c r="C13" s="10">
        <f t="shared" si="2"/>
        <v>52702.597999999998</v>
      </c>
      <c r="D13" s="12" t="str">
        <f t="shared" si="3"/>
        <v>vis</v>
      </c>
      <c r="E13" s="42">
        <f>VLOOKUP(C13,Active!C$21:E$973,3,FALSE)</f>
        <v>732.49251994680776</v>
      </c>
      <c r="F13" s="3" t="s">
        <v>67</v>
      </c>
      <c r="G13" s="12" t="str">
        <f t="shared" si="4"/>
        <v>52702.598</v>
      </c>
      <c r="H13" s="10">
        <f t="shared" si="5"/>
        <v>841.5</v>
      </c>
      <c r="I13" s="43" t="s">
        <v>165</v>
      </c>
      <c r="J13" s="44" t="s">
        <v>166</v>
      </c>
      <c r="K13" s="43">
        <v>841.5</v>
      </c>
      <c r="L13" s="43" t="s">
        <v>118</v>
      </c>
      <c r="M13" s="44" t="s">
        <v>101</v>
      </c>
      <c r="N13" s="44"/>
      <c r="O13" s="45" t="s">
        <v>102</v>
      </c>
      <c r="P13" s="45" t="s">
        <v>162</v>
      </c>
    </row>
    <row r="14" spans="1:16" ht="12.75" customHeight="1" thickBot="1" x14ac:dyDescent="0.25">
      <c r="A14" s="10" t="str">
        <f t="shared" si="0"/>
        <v> BBS 129 </v>
      </c>
      <c r="B14" s="3" t="str">
        <f t="shared" si="1"/>
        <v>II</v>
      </c>
      <c r="C14" s="10">
        <f t="shared" si="2"/>
        <v>52708.6</v>
      </c>
      <c r="D14" s="12" t="str">
        <f t="shared" si="3"/>
        <v>vis</v>
      </c>
      <c r="E14" s="42">
        <f>VLOOKUP(C14,Active!C$21:E$973,3,FALSE)</f>
        <v>757.43434175532013</v>
      </c>
      <c r="F14" s="3" t="s">
        <v>67</v>
      </c>
      <c r="G14" s="12" t="str">
        <f t="shared" si="4"/>
        <v>52708.600</v>
      </c>
      <c r="H14" s="10">
        <f t="shared" si="5"/>
        <v>866.5</v>
      </c>
      <c r="I14" s="43" t="s">
        <v>167</v>
      </c>
      <c r="J14" s="44" t="s">
        <v>168</v>
      </c>
      <c r="K14" s="43">
        <v>866.5</v>
      </c>
      <c r="L14" s="43" t="s">
        <v>169</v>
      </c>
      <c r="M14" s="44" t="s">
        <v>101</v>
      </c>
      <c r="N14" s="44"/>
      <c r="O14" s="45" t="s">
        <v>102</v>
      </c>
      <c r="P14" s="45" t="s">
        <v>162</v>
      </c>
    </row>
    <row r="15" spans="1:16" ht="12.75" customHeight="1" thickBot="1" x14ac:dyDescent="0.25">
      <c r="A15" s="10" t="str">
        <f t="shared" si="0"/>
        <v> BBS 129 </v>
      </c>
      <c r="B15" s="3" t="str">
        <f t="shared" si="1"/>
        <v>II</v>
      </c>
      <c r="C15" s="10">
        <f t="shared" si="2"/>
        <v>52745.429600000003</v>
      </c>
      <c r="D15" s="12" t="str">
        <f t="shared" si="3"/>
        <v>vis</v>
      </c>
      <c r="E15" s="42">
        <f>VLOOKUP(C15,Active!C$21:E$973,3,FALSE)</f>
        <v>910.48287898938167</v>
      </c>
      <c r="F15" s="3" t="s">
        <v>67</v>
      </c>
      <c r="G15" s="12" t="str">
        <f t="shared" si="4"/>
        <v>52745.4296</v>
      </c>
      <c r="H15" s="10">
        <f t="shared" si="5"/>
        <v>1019.5</v>
      </c>
      <c r="I15" s="43" t="s">
        <v>170</v>
      </c>
      <c r="J15" s="44" t="s">
        <v>171</v>
      </c>
      <c r="K15" s="43">
        <v>1019.5</v>
      </c>
      <c r="L15" s="43" t="s">
        <v>172</v>
      </c>
      <c r="M15" s="44" t="s">
        <v>72</v>
      </c>
      <c r="N15" s="44" t="s">
        <v>73</v>
      </c>
      <c r="O15" s="45" t="s">
        <v>74</v>
      </c>
      <c r="P15" s="45" t="s">
        <v>162</v>
      </c>
    </row>
    <row r="16" spans="1:16" ht="12.75" customHeight="1" thickBot="1" x14ac:dyDescent="0.25">
      <c r="A16" s="10" t="str">
        <f t="shared" si="0"/>
        <v> BBS 129 </v>
      </c>
      <c r="B16" s="3" t="str">
        <f t="shared" si="1"/>
        <v>I</v>
      </c>
      <c r="C16" s="10">
        <f t="shared" si="2"/>
        <v>52745.549700000003</v>
      </c>
      <c r="D16" s="12" t="str">
        <f t="shared" si="3"/>
        <v>vis</v>
      </c>
      <c r="E16" s="42">
        <f>VLOOKUP(C16,Active!C$21:E$973,3,FALSE)</f>
        <v>910.98196476065868</v>
      </c>
      <c r="F16" s="3" t="s">
        <v>67</v>
      </c>
      <c r="G16" s="12" t="str">
        <f t="shared" si="4"/>
        <v>52745.5497</v>
      </c>
      <c r="H16" s="10">
        <f t="shared" si="5"/>
        <v>1020</v>
      </c>
      <c r="I16" s="43" t="s">
        <v>173</v>
      </c>
      <c r="J16" s="44" t="s">
        <v>174</v>
      </c>
      <c r="K16" s="43">
        <v>1020</v>
      </c>
      <c r="L16" s="43" t="s">
        <v>175</v>
      </c>
      <c r="M16" s="44" t="s">
        <v>72</v>
      </c>
      <c r="N16" s="44" t="s">
        <v>73</v>
      </c>
      <c r="O16" s="45" t="s">
        <v>74</v>
      </c>
      <c r="P16" s="45" t="s">
        <v>162</v>
      </c>
    </row>
    <row r="17" spans="1:16" ht="12.75" customHeight="1" thickBot="1" x14ac:dyDescent="0.25">
      <c r="A17" s="10" t="str">
        <f t="shared" si="0"/>
        <v> BBS 129 </v>
      </c>
      <c r="B17" s="3" t="str">
        <f t="shared" si="1"/>
        <v>I</v>
      </c>
      <c r="C17" s="10">
        <f t="shared" si="2"/>
        <v>52753.495000000003</v>
      </c>
      <c r="D17" s="12" t="str">
        <f t="shared" si="3"/>
        <v>vis</v>
      </c>
      <c r="E17" s="42">
        <f>VLOOKUP(C17,Active!C$21:E$973,3,FALSE)</f>
        <v>943.99933510640096</v>
      </c>
      <c r="F17" s="3" t="s">
        <v>67</v>
      </c>
      <c r="G17" s="12" t="str">
        <f t="shared" si="4"/>
        <v>52753.495</v>
      </c>
      <c r="H17" s="10">
        <f t="shared" si="5"/>
        <v>1053</v>
      </c>
      <c r="I17" s="43" t="s">
        <v>176</v>
      </c>
      <c r="J17" s="44" t="s">
        <v>177</v>
      </c>
      <c r="K17" s="43">
        <v>1053</v>
      </c>
      <c r="L17" s="43" t="s">
        <v>100</v>
      </c>
      <c r="M17" s="44" t="s">
        <v>101</v>
      </c>
      <c r="N17" s="44"/>
      <c r="O17" s="45" t="s">
        <v>102</v>
      </c>
      <c r="P17" s="45" t="s">
        <v>162</v>
      </c>
    </row>
    <row r="18" spans="1:16" ht="12.75" customHeight="1" thickBot="1" x14ac:dyDescent="0.25">
      <c r="A18" s="10" t="str">
        <f t="shared" si="0"/>
        <v> BBS 129 </v>
      </c>
      <c r="B18" s="3" t="str">
        <f t="shared" si="1"/>
        <v>I</v>
      </c>
      <c r="C18" s="10">
        <f t="shared" si="2"/>
        <v>52791.512999999999</v>
      </c>
      <c r="D18" s="12" t="str">
        <f t="shared" si="3"/>
        <v>vis</v>
      </c>
      <c r="E18" s="42">
        <f>VLOOKUP(C18,Active!C$21:E$973,3,FALSE)</f>
        <v>1101.9863696808541</v>
      </c>
      <c r="F18" s="3" t="s">
        <v>67</v>
      </c>
      <c r="G18" s="12" t="str">
        <f t="shared" si="4"/>
        <v>52791.513</v>
      </c>
      <c r="H18" s="10">
        <f t="shared" si="5"/>
        <v>1211</v>
      </c>
      <c r="I18" s="43" t="s">
        <v>178</v>
      </c>
      <c r="J18" s="44" t="s">
        <v>179</v>
      </c>
      <c r="K18" s="43">
        <v>1211</v>
      </c>
      <c r="L18" s="43" t="s">
        <v>109</v>
      </c>
      <c r="M18" s="44" t="s">
        <v>101</v>
      </c>
      <c r="N18" s="44"/>
      <c r="O18" s="45" t="s">
        <v>102</v>
      </c>
      <c r="P18" s="45" t="s">
        <v>162</v>
      </c>
    </row>
    <row r="19" spans="1:16" ht="12.75" customHeight="1" thickBot="1" x14ac:dyDescent="0.25">
      <c r="A19" s="10" t="str">
        <f t="shared" si="0"/>
        <v> BBS 129 </v>
      </c>
      <c r="B19" s="3" t="str">
        <f t="shared" si="1"/>
        <v>I</v>
      </c>
      <c r="C19" s="10">
        <f t="shared" si="2"/>
        <v>52792.472999999998</v>
      </c>
      <c r="D19" s="12" t="str">
        <f t="shared" si="3"/>
        <v>vis</v>
      </c>
      <c r="E19" s="42">
        <f>VLOOKUP(C19,Active!C$21:E$973,3,FALSE)</f>
        <v>1105.975731382978</v>
      </c>
      <c r="F19" s="3" t="s">
        <v>67</v>
      </c>
      <c r="G19" s="12" t="str">
        <f t="shared" si="4"/>
        <v>52792.473</v>
      </c>
      <c r="H19" s="10">
        <f t="shared" si="5"/>
        <v>1215</v>
      </c>
      <c r="I19" s="43" t="s">
        <v>180</v>
      </c>
      <c r="J19" s="44" t="s">
        <v>181</v>
      </c>
      <c r="K19" s="43">
        <v>1215</v>
      </c>
      <c r="L19" s="43" t="s">
        <v>182</v>
      </c>
      <c r="M19" s="44" t="s">
        <v>101</v>
      </c>
      <c r="N19" s="44"/>
      <c r="O19" s="45" t="s">
        <v>102</v>
      </c>
      <c r="P19" s="45" t="s">
        <v>162</v>
      </c>
    </row>
    <row r="20" spans="1:16" ht="12.75" customHeight="1" thickBot="1" x14ac:dyDescent="0.25">
      <c r="A20" s="10" t="str">
        <f t="shared" si="0"/>
        <v> BBS 129 </v>
      </c>
      <c r="B20" s="3" t="str">
        <f t="shared" si="1"/>
        <v>I</v>
      </c>
      <c r="C20" s="10">
        <f t="shared" si="2"/>
        <v>52812.455999999998</v>
      </c>
      <c r="D20" s="12" t="str">
        <f t="shared" si="3"/>
        <v>vis</v>
      </c>
      <c r="E20" s="42">
        <f>VLOOKUP(C20,Active!C$21:E$973,3,FALSE)</f>
        <v>1189.0167885638298</v>
      </c>
      <c r="F20" s="3" t="s">
        <v>67</v>
      </c>
      <c r="G20" s="12" t="str">
        <f t="shared" si="4"/>
        <v>52812.456</v>
      </c>
      <c r="H20" s="10">
        <f t="shared" si="5"/>
        <v>1298</v>
      </c>
      <c r="I20" s="43" t="s">
        <v>183</v>
      </c>
      <c r="J20" s="44" t="s">
        <v>184</v>
      </c>
      <c r="K20" s="43">
        <v>1298</v>
      </c>
      <c r="L20" s="43" t="s">
        <v>185</v>
      </c>
      <c r="M20" s="44" t="s">
        <v>101</v>
      </c>
      <c r="N20" s="44"/>
      <c r="O20" s="45" t="s">
        <v>102</v>
      </c>
      <c r="P20" s="45" t="s">
        <v>162</v>
      </c>
    </row>
    <row r="21" spans="1:16" ht="12.75" customHeight="1" thickBot="1" x14ac:dyDescent="0.25">
      <c r="A21" s="10" t="str">
        <f t="shared" si="0"/>
        <v> BBS 130 </v>
      </c>
      <c r="B21" s="3" t="str">
        <f t="shared" si="1"/>
        <v>II</v>
      </c>
      <c r="C21" s="10">
        <f t="shared" si="2"/>
        <v>52875.387000000002</v>
      </c>
      <c r="D21" s="12" t="str">
        <f t="shared" si="3"/>
        <v>vis</v>
      </c>
      <c r="E21" s="42">
        <f>VLOOKUP(C21,Active!C$21:E$973,3,FALSE)</f>
        <v>1450.5319148936342</v>
      </c>
      <c r="F21" s="3" t="s">
        <v>67</v>
      </c>
      <c r="G21" s="12" t="str">
        <f t="shared" si="4"/>
        <v>52875.387</v>
      </c>
      <c r="H21" s="10">
        <f t="shared" si="5"/>
        <v>1559.5</v>
      </c>
      <c r="I21" s="43" t="s">
        <v>186</v>
      </c>
      <c r="J21" s="44" t="s">
        <v>187</v>
      </c>
      <c r="K21" s="43">
        <v>1559.5</v>
      </c>
      <c r="L21" s="43" t="s">
        <v>112</v>
      </c>
      <c r="M21" s="44" t="s">
        <v>101</v>
      </c>
      <c r="N21" s="44"/>
      <c r="O21" s="45" t="s">
        <v>102</v>
      </c>
      <c r="P21" s="45" t="s">
        <v>188</v>
      </c>
    </row>
    <row r="22" spans="1:16" ht="12.75" customHeight="1" thickBot="1" x14ac:dyDescent="0.25">
      <c r="A22" s="10" t="str">
        <f t="shared" si="0"/>
        <v> BBS 130 </v>
      </c>
      <c r="B22" s="3" t="str">
        <f t="shared" si="1"/>
        <v>II</v>
      </c>
      <c r="C22" s="10">
        <f t="shared" si="2"/>
        <v>53096.523399999998</v>
      </c>
      <c r="D22" s="12" t="str">
        <f t="shared" si="3"/>
        <v>vis</v>
      </c>
      <c r="E22" s="42">
        <f>VLOOKUP(C22,Active!C$21:E$973,3,FALSE)</f>
        <v>2369.4830452127658</v>
      </c>
      <c r="F22" s="3" t="s">
        <v>67</v>
      </c>
      <c r="G22" s="12" t="str">
        <f t="shared" si="4"/>
        <v>53096.5234</v>
      </c>
      <c r="H22" s="10">
        <f t="shared" si="5"/>
        <v>2478.5</v>
      </c>
      <c r="I22" s="43" t="s">
        <v>189</v>
      </c>
      <c r="J22" s="44" t="s">
        <v>190</v>
      </c>
      <c r="K22" s="43">
        <v>2478.5</v>
      </c>
      <c r="L22" s="43" t="s">
        <v>191</v>
      </c>
      <c r="M22" s="44" t="s">
        <v>72</v>
      </c>
      <c r="N22" s="44" t="s">
        <v>73</v>
      </c>
      <c r="O22" s="45" t="s">
        <v>74</v>
      </c>
      <c r="P22" s="45" t="s">
        <v>188</v>
      </c>
    </row>
    <row r="23" spans="1:16" ht="12.75" customHeight="1" thickBot="1" x14ac:dyDescent="0.25">
      <c r="A23" s="10" t="str">
        <f t="shared" si="0"/>
        <v>OEJV 0003 </v>
      </c>
      <c r="B23" s="3" t="str">
        <f t="shared" si="1"/>
        <v>II</v>
      </c>
      <c r="C23" s="10">
        <f t="shared" si="2"/>
        <v>53229.357000000004</v>
      </c>
      <c r="D23" s="12" t="str">
        <f t="shared" si="3"/>
        <v>vis</v>
      </c>
      <c r="E23" s="42">
        <f>VLOOKUP(C23,Active!C$21:E$973,3,FALSE)</f>
        <v>2921.4843750000223</v>
      </c>
      <c r="F23" s="3" t="s">
        <v>67</v>
      </c>
      <c r="G23" s="12" t="str">
        <f t="shared" si="4"/>
        <v>53229.357</v>
      </c>
      <c r="H23" s="10">
        <f t="shared" si="5"/>
        <v>3030.5</v>
      </c>
      <c r="I23" s="43" t="s">
        <v>192</v>
      </c>
      <c r="J23" s="44" t="s">
        <v>193</v>
      </c>
      <c r="K23" s="43">
        <v>3030.5</v>
      </c>
      <c r="L23" s="43" t="s">
        <v>182</v>
      </c>
      <c r="M23" s="44" t="s">
        <v>101</v>
      </c>
      <c r="N23" s="44"/>
      <c r="O23" s="45" t="s">
        <v>102</v>
      </c>
      <c r="P23" s="46" t="s">
        <v>194</v>
      </c>
    </row>
    <row r="24" spans="1:16" ht="12.75" customHeight="1" thickBot="1" x14ac:dyDescent="0.25">
      <c r="A24" s="10" t="str">
        <f t="shared" si="0"/>
        <v>IBVS 5713 </v>
      </c>
      <c r="B24" s="3" t="str">
        <f t="shared" si="1"/>
        <v>II</v>
      </c>
      <c r="C24" s="10">
        <f t="shared" si="2"/>
        <v>53614.381600000001</v>
      </c>
      <c r="D24" s="12" t="str">
        <f t="shared" si="3"/>
        <v>vis</v>
      </c>
      <c r="E24" s="42">
        <f>VLOOKUP(C24,Active!C$21:E$973,3,FALSE)</f>
        <v>4521.4868683510731</v>
      </c>
      <c r="F24" s="3" t="s">
        <v>67</v>
      </c>
      <c r="G24" s="12" t="str">
        <f t="shared" si="4"/>
        <v>53614.3816</v>
      </c>
      <c r="H24" s="10">
        <f t="shared" si="5"/>
        <v>4630.5</v>
      </c>
      <c r="I24" s="43" t="s">
        <v>195</v>
      </c>
      <c r="J24" s="44" t="s">
        <v>196</v>
      </c>
      <c r="K24" s="43">
        <v>4630.5</v>
      </c>
      <c r="L24" s="43" t="s">
        <v>197</v>
      </c>
      <c r="M24" s="44" t="s">
        <v>72</v>
      </c>
      <c r="N24" s="44" t="s">
        <v>73</v>
      </c>
      <c r="O24" s="45" t="s">
        <v>74</v>
      </c>
      <c r="P24" s="46" t="s">
        <v>198</v>
      </c>
    </row>
    <row r="25" spans="1:16" ht="12.75" customHeight="1" thickBot="1" x14ac:dyDescent="0.25">
      <c r="A25" s="10" t="str">
        <f t="shared" si="0"/>
        <v> BBS 133 (=IBVS 5781) </v>
      </c>
      <c r="B25" s="3" t="str">
        <f t="shared" si="1"/>
        <v>I</v>
      </c>
      <c r="C25" s="10">
        <f t="shared" si="2"/>
        <v>53992.307999999997</v>
      </c>
      <c r="D25" s="12" t="str">
        <f t="shared" si="3"/>
        <v>vis</v>
      </c>
      <c r="E25" s="42">
        <f>VLOOKUP(C25,Active!C$21:E$973,3,FALSE)</f>
        <v>6091.9921874999955</v>
      </c>
      <c r="F25" s="3" t="s">
        <v>67</v>
      </c>
      <c r="G25" s="12" t="str">
        <f t="shared" si="4"/>
        <v>53992.308</v>
      </c>
      <c r="H25" s="10">
        <f t="shared" si="5"/>
        <v>6201</v>
      </c>
      <c r="I25" s="43" t="s">
        <v>199</v>
      </c>
      <c r="J25" s="44" t="s">
        <v>200</v>
      </c>
      <c r="K25" s="43">
        <v>6201</v>
      </c>
      <c r="L25" s="43" t="s">
        <v>201</v>
      </c>
      <c r="M25" s="44" t="s">
        <v>202</v>
      </c>
      <c r="N25" s="44" t="s">
        <v>203</v>
      </c>
      <c r="O25" s="45" t="s">
        <v>74</v>
      </c>
      <c r="P25" s="45" t="s">
        <v>204</v>
      </c>
    </row>
    <row r="26" spans="1:16" ht="12.75" customHeight="1" thickBot="1" x14ac:dyDescent="0.25">
      <c r="A26" s="10" t="str">
        <f t="shared" si="0"/>
        <v> BBS 133 (=IBVS 5781) </v>
      </c>
      <c r="B26" s="3" t="str">
        <f t="shared" si="1"/>
        <v>II</v>
      </c>
      <c r="C26" s="10">
        <f t="shared" si="2"/>
        <v>53992.426599999999</v>
      </c>
      <c r="D26" s="12" t="str">
        <f t="shared" si="3"/>
        <v>vis</v>
      </c>
      <c r="E26" s="42">
        <f>VLOOKUP(C26,Active!C$21:E$973,3,FALSE)</f>
        <v>6092.4850398936196</v>
      </c>
      <c r="F26" s="3" t="s">
        <v>67</v>
      </c>
      <c r="G26" s="12" t="str">
        <f t="shared" si="4"/>
        <v>53992.4266</v>
      </c>
      <c r="H26" s="10">
        <f t="shared" si="5"/>
        <v>6201.5</v>
      </c>
      <c r="I26" s="43" t="s">
        <v>205</v>
      </c>
      <c r="J26" s="44" t="s">
        <v>206</v>
      </c>
      <c r="K26" s="43">
        <v>6201.5</v>
      </c>
      <c r="L26" s="43" t="s">
        <v>207</v>
      </c>
      <c r="M26" s="44" t="s">
        <v>202</v>
      </c>
      <c r="N26" s="44" t="s">
        <v>203</v>
      </c>
      <c r="O26" s="45" t="s">
        <v>74</v>
      </c>
      <c r="P26" s="45" t="s">
        <v>204</v>
      </c>
    </row>
    <row r="27" spans="1:16" ht="12.75" customHeight="1" thickBot="1" x14ac:dyDescent="0.25">
      <c r="A27" s="10" t="str">
        <f t="shared" si="0"/>
        <v> BBS 133 (=IBVS 5781) </v>
      </c>
      <c r="B27" s="3" t="str">
        <f t="shared" si="1"/>
        <v>II</v>
      </c>
      <c r="C27" s="10">
        <f t="shared" si="2"/>
        <v>54202.507799999999</v>
      </c>
      <c r="D27" s="12" t="str">
        <f t="shared" si="3"/>
        <v>vis</v>
      </c>
      <c r="E27" s="42">
        <f>VLOOKUP(C27,Active!C$21:E$973,3,FALSE)</f>
        <v>6965.4953457446854</v>
      </c>
      <c r="F27" s="3" t="s">
        <v>67</v>
      </c>
      <c r="G27" s="12" t="str">
        <f t="shared" si="4"/>
        <v>54202.5078</v>
      </c>
      <c r="H27" s="10">
        <f t="shared" si="5"/>
        <v>7074.5</v>
      </c>
      <c r="I27" s="43" t="s">
        <v>208</v>
      </c>
      <c r="J27" s="44" t="s">
        <v>209</v>
      </c>
      <c r="K27" s="43">
        <v>7074.5</v>
      </c>
      <c r="L27" s="43" t="s">
        <v>210</v>
      </c>
      <c r="M27" s="44" t="s">
        <v>202</v>
      </c>
      <c r="N27" s="44" t="s">
        <v>211</v>
      </c>
      <c r="O27" s="45" t="s">
        <v>74</v>
      </c>
      <c r="P27" s="45" t="s">
        <v>204</v>
      </c>
    </row>
    <row r="28" spans="1:16" ht="12.75" customHeight="1" thickBot="1" x14ac:dyDescent="0.25">
      <c r="A28" s="10" t="str">
        <f t="shared" si="0"/>
        <v>BAVM 201 </v>
      </c>
      <c r="B28" s="3" t="str">
        <f t="shared" si="1"/>
        <v>I</v>
      </c>
      <c r="C28" s="10">
        <f t="shared" si="2"/>
        <v>54317.414299999997</v>
      </c>
      <c r="D28" s="12" t="str">
        <f t="shared" si="3"/>
        <v>vis</v>
      </c>
      <c r="E28" s="42">
        <f>VLOOKUP(C28,Active!C$21:E$973,3,FALSE)</f>
        <v>7442.9990857712701</v>
      </c>
      <c r="F28" s="3" t="s">
        <v>67</v>
      </c>
      <c r="G28" s="12" t="str">
        <f t="shared" si="4"/>
        <v>54317.4143</v>
      </c>
      <c r="H28" s="10">
        <f t="shared" si="5"/>
        <v>7552</v>
      </c>
      <c r="I28" s="43" t="s">
        <v>212</v>
      </c>
      <c r="J28" s="44" t="s">
        <v>213</v>
      </c>
      <c r="K28" s="43">
        <v>7552</v>
      </c>
      <c r="L28" s="43" t="s">
        <v>214</v>
      </c>
      <c r="M28" s="44" t="s">
        <v>202</v>
      </c>
      <c r="N28" s="44" t="s">
        <v>211</v>
      </c>
      <c r="O28" s="45" t="s">
        <v>215</v>
      </c>
      <c r="P28" s="46" t="s">
        <v>216</v>
      </c>
    </row>
    <row r="29" spans="1:16" ht="12.75" customHeight="1" thickBot="1" x14ac:dyDescent="0.25">
      <c r="A29" s="10" t="str">
        <f t="shared" si="0"/>
        <v>BAVM 201 </v>
      </c>
      <c r="B29" s="3" t="str">
        <f t="shared" si="1"/>
        <v>II</v>
      </c>
      <c r="C29" s="10">
        <f t="shared" si="2"/>
        <v>54367.347999999998</v>
      </c>
      <c r="D29" s="12" t="str">
        <f t="shared" si="3"/>
        <v>vis</v>
      </c>
      <c r="E29" s="42">
        <f>VLOOKUP(C29,Active!C$21:E$973,3,FALSE)</f>
        <v>7650.502825797872</v>
      </c>
      <c r="F29" s="3" t="s">
        <v>67</v>
      </c>
      <c r="G29" s="12" t="str">
        <f t="shared" si="4"/>
        <v>54367.3480</v>
      </c>
      <c r="H29" s="10">
        <f t="shared" si="5"/>
        <v>7759.5</v>
      </c>
      <c r="I29" s="43" t="s">
        <v>217</v>
      </c>
      <c r="J29" s="44" t="s">
        <v>218</v>
      </c>
      <c r="K29" s="43">
        <v>7759.5</v>
      </c>
      <c r="L29" s="43" t="s">
        <v>219</v>
      </c>
      <c r="M29" s="44" t="s">
        <v>202</v>
      </c>
      <c r="N29" s="44" t="s">
        <v>211</v>
      </c>
      <c r="O29" s="45" t="s">
        <v>215</v>
      </c>
      <c r="P29" s="46" t="s">
        <v>216</v>
      </c>
    </row>
    <row r="30" spans="1:16" ht="12.75" customHeight="1" thickBot="1" x14ac:dyDescent="0.25">
      <c r="A30" s="10" t="str">
        <f t="shared" si="0"/>
        <v>BAVM 201 </v>
      </c>
      <c r="B30" s="3" t="str">
        <f t="shared" si="1"/>
        <v>I</v>
      </c>
      <c r="C30" s="10">
        <f t="shared" si="2"/>
        <v>54631.451800000003</v>
      </c>
      <c r="D30" s="12" t="str">
        <f t="shared" si="3"/>
        <v>vis</v>
      </c>
      <c r="E30" s="42">
        <f>VLOOKUP(C30,Active!C$21:E$973,3,FALSE)</f>
        <v>8748.0086436170386</v>
      </c>
      <c r="F30" s="3" t="s">
        <v>67</v>
      </c>
      <c r="G30" s="12" t="str">
        <f t="shared" si="4"/>
        <v>54631.4518</v>
      </c>
      <c r="H30" s="10">
        <f t="shared" si="5"/>
        <v>8857</v>
      </c>
      <c r="I30" s="43" t="s">
        <v>220</v>
      </c>
      <c r="J30" s="44" t="s">
        <v>221</v>
      </c>
      <c r="K30" s="43">
        <v>8857</v>
      </c>
      <c r="L30" s="43" t="s">
        <v>222</v>
      </c>
      <c r="M30" s="44" t="s">
        <v>202</v>
      </c>
      <c r="N30" s="44" t="s">
        <v>223</v>
      </c>
      <c r="O30" s="45" t="s">
        <v>224</v>
      </c>
      <c r="P30" s="46" t="s">
        <v>216</v>
      </c>
    </row>
    <row r="31" spans="1:16" ht="12.75" customHeight="1" thickBot="1" x14ac:dyDescent="0.25">
      <c r="A31" s="10" t="str">
        <f t="shared" si="0"/>
        <v>BAVM 201 </v>
      </c>
      <c r="B31" s="3" t="str">
        <f t="shared" si="1"/>
        <v>II</v>
      </c>
      <c r="C31" s="10">
        <f t="shared" si="2"/>
        <v>54631.570500000002</v>
      </c>
      <c r="D31" s="12" t="str">
        <f t="shared" si="3"/>
        <v>vis</v>
      </c>
      <c r="E31" s="42">
        <f>VLOOKUP(C31,Active!C$21:E$973,3,FALSE)</f>
        <v>8748.501911569163</v>
      </c>
      <c r="F31" s="3" t="s">
        <v>67</v>
      </c>
      <c r="G31" s="12" t="str">
        <f t="shared" si="4"/>
        <v>54631.5705</v>
      </c>
      <c r="H31" s="10">
        <f t="shared" si="5"/>
        <v>8857.5</v>
      </c>
      <c r="I31" s="43" t="s">
        <v>225</v>
      </c>
      <c r="J31" s="44" t="s">
        <v>226</v>
      </c>
      <c r="K31" s="43" t="s">
        <v>227</v>
      </c>
      <c r="L31" s="43" t="s">
        <v>228</v>
      </c>
      <c r="M31" s="44" t="s">
        <v>202</v>
      </c>
      <c r="N31" s="44" t="s">
        <v>223</v>
      </c>
      <c r="O31" s="45" t="s">
        <v>224</v>
      </c>
      <c r="P31" s="46" t="s">
        <v>216</v>
      </c>
    </row>
    <row r="32" spans="1:16" ht="12.75" customHeight="1" thickBot="1" x14ac:dyDescent="0.25">
      <c r="A32" s="10" t="str">
        <f t="shared" si="0"/>
        <v>IBVS 5871 </v>
      </c>
      <c r="B32" s="3" t="str">
        <f t="shared" si="1"/>
        <v>I</v>
      </c>
      <c r="C32" s="10">
        <f t="shared" si="2"/>
        <v>54697.39</v>
      </c>
      <c r="D32" s="12" t="str">
        <f t="shared" si="3"/>
        <v>vis</v>
      </c>
      <c r="E32" s="42">
        <f>VLOOKUP(C32,Active!C$21:E$973,3,FALSE)</f>
        <v>9022.020445478729</v>
      </c>
      <c r="F32" s="3" t="s">
        <v>67</v>
      </c>
      <c r="G32" s="12" t="str">
        <f t="shared" si="4"/>
        <v>54697.390</v>
      </c>
      <c r="H32" s="10">
        <f t="shared" si="5"/>
        <v>9131</v>
      </c>
      <c r="I32" s="43" t="s">
        <v>229</v>
      </c>
      <c r="J32" s="44" t="s">
        <v>230</v>
      </c>
      <c r="K32" s="43" t="s">
        <v>231</v>
      </c>
      <c r="L32" s="43" t="s">
        <v>126</v>
      </c>
      <c r="M32" s="44" t="s">
        <v>202</v>
      </c>
      <c r="N32" s="44" t="s">
        <v>59</v>
      </c>
      <c r="O32" s="45" t="s">
        <v>74</v>
      </c>
      <c r="P32" s="46" t="s">
        <v>232</v>
      </c>
    </row>
    <row r="33" spans="1:16" ht="12.75" customHeight="1" thickBot="1" x14ac:dyDescent="0.25">
      <c r="A33" s="10" t="str">
        <f t="shared" si="0"/>
        <v>BAVM 209 </v>
      </c>
      <c r="B33" s="3" t="str">
        <f t="shared" si="1"/>
        <v>II</v>
      </c>
      <c r="C33" s="10">
        <f t="shared" si="2"/>
        <v>54908.549700000003</v>
      </c>
      <c r="D33" s="12" t="str">
        <f t="shared" si="3"/>
        <v>vis</v>
      </c>
      <c r="E33" s="42">
        <f>VLOOKUP(C33,Active!C$21:E$973,3,FALSE)</f>
        <v>9899.5125498670423</v>
      </c>
      <c r="F33" s="3" t="s">
        <v>67</v>
      </c>
      <c r="G33" s="12" t="str">
        <f t="shared" si="4"/>
        <v>54908.5497</v>
      </c>
      <c r="H33" s="10">
        <f t="shared" si="5"/>
        <v>10008.5</v>
      </c>
      <c r="I33" s="43" t="s">
        <v>233</v>
      </c>
      <c r="J33" s="44" t="s">
        <v>234</v>
      </c>
      <c r="K33" s="43" t="s">
        <v>235</v>
      </c>
      <c r="L33" s="43" t="s">
        <v>236</v>
      </c>
      <c r="M33" s="44" t="s">
        <v>202</v>
      </c>
      <c r="N33" s="44" t="s">
        <v>223</v>
      </c>
      <c r="O33" s="45" t="s">
        <v>224</v>
      </c>
      <c r="P33" s="46" t="s">
        <v>237</v>
      </c>
    </row>
    <row r="34" spans="1:16" ht="12.75" customHeight="1" thickBot="1" x14ac:dyDescent="0.25">
      <c r="A34" s="10" t="str">
        <f t="shared" si="0"/>
        <v>IBVS 5894 </v>
      </c>
      <c r="B34" s="3" t="str">
        <f t="shared" si="1"/>
        <v>I</v>
      </c>
      <c r="C34" s="10">
        <f t="shared" si="2"/>
        <v>54998.670100000003</v>
      </c>
      <c r="D34" s="12" t="str">
        <f t="shared" si="3"/>
        <v>vis</v>
      </c>
      <c r="E34" s="42">
        <f>VLOOKUP(C34,Active!C$21:E$973,3,FALSE)</f>
        <v>10274.015541888317</v>
      </c>
      <c r="F34" s="3" t="s">
        <v>67</v>
      </c>
      <c r="G34" s="12" t="str">
        <f t="shared" si="4"/>
        <v>54998.6701</v>
      </c>
      <c r="H34" s="10">
        <f t="shared" si="5"/>
        <v>10383</v>
      </c>
      <c r="I34" s="43" t="s">
        <v>238</v>
      </c>
      <c r="J34" s="44" t="s">
        <v>239</v>
      </c>
      <c r="K34" s="43" t="s">
        <v>240</v>
      </c>
      <c r="L34" s="43" t="s">
        <v>197</v>
      </c>
      <c r="M34" s="44" t="s">
        <v>202</v>
      </c>
      <c r="N34" s="44" t="s">
        <v>67</v>
      </c>
      <c r="O34" s="45" t="s">
        <v>241</v>
      </c>
      <c r="P34" s="46" t="s">
        <v>242</v>
      </c>
    </row>
    <row r="35" spans="1:16" ht="12.75" customHeight="1" thickBot="1" x14ac:dyDescent="0.25">
      <c r="A35" s="10" t="str">
        <f t="shared" si="0"/>
        <v>IBVS 5894 </v>
      </c>
      <c r="B35" s="3" t="str">
        <f t="shared" si="1"/>
        <v>II</v>
      </c>
      <c r="C35" s="10">
        <f t="shared" si="2"/>
        <v>54998.792300000001</v>
      </c>
      <c r="D35" s="12" t="str">
        <f t="shared" si="3"/>
        <v>vis</v>
      </c>
      <c r="E35" s="42">
        <f>VLOOKUP(C35,Active!C$21:E$973,3,FALSE)</f>
        <v>10274.52335438831</v>
      </c>
      <c r="F35" s="3" t="s">
        <v>67</v>
      </c>
      <c r="G35" s="12" t="str">
        <f t="shared" si="4"/>
        <v>54998.7923</v>
      </c>
      <c r="H35" s="10">
        <f t="shared" si="5"/>
        <v>10383.5</v>
      </c>
      <c r="I35" s="43" t="s">
        <v>243</v>
      </c>
      <c r="J35" s="44" t="s">
        <v>244</v>
      </c>
      <c r="K35" s="43" t="s">
        <v>245</v>
      </c>
      <c r="L35" s="43" t="s">
        <v>246</v>
      </c>
      <c r="M35" s="44" t="s">
        <v>202</v>
      </c>
      <c r="N35" s="44" t="s">
        <v>67</v>
      </c>
      <c r="O35" s="45" t="s">
        <v>241</v>
      </c>
      <c r="P35" s="46" t="s">
        <v>242</v>
      </c>
    </row>
    <row r="36" spans="1:16" ht="12.75" customHeight="1" thickBot="1" x14ac:dyDescent="0.25">
      <c r="A36" s="10" t="str">
        <f t="shared" si="0"/>
        <v>IBVS 5894 </v>
      </c>
      <c r="B36" s="3" t="str">
        <f t="shared" si="1"/>
        <v>I</v>
      </c>
      <c r="C36" s="10">
        <f t="shared" si="2"/>
        <v>54998.908900000002</v>
      </c>
      <c r="D36" s="12" t="str">
        <f t="shared" si="3"/>
        <v>vis</v>
      </c>
      <c r="E36" s="42">
        <f>VLOOKUP(C36,Active!C$21:E$973,3,FALSE)</f>
        <v>10275.007895611718</v>
      </c>
      <c r="F36" s="3" t="s">
        <v>67</v>
      </c>
      <c r="G36" s="12" t="str">
        <f t="shared" si="4"/>
        <v>54998.9089</v>
      </c>
      <c r="H36" s="10">
        <f t="shared" si="5"/>
        <v>10384</v>
      </c>
      <c r="I36" s="43" t="s">
        <v>247</v>
      </c>
      <c r="J36" s="44" t="s">
        <v>248</v>
      </c>
      <c r="K36" s="43" t="s">
        <v>249</v>
      </c>
      <c r="L36" s="43" t="s">
        <v>250</v>
      </c>
      <c r="M36" s="44" t="s">
        <v>202</v>
      </c>
      <c r="N36" s="44" t="s">
        <v>67</v>
      </c>
      <c r="O36" s="45" t="s">
        <v>241</v>
      </c>
      <c r="P36" s="46" t="s">
        <v>242</v>
      </c>
    </row>
    <row r="37" spans="1:16" ht="12.75" customHeight="1" thickBot="1" x14ac:dyDescent="0.25">
      <c r="A37" s="10" t="str">
        <f t="shared" si="0"/>
        <v>IBVS 5920 </v>
      </c>
      <c r="B37" s="3" t="str">
        <f t="shared" si="1"/>
        <v>I</v>
      </c>
      <c r="C37" s="10">
        <f t="shared" si="2"/>
        <v>55049.443099999997</v>
      </c>
      <c r="D37" s="12" t="str">
        <f t="shared" si="3"/>
        <v>vis</v>
      </c>
      <c r="E37" s="42">
        <f>VLOOKUP(C37,Active!C$21:E$973,3,FALSE)</f>
        <v>10485.007064494675</v>
      </c>
      <c r="F37" s="3" t="s">
        <v>67</v>
      </c>
      <c r="G37" s="12" t="str">
        <f t="shared" si="4"/>
        <v>55049.4431</v>
      </c>
      <c r="H37" s="10">
        <f t="shared" si="5"/>
        <v>10594</v>
      </c>
      <c r="I37" s="43" t="s">
        <v>251</v>
      </c>
      <c r="J37" s="44" t="s">
        <v>252</v>
      </c>
      <c r="K37" s="43" t="s">
        <v>253</v>
      </c>
      <c r="L37" s="43" t="s">
        <v>207</v>
      </c>
      <c r="M37" s="44" t="s">
        <v>202</v>
      </c>
      <c r="N37" s="44" t="s">
        <v>59</v>
      </c>
      <c r="O37" s="45" t="s">
        <v>74</v>
      </c>
      <c r="P37" s="46" t="s">
        <v>254</v>
      </c>
    </row>
    <row r="38" spans="1:16" ht="12.75" customHeight="1" thickBot="1" x14ac:dyDescent="0.25">
      <c r="A38" s="10" t="str">
        <f t="shared" si="0"/>
        <v>IBVS 5920 </v>
      </c>
      <c r="B38" s="3" t="str">
        <f t="shared" si="1"/>
        <v>II</v>
      </c>
      <c r="C38" s="10">
        <f t="shared" si="2"/>
        <v>55049.561000000002</v>
      </c>
      <c r="D38" s="12" t="str">
        <f t="shared" si="3"/>
        <v>vis</v>
      </c>
      <c r="E38" s="42">
        <f>VLOOKUP(C38,Active!C$21:E$973,3,FALSE)</f>
        <v>10485.497007978736</v>
      </c>
      <c r="F38" s="3" t="s">
        <v>67</v>
      </c>
      <c r="G38" s="12" t="str">
        <f t="shared" si="4"/>
        <v>55049.561</v>
      </c>
      <c r="H38" s="10">
        <f t="shared" si="5"/>
        <v>10594.5</v>
      </c>
      <c r="I38" s="43" t="s">
        <v>255</v>
      </c>
      <c r="J38" s="44" t="s">
        <v>256</v>
      </c>
      <c r="K38" s="43" t="s">
        <v>257</v>
      </c>
      <c r="L38" s="43" t="s">
        <v>258</v>
      </c>
      <c r="M38" s="44" t="s">
        <v>202</v>
      </c>
      <c r="N38" s="44" t="s">
        <v>59</v>
      </c>
      <c r="O38" s="45" t="s">
        <v>74</v>
      </c>
      <c r="P38" s="46" t="s">
        <v>254</v>
      </c>
    </row>
    <row r="39" spans="1:16" ht="12.75" customHeight="1" thickBot="1" x14ac:dyDescent="0.25">
      <c r="A39" s="10" t="str">
        <f t="shared" si="0"/>
        <v>BAVM 214 </v>
      </c>
      <c r="B39" s="3" t="str">
        <f t="shared" si="1"/>
        <v>I</v>
      </c>
      <c r="C39" s="10">
        <f t="shared" si="2"/>
        <v>55070.380899999996</v>
      </c>
      <c r="D39" s="12" t="str">
        <f t="shared" si="3"/>
        <v>vis</v>
      </c>
      <c r="E39" s="42">
        <f>VLOOKUP(C39,Active!C$21:E$973,3,FALSE)</f>
        <v>10572.015874335098</v>
      </c>
      <c r="F39" s="3" t="s">
        <v>67</v>
      </c>
      <c r="G39" s="12" t="str">
        <f t="shared" si="4"/>
        <v>55070.3809</v>
      </c>
      <c r="H39" s="10">
        <f t="shared" si="5"/>
        <v>10681</v>
      </c>
      <c r="I39" s="43" t="s">
        <v>259</v>
      </c>
      <c r="J39" s="44" t="s">
        <v>260</v>
      </c>
      <c r="K39" s="43" t="s">
        <v>261</v>
      </c>
      <c r="L39" s="43" t="s">
        <v>236</v>
      </c>
      <c r="M39" s="44" t="s">
        <v>202</v>
      </c>
      <c r="N39" s="44" t="s">
        <v>262</v>
      </c>
      <c r="O39" s="45" t="s">
        <v>263</v>
      </c>
      <c r="P39" s="46" t="s">
        <v>264</v>
      </c>
    </row>
    <row r="40" spans="1:16" ht="12.75" customHeight="1" thickBot="1" x14ac:dyDescent="0.25">
      <c r="A40" s="10" t="str">
        <f t="shared" si="0"/>
        <v>IBVS 5945 </v>
      </c>
      <c r="B40" s="3" t="str">
        <f t="shared" si="1"/>
        <v>II</v>
      </c>
      <c r="C40" s="10">
        <f t="shared" si="2"/>
        <v>55312.827700000002</v>
      </c>
      <c r="D40" s="12" t="str">
        <f t="shared" si="3"/>
        <v>vis</v>
      </c>
      <c r="E40" s="42">
        <f>VLOOKUP(C40,Active!C$21:E$973,3,FALSE)</f>
        <v>11579.524185505334</v>
      </c>
      <c r="F40" s="3" t="s">
        <v>67</v>
      </c>
      <c r="G40" s="12" t="str">
        <f t="shared" si="4"/>
        <v>55312.8277</v>
      </c>
      <c r="H40" s="10">
        <f t="shared" si="5"/>
        <v>11688.5</v>
      </c>
      <c r="I40" s="43" t="s">
        <v>265</v>
      </c>
      <c r="J40" s="44" t="s">
        <v>266</v>
      </c>
      <c r="K40" s="43" t="s">
        <v>267</v>
      </c>
      <c r="L40" s="43" t="s">
        <v>268</v>
      </c>
      <c r="M40" s="44" t="s">
        <v>202</v>
      </c>
      <c r="N40" s="44" t="s">
        <v>67</v>
      </c>
      <c r="O40" s="45" t="s">
        <v>241</v>
      </c>
      <c r="P40" s="46" t="s">
        <v>269</v>
      </c>
    </row>
    <row r="41" spans="1:16" ht="12.75" customHeight="1" thickBot="1" x14ac:dyDescent="0.25">
      <c r="A41" s="10" t="str">
        <f t="shared" si="0"/>
        <v>BAVM 220 </v>
      </c>
      <c r="B41" s="3" t="str">
        <f t="shared" si="1"/>
        <v>II</v>
      </c>
      <c r="C41" s="10">
        <f t="shared" si="2"/>
        <v>55669.457600000002</v>
      </c>
      <c r="D41" s="12" t="str">
        <f t="shared" si="3"/>
        <v>vis</v>
      </c>
      <c r="E41" s="42">
        <f>VLOOKUP(C41,Active!C$21:E$973,3,FALSE)</f>
        <v>13061.530086436183</v>
      </c>
      <c r="F41" s="3" t="s">
        <v>67</v>
      </c>
      <c r="G41" s="12" t="str">
        <f t="shared" si="4"/>
        <v>55669.4576</v>
      </c>
      <c r="H41" s="10">
        <f t="shared" si="5"/>
        <v>13170.5</v>
      </c>
      <c r="I41" s="43" t="s">
        <v>270</v>
      </c>
      <c r="J41" s="44" t="s">
        <v>271</v>
      </c>
      <c r="K41" s="43" t="s">
        <v>272</v>
      </c>
      <c r="L41" s="43" t="s">
        <v>222</v>
      </c>
      <c r="M41" s="44" t="s">
        <v>202</v>
      </c>
      <c r="N41" s="44" t="s">
        <v>223</v>
      </c>
      <c r="O41" s="45" t="s">
        <v>224</v>
      </c>
      <c r="P41" s="46" t="s">
        <v>273</v>
      </c>
    </row>
    <row r="42" spans="1:16" ht="12.75" customHeight="1" thickBot="1" x14ac:dyDescent="0.25">
      <c r="A42" s="10" t="str">
        <f t="shared" si="0"/>
        <v>BAVM 220 </v>
      </c>
      <c r="B42" s="3" t="str">
        <f t="shared" si="1"/>
        <v>I</v>
      </c>
      <c r="C42" s="10">
        <f t="shared" si="2"/>
        <v>55669.578000000001</v>
      </c>
      <c r="D42" s="12" t="str">
        <f t="shared" si="3"/>
        <v>vis</v>
      </c>
      <c r="E42" s="42">
        <f>VLOOKUP(C42,Active!C$21:E$973,3,FALSE)</f>
        <v>13062.030418882992</v>
      </c>
      <c r="F42" s="3" t="s">
        <v>67</v>
      </c>
      <c r="G42" s="12" t="str">
        <f t="shared" si="4"/>
        <v>55669.5780</v>
      </c>
      <c r="H42" s="10">
        <f t="shared" si="5"/>
        <v>13171</v>
      </c>
      <c r="I42" s="43" t="s">
        <v>274</v>
      </c>
      <c r="J42" s="44" t="s">
        <v>275</v>
      </c>
      <c r="K42" s="43" t="s">
        <v>276</v>
      </c>
      <c r="L42" s="43" t="s">
        <v>277</v>
      </c>
      <c r="M42" s="44" t="s">
        <v>202</v>
      </c>
      <c r="N42" s="44" t="s">
        <v>223</v>
      </c>
      <c r="O42" s="45" t="s">
        <v>224</v>
      </c>
      <c r="P42" s="46" t="s">
        <v>273</v>
      </c>
    </row>
    <row r="43" spans="1:16" ht="12.75" customHeight="1" thickBot="1" x14ac:dyDescent="0.25">
      <c r="A43" s="10" t="str">
        <f t="shared" ref="A43:A78" si="6">P43</f>
        <v>IBVS 5992 </v>
      </c>
      <c r="B43" s="3" t="str">
        <f t="shared" ref="B43:B78" si="7">IF(H43=INT(H43),"I","II")</f>
        <v>I</v>
      </c>
      <c r="C43" s="10">
        <f t="shared" ref="C43:C78" si="8">1*G43</f>
        <v>55721.765399999997</v>
      </c>
      <c r="D43" s="12" t="str">
        <f t="shared" ref="D43:D78" si="9">VLOOKUP(F43,I$1:J$5,2,FALSE)</f>
        <v>vis</v>
      </c>
      <c r="E43" s="42">
        <f>VLOOKUP(C43,Active!C$21:E$973,3,FALSE)</f>
        <v>13278.899601063824</v>
      </c>
      <c r="F43" s="3" t="s">
        <v>67</v>
      </c>
      <c r="G43" s="12" t="str">
        <f t="shared" ref="G43:G78" si="10">MID(I43,3,LEN(I43)-3)</f>
        <v>55721.7654</v>
      </c>
      <c r="H43" s="10">
        <f t="shared" ref="H43:H78" si="11">1*K43</f>
        <v>13388</v>
      </c>
      <c r="I43" s="43" t="s">
        <v>278</v>
      </c>
      <c r="J43" s="44" t="s">
        <v>279</v>
      </c>
      <c r="K43" s="43" t="s">
        <v>280</v>
      </c>
      <c r="L43" s="43" t="s">
        <v>281</v>
      </c>
      <c r="M43" s="44" t="s">
        <v>202</v>
      </c>
      <c r="N43" s="44" t="s">
        <v>67</v>
      </c>
      <c r="O43" s="45" t="s">
        <v>241</v>
      </c>
      <c r="P43" s="46" t="s">
        <v>282</v>
      </c>
    </row>
    <row r="44" spans="1:16" ht="12.75" customHeight="1" thickBot="1" x14ac:dyDescent="0.25">
      <c r="A44" s="10" t="str">
        <f t="shared" si="6"/>
        <v>IBVS 6029 </v>
      </c>
      <c r="B44" s="3" t="str">
        <f t="shared" si="7"/>
        <v>I</v>
      </c>
      <c r="C44" s="10">
        <f t="shared" si="8"/>
        <v>56054.840700000001</v>
      </c>
      <c r="D44" s="12" t="str">
        <f t="shared" si="9"/>
        <v>vis</v>
      </c>
      <c r="E44" s="42">
        <f>VLOOKUP(C44,Active!C$21:E$973,3,FALSE)</f>
        <v>14663.022357047883</v>
      </c>
      <c r="F44" s="3" t="s">
        <v>67</v>
      </c>
      <c r="G44" s="12" t="str">
        <f t="shared" si="10"/>
        <v>56054.8407</v>
      </c>
      <c r="H44" s="10">
        <f t="shared" si="11"/>
        <v>14772</v>
      </c>
      <c r="I44" s="43" t="s">
        <v>283</v>
      </c>
      <c r="J44" s="44" t="s">
        <v>284</v>
      </c>
      <c r="K44" s="43" t="s">
        <v>285</v>
      </c>
      <c r="L44" s="43" t="s">
        <v>286</v>
      </c>
      <c r="M44" s="44" t="s">
        <v>202</v>
      </c>
      <c r="N44" s="44" t="s">
        <v>67</v>
      </c>
      <c r="O44" s="45" t="s">
        <v>241</v>
      </c>
      <c r="P44" s="46" t="s">
        <v>287</v>
      </c>
    </row>
    <row r="45" spans="1:16" ht="12.75" customHeight="1" thickBot="1" x14ac:dyDescent="0.25">
      <c r="A45" s="10" t="str">
        <f t="shared" si="6"/>
        <v>BAVM 238 </v>
      </c>
      <c r="B45" s="3" t="str">
        <f t="shared" si="7"/>
        <v>II</v>
      </c>
      <c r="C45" s="10">
        <f t="shared" si="8"/>
        <v>56764.373399999997</v>
      </c>
      <c r="D45" s="12" t="str">
        <f t="shared" si="9"/>
        <v>vis</v>
      </c>
      <c r="E45" s="42">
        <f>VLOOKUP(C45,Active!C$21:E$973,3,FALSE)</f>
        <v>17611.54587765957</v>
      </c>
      <c r="F45" s="3" t="s">
        <v>67</v>
      </c>
      <c r="G45" s="12" t="str">
        <f t="shared" si="10"/>
        <v>56764.3734</v>
      </c>
      <c r="H45" s="10">
        <f t="shared" si="11"/>
        <v>17720.5</v>
      </c>
      <c r="I45" s="43" t="s">
        <v>288</v>
      </c>
      <c r="J45" s="44" t="s">
        <v>289</v>
      </c>
      <c r="K45" s="43" t="s">
        <v>290</v>
      </c>
      <c r="L45" s="43" t="s">
        <v>291</v>
      </c>
      <c r="M45" s="44" t="s">
        <v>202</v>
      </c>
      <c r="N45" s="44" t="s">
        <v>223</v>
      </c>
      <c r="O45" s="45" t="s">
        <v>224</v>
      </c>
      <c r="P45" s="46" t="s">
        <v>292</v>
      </c>
    </row>
    <row r="46" spans="1:16" ht="12.75" customHeight="1" thickBot="1" x14ac:dyDescent="0.25">
      <c r="A46" s="10" t="str">
        <f t="shared" si="6"/>
        <v>BAVM 238 </v>
      </c>
      <c r="B46" s="3" t="str">
        <f t="shared" si="7"/>
        <v>I</v>
      </c>
      <c r="C46" s="10">
        <f t="shared" si="8"/>
        <v>56764.493600000002</v>
      </c>
      <c r="D46" s="12" t="str">
        <f t="shared" si="9"/>
        <v>vis</v>
      </c>
      <c r="E46" s="42">
        <f>VLOOKUP(C46,Active!C$21:E$973,3,FALSE)</f>
        <v>17612.045378989376</v>
      </c>
      <c r="F46" s="3" t="s">
        <v>67</v>
      </c>
      <c r="G46" s="12" t="str">
        <f t="shared" si="10"/>
        <v>56764.4936</v>
      </c>
      <c r="H46" s="10">
        <f t="shared" si="11"/>
        <v>17721</v>
      </c>
      <c r="I46" s="43" t="s">
        <v>293</v>
      </c>
      <c r="J46" s="44" t="s">
        <v>294</v>
      </c>
      <c r="K46" s="43" t="s">
        <v>295</v>
      </c>
      <c r="L46" s="43" t="s">
        <v>296</v>
      </c>
      <c r="M46" s="44" t="s">
        <v>202</v>
      </c>
      <c r="N46" s="44" t="s">
        <v>223</v>
      </c>
      <c r="O46" s="45" t="s">
        <v>224</v>
      </c>
      <c r="P46" s="46" t="s">
        <v>292</v>
      </c>
    </row>
    <row r="47" spans="1:16" ht="12.75" customHeight="1" thickBot="1" x14ac:dyDescent="0.25">
      <c r="A47" s="10" t="str">
        <f t="shared" si="6"/>
        <v>BAVM 238 </v>
      </c>
      <c r="B47" s="3" t="str">
        <f t="shared" si="7"/>
        <v>II</v>
      </c>
      <c r="C47" s="10">
        <f t="shared" si="8"/>
        <v>56764.612800000003</v>
      </c>
      <c r="D47" s="12" t="str">
        <f t="shared" si="9"/>
        <v>CCD</v>
      </c>
      <c r="E47" s="42">
        <f>VLOOKUP(C47,Active!C$21:E$973,3,FALSE)</f>
        <v>17612.540724734063</v>
      </c>
      <c r="F47" s="3" t="str">
        <f>LEFT(M47,1)</f>
        <v>C</v>
      </c>
      <c r="G47" s="12" t="str">
        <f t="shared" si="10"/>
        <v>56764.6128</v>
      </c>
      <c r="H47" s="10">
        <f t="shared" si="11"/>
        <v>17721.5</v>
      </c>
      <c r="I47" s="43" t="s">
        <v>297</v>
      </c>
      <c r="J47" s="44" t="s">
        <v>298</v>
      </c>
      <c r="K47" s="43" t="s">
        <v>299</v>
      </c>
      <c r="L47" s="43" t="s">
        <v>300</v>
      </c>
      <c r="M47" s="44" t="s">
        <v>202</v>
      </c>
      <c r="N47" s="44" t="s">
        <v>223</v>
      </c>
      <c r="O47" s="45" t="s">
        <v>224</v>
      </c>
      <c r="P47" s="46" t="s">
        <v>292</v>
      </c>
    </row>
    <row r="48" spans="1:16" ht="12.75" customHeight="1" thickBot="1" x14ac:dyDescent="0.25">
      <c r="A48" s="10" t="str">
        <f t="shared" si="6"/>
        <v> BBS 126 </v>
      </c>
      <c r="B48" s="3" t="str">
        <f t="shared" si="7"/>
        <v>I</v>
      </c>
      <c r="C48" s="10">
        <f t="shared" si="8"/>
        <v>52056.357100000001</v>
      </c>
      <c r="D48" s="12" t="str">
        <f t="shared" si="9"/>
        <v>vis</v>
      </c>
      <c r="E48" s="42">
        <f>VLOOKUP(C48,Active!C$21:E$973,3,FALSE)</f>
        <v>-1953.016539228712</v>
      </c>
      <c r="F48" s="3" t="s">
        <v>67</v>
      </c>
      <c r="G48" s="12" t="str">
        <f t="shared" si="10"/>
        <v>52056.3571</v>
      </c>
      <c r="H48" s="10">
        <f t="shared" si="11"/>
        <v>-1844</v>
      </c>
      <c r="I48" s="43" t="s">
        <v>69</v>
      </c>
      <c r="J48" s="44" t="s">
        <v>70</v>
      </c>
      <c r="K48" s="43">
        <v>-1844</v>
      </c>
      <c r="L48" s="43" t="s">
        <v>71</v>
      </c>
      <c r="M48" s="44" t="s">
        <v>72</v>
      </c>
      <c r="N48" s="44" t="s">
        <v>73</v>
      </c>
      <c r="O48" s="45" t="s">
        <v>74</v>
      </c>
      <c r="P48" s="45" t="s">
        <v>75</v>
      </c>
    </row>
    <row r="49" spans="1:16" ht="12.75" customHeight="1" thickBot="1" x14ac:dyDescent="0.25">
      <c r="A49" s="10" t="str">
        <f t="shared" si="6"/>
        <v> BBS 126 </v>
      </c>
      <c r="B49" s="3" t="str">
        <f t="shared" si="7"/>
        <v>II</v>
      </c>
      <c r="C49" s="10">
        <f t="shared" si="8"/>
        <v>52056.475599999998</v>
      </c>
      <c r="D49" s="12" t="str">
        <f t="shared" si="9"/>
        <v>vis</v>
      </c>
      <c r="E49" s="42">
        <f>VLOOKUP(C49,Active!C$21:E$973,3,FALSE)</f>
        <v>-1952.5241023936187</v>
      </c>
      <c r="F49" s="3" t="s">
        <v>67</v>
      </c>
      <c r="G49" s="12" t="str">
        <f t="shared" si="10"/>
        <v>52056.4756</v>
      </c>
      <c r="H49" s="10">
        <f t="shared" si="11"/>
        <v>-1843.5</v>
      </c>
      <c r="I49" s="43" t="s">
        <v>76</v>
      </c>
      <c r="J49" s="44" t="s">
        <v>77</v>
      </c>
      <c r="K49" s="43">
        <v>-1843.5</v>
      </c>
      <c r="L49" s="43" t="s">
        <v>78</v>
      </c>
      <c r="M49" s="44" t="s">
        <v>72</v>
      </c>
      <c r="N49" s="44" t="s">
        <v>73</v>
      </c>
      <c r="O49" s="45" t="s">
        <v>74</v>
      </c>
      <c r="P49" s="45" t="s">
        <v>75</v>
      </c>
    </row>
    <row r="50" spans="1:16" ht="12.75" customHeight="1" thickBot="1" x14ac:dyDescent="0.25">
      <c r="A50" s="10" t="str">
        <f t="shared" si="6"/>
        <v> BBS 126 </v>
      </c>
      <c r="B50" s="3" t="str">
        <f t="shared" si="7"/>
        <v>I</v>
      </c>
      <c r="C50" s="10">
        <f t="shared" si="8"/>
        <v>52058.523399999998</v>
      </c>
      <c r="D50" s="12" t="str">
        <f t="shared" si="9"/>
        <v>vis</v>
      </c>
      <c r="E50" s="42">
        <f>VLOOKUP(C50,Active!C$21:E$973,3,FALSE)</f>
        <v>-1944.0142952127665</v>
      </c>
      <c r="F50" s="3" t="s">
        <v>67</v>
      </c>
      <c r="G50" s="12" t="str">
        <f t="shared" si="10"/>
        <v>52058.5234</v>
      </c>
      <c r="H50" s="10">
        <f t="shared" si="11"/>
        <v>-1835</v>
      </c>
      <c r="I50" s="43" t="s">
        <v>79</v>
      </c>
      <c r="J50" s="44" t="s">
        <v>80</v>
      </c>
      <c r="K50" s="43">
        <v>-1835</v>
      </c>
      <c r="L50" s="43" t="s">
        <v>81</v>
      </c>
      <c r="M50" s="44" t="s">
        <v>72</v>
      </c>
      <c r="N50" s="44" t="s">
        <v>73</v>
      </c>
      <c r="O50" s="45" t="s">
        <v>74</v>
      </c>
      <c r="P50" s="45" t="s">
        <v>75</v>
      </c>
    </row>
    <row r="51" spans="1:16" ht="12.75" customHeight="1" thickBot="1" x14ac:dyDescent="0.25">
      <c r="A51" s="10" t="str">
        <f t="shared" si="6"/>
        <v> BBS 126 </v>
      </c>
      <c r="B51" s="3" t="str">
        <f t="shared" si="7"/>
        <v>II</v>
      </c>
      <c r="C51" s="10">
        <f t="shared" si="8"/>
        <v>52065.379399999998</v>
      </c>
      <c r="D51" s="12" t="str">
        <f t="shared" si="9"/>
        <v>vis</v>
      </c>
      <c r="E51" s="42">
        <f>VLOOKUP(C51,Active!C$21:E$973,3,FALSE)</f>
        <v>-1915.5236037234056</v>
      </c>
      <c r="F51" s="3" t="s">
        <v>67</v>
      </c>
      <c r="G51" s="12" t="str">
        <f t="shared" si="10"/>
        <v>52065.3794</v>
      </c>
      <c r="H51" s="10">
        <f t="shared" si="11"/>
        <v>-1806.5</v>
      </c>
      <c r="I51" s="43" t="s">
        <v>82</v>
      </c>
      <c r="J51" s="44" t="s">
        <v>83</v>
      </c>
      <c r="K51" s="43">
        <v>-1806.5</v>
      </c>
      <c r="L51" s="43" t="s">
        <v>78</v>
      </c>
      <c r="M51" s="44" t="s">
        <v>72</v>
      </c>
      <c r="N51" s="44" t="s">
        <v>73</v>
      </c>
      <c r="O51" s="45" t="s">
        <v>74</v>
      </c>
      <c r="P51" s="45" t="s">
        <v>75</v>
      </c>
    </row>
    <row r="52" spans="1:16" ht="12.75" customHeight="1" thickBot="1" x14ac:dyDescent="0.25">
      <c r="A52" s="10" t="str">
        <f t="shared" si="6"/>
        <v> BBS 126 </v>
      </c>
      <c r="B52" s="3" t="str">
        <f t="shared" si="7"/>
        <v>I</v>
      </c>
      <c r="C52" s="10">
        <f t="shared" si="8"/>
        <v>52065.502</v>
      </c>
      <c r="D52" s="12" t="str">
        <f t="shared" si="9"/>
        <v>vis</v>
      </c>
      <c r="E52" s="42">
        <f>VLOOKUP(C52,Active!C$21:E$973,3,FALSE)</f>
        <v>-1915.0141289893531</v>
      </c>
      <c r="F52" s="3" t="s">
        <v>67</v>
      </c>
      <c r="G52" s="12" t="str">
        <f t="shared" si="10"/>
        <v>52065.5020</v>
      </c>
      <c r="H52" s="10">
        <f t="shared" si="11"/>
        <v>-1806</v>
      </c>
      <c r="I52" s="43" t="s">
        <v>84</v>
      </c>
      <c r="J52" s="44" t="s">
        <v>85</v>
      </c>
      <c r="K52" s="43">
        <v>-1806</v>
      </c>
      <c r="L52" s="43" t="s">
        <v>81</v>
      </c>
      <c r="M52" s="44" t="s">
        <v>72</v>
      </c>
      <c r="N52" s="44" t="s">
        <v>73</v>
      </c>
      <c r="O52" s="45" t="s">
        <v>74</v>
      </c>
      <c r="P52" s="45" t="s">
        <v>75</v>
      </c>
    </row>
    <row r="53" spans="1:16" ht="12.75" customHeight="1" thickBot="1" x14ac:dyDescent="0.25">
      <c r="A53" s="10" t="str">
        <f t="shared" si="6"/>
        <v> BBS 126 </v>
      </c>
      <c r="B53" s="3" t="str">
        <f t="shared" si="7"/>
        <v>I</v>
      </c>
      <c r="C53" s="10">
        <f t="shared" si="8"/>
        <v>52073.442300000002</v>
      </c>
      <c r="D53" s="12" t="str">
        <f t="shared" si="9"/>
        <v>vis</v>
      </c>
      <c r="E53" s="42">
        <f>VLOOKUP(C53,Active!C$21:E$973,3,FALSE)</f>
        <v>-1882.0175365691318</v>
      </c>
      <c r="F53" s="3" t="s">
        <v>67</v>
      </c>
      <c r="G53" s="12" t="str">
        <f t="shared" si="10"/>
        <v>52073.4423</v>
      </c>
      <c r="H53" s="10">
        <f t="shared" si="11"/>
        <v>-1773</v>
      </c>
      <c r="I53" s="43" t="s">
        <v>86</v>
      </c>
      <c r="J53" s="44" t="s">
        <v>87</v>
      </c>
      <c r="K53" s="43">
        <v>-1773</v>
      </c>
      <c r="L53" s="43" t="s">
        <v>88</v>
      </c>
      <c r="M53" s="44" t="s">
        <v>72</v>
      </c>
      <c r="N53" s="44" t="s">
        <v>73</v>
      </c>
      <c r="O53" s="45" t="s">
        <v>74</v>
      </c>
      <c r="P53" s="45" t="s">
        <v>75</v>
      </c>
    </row>
    <row r="54" spans="1:16" ht="12.75" customHeight="1" thickBot="1" x14ac:dyDescent="0.25">
      <c r="A54" s="10" t="str">
        <f t="shared" si="6"/>
        <v> BBS 126 </v>
      </c>
      <c r="B54" s="3" t="str">
        <f t="shared" si="7"/>
        <v>II</v>
      </c>
      <c r="C54" s="10">
        <f t="shared" si="8"/>
        <v>52073.560100000002</v>
      </c>
      <c r="D54" s="12" t="str">
        <f t="shared" si="9"/>
        <v>vis</v>
      </c>
      <c r="E54" s="42">
        <f>VLOOKUP(C54,Active!C$21:E$973,3,FALSE)</f>
        <v>-1881.5280086436001</v>
      </c>
      <c r="F54" s="3" t="s">
        <v>67</v>
      </c>
      <c r="G54" s="12" t="str">
        <f t="shared" si="10"/>
        <v>52073.5601</v>
      </c>
      <c r="H54" s="10">
        <f t="shared" si="11"/>
        <v>-1772.5</v>
      </c>
      <c r="I54" s="43" t="s">
        <v>89</v>
      </c>
      <c r="J54" s="44" t="s">
        <v>90</v>
      </c>
      <c r="K54" s="43">
        <v>-1772.5</v>
      </c>
      <c r="L54" s="43" t="s">
        <v>91</v>
      </c>
      <c r="M54" s="44" t="s">
        <v>72</v>
      </c>
      <c r="N54" s="44" t="s">
        <v>73</v>
      </c>
      <c r="O54" s="45" t="s">
        <v>74</v>
      </c>
      <c r="P54" s="45" t="s">
        <v>75</v>
      </c>
    </row>
    <row r="55" spans="1:16" ht="12.75" customHeight="1" thickBot="1" x14ac:dyDescent="0.25">
      <c r="A55" s="10" t="str">
        <f t="shared" si="6"/>
        <v> BBS 126 </v>
      </c>
      <c r="B55" s="3" t="str">
        <f t="shared" si="7"/>
        <v>I</v>
      </c>
      <c r="C55" s="10">
        <f t="shared" si="8"/>
        <v>52075.3681</v>
      </c>
      <c r="D55" s="12" t="str">
        <f t="shared" si="9"/>
        <v>vis</v>
      </c>
      <c r="E55" s="42">
        <f>VLOOKUP(C55,Active!C$21:E$973,3,FALSE)</f>
        <v>-1874.014710771271</v>
      </c>
      <c r="F55" s="3" t="s">
        <v>67</v>
      </c>
      <c r="G55" s="12" t="str">
        <f t="shared" si="10"/>
        <v>52075.3681</v>
      </c>
      <c r="H55" s="10">
        <f t="shared" si="11"/>
        <v>-1765</v>
      </c>
      <c r="I55" s="43" t="s">
        <v>92</v>
      </c>
      <c r="J55" s="44" t="s">
        <v>93</v>
      </c>
      <c r="K55" s="43">
        <v>-1765</v>
      </c>
      <c r="L55" s="43" t="s">
        <v>94</v>
      </c>
      <c r="M55" s="44" t="s">
        <v>72</v>
      </c>
      <c r="N55" s="44" t="s">
        <v>73</v>
      </c>
      <c r="O55" s="45" t="s">
        <v>74</v>
      </c>
      <c r="P55" s="45" t="s">
        <v>75</v>
      </c>
    </row>
    <row r="56" spans="1:16" ht="12.75" customHeight="1" thickBot="1" x14ac:dyDescent="0.25">
      <c r="A56" s="10" t="str">
        <f t="shared" si="6"/>
        <v> BBS 126 </v>
      </c>
      <c r="B56" s="3" t="str">
        <f t="shared" si="7"/>
        <v>II</v>
      </c>
      <c r="C56" s="10">
        <f t="shared" si="8"/>
        <v>52075.484600000003</v>
      </c>
      <c r="D56" s="12" t="str">
        <f t="shared" si="9"/>
        <v>vis</v>
      </c>
      <c r="E56" s="42">
        <f>VLOOKUP(C56,Active!C$21:E$973,3,FALSE)</f>
        <v>-1873.5305851063617</v>
      </c>
      <c r="F56" s="3" t="s">
        <v>67</v>
      </c>
      <c r="G56" s="12" t="str">
        <f t="shared" si="10"/>
        <v>52075.4846</v>
      </c>
      <c r="H56" s="10">
        <f t="shared" si="11"/>
        <v>-1764.5</v>
      </c>
      <c r="I56" s="43" t="s">
        <v>95</v>
      </c>
      <c r="J56" s="44" t="s">
        <v>96</v>
      </c>
      <c r="K56" s="43">
        <v>-1764.5</v>
      </c>
      <c r="L56" s="43" t="s">
        <v>97</v>
      </c>
      <c r="M56" s="44" t="s">
        <v>72</v>
      </c>
      <c r="N56" s="44" t="s">
        <v>73</v>
      </c>
      <c r="O56" s="45" t="s">
        <v>74</v>
      </c>
      <c r="P56" s="45" t="s">
        <v>75</v>
      </c>
    </row>
    <row r="57" spans="1:16" ht="12.75" customHeight="1" thickBot="1" x14ac:dyDescent="0.25">
      <c r="A57" s="10" t="str">
        <f t="shared" si="6"/>
        <v> BBS 127 </v>
      </c>
      <c r="B57" s="3" t="str">
        <f t="shared" si="7"/>
        <v>II</v>
      </c>
      <c r="C57" s="10">
        <f t="shared" si="8"/>
        <v>52296.637999999999</v>
      </c>
      <c r="D57" s="12" t="str">
        <f t="shared" si="9"/>
        <v>vis</v>
      </c>
      <c r="E57" s="42">
        <f>VLOOKUP(C57,Active!C$21:E$973,3,FALSE)</f>
        <v>-954.50880984042271</v>
      </c>
      <c r="F57" s="3" t="s">
        <v>67</v>
      </c>
      <c r="G57" s="12" t="str">
        <f t="shared" si="10"/>
        <v>52296.638</v>
      </c>
      <c r="H57" s="10">
        <f t="shared" si="11"/>
        <v>-845.5</v>
      </c>
      <c r="I57" s="43" t="s">
        <v>98</v>
      </c>
      <c r="J57" s="44" t="s">
        <v>99</v>
      </c>
      <c r="K57" s="43">
        <v>-845.5</v>
      </c>
      <c r="L57" s="43" t="s">
        <v>100</v>
      </c>
      <c r="M57" s="44" t="s">
        <v>101</v>
      </c>
      <c r="N57" s="44"/>
      <c r="O57" s="45" t="s">
        <v>102</v>
      </c>
      <c r="P57" s="45" t="s">
        <v>103</v>
      </c>
    </row>
    <row r="58" spans="1:16" ht="12.75" customHeight="1" thickBot="1" x14ac:dyDescent="0.25">
      <c r="A58" s="10" t="str">
        <f t="shared" si="6"/>
        <v> BBS 127 </v>
      </c>
      <c r="B58" s="3" t="str">
        <f t="shared" si="7"/>
        <v>II</v>
      </c>
      <c r="C58" s="10">
        <f t="shared" si="8"/>
        <v>52323.586000000003</v>
      </c>
      <c r="D58" s="12" t="str">
        <f t="shared" si="9"/>
        <v>vis</v>
      </c>
      <c r="E58" s="42">
        <f>VLOOKUP(C58,Active!C$21:E$973,3,FALSE)</f>
        <v>-842.52410239359767</v>
      </c>
      <c r="F58" s="3" t="s">
        <v>67</v>
      </c>
      <c r="G58" s="12" t="str">
        <f t="shared" si="10"/>
        <v>52323.586</v>
      </c>
      <c r="H58" s="10">
        <f t="shared" si="11"/>
        <v>-733.5</v>
      </c>
      <c r="I58" s="43" t="s">
        <v>104</v>
      </c>
      <c r="J58" s="44" t="s">
        <v>105</v>
      </c>
      <c r="K58" s="43">
        <v>-733.5</v>
      </c>
      <c r="L58" s="43" t="s">
        <v>106</v>
      </c>
      <c r="M58" s="44" t="s">
        <v>101</v>
      </c>
      <c r="N58" s="44"/>
      <c r="O58" s="45" t="s">
        <v>102</v>
      </c>
      <c r="P58" s="45" t="s">
        <v>103</v>
      </c>
    </row>
    <row r="59" spans="1:16" ht="12.75" customHeight="1" thickBot="1" x14ac:dyDescent="0.25">
      <c r="A59" s="10" t="str">
        <f t="shared" si="6"/>
        <v> BBS 127 </v>
      </c>
      <c r="B59" s="3" t="str">
        <f t="shared" si="7"/>
        <v>I</v>
      </c>
      <c r="C59" s="10">
        <f t="shared" si="8"/>
        <v>52323.707000000002</v>
      </c>
      <c r="D59" s="12" t="str">
        <f t="shared" si="9"/>
        <v>vis</v>
      </c>
      <c r="E59" s="42">
        <f>VLOOKUP(C59,Active!C$21:E$973,3,FALSE)</f>
        <v>-842.02127659572875</v>
      </c>
      <c r="F59" s="3" t="s">
        <v>67</v>
      </c>
      <c r="G59" s="12" t="str">
        <f t="shared" si="10"/>
        <v>52323.707</v>
      </c>
      <c r="H59" s="10">
        <f t="shared" si="11"/>
        <v>-733</v>
      </c>
      <c r="I59" s="43" t="s">
        <v>107</v>
      </c>
      <c r="J59" s="44" t="s">
        <v>108</v>
      </c>
      <c r="K59" s="43">
        <v>-733</v>
      </c>
      <c r="L59" s="43" t="s">
        <v>109</v>
      </c>
      <c r="M59" s="44" t="s">
        <v>101</v>
      </c>
      <c r="N59" s="44"/>
      <c r="O59" s="45" t="s">
        <v>102</v>
      </c>
      <c r="P59" s="45" t="s">
        <v>103</v>
      </c>
    </row>
    <row r="60" spans="1:16" ht="12.75" customHeight="1" thickBot="1" x14ac:dyDescent="0.25">
      <c r="A60" s="10" t="str">
        <f t="shared" si="6"/>
        <v> BBS 127 </v>
      </c>
      <c r="B60" s="3" t="str">
        <f t="shared" si="7"/>
        <v>I</v>
      </c>
      <c r="C60" s="10">
        <f t="shared" si="8"/>
        <v>52344.652999999998</v>
      </c>
      <c r="D60" s="12" t="str">
        <f t="shared" si="9"/>
        <v>vis</v>
      </c>
      <c r="E60" s="42">
        <f>VLOOKUP(C60,Active!C$21:E$973,3,FALSE)</f>
        <v>-754.97839095744632</v>
      </c>
      <c r="F60" s="3" t="s">
        <v>67</v>
      </c>
      <c r="G60" s="12" t="str">
        <f t="shared" si="10"/>
        <v>52344.653</v>
      </c>
      <c r="H60" s="10">
        <f t="shared" si="11"/>
        <v>-646</v>
      </c>
      <c r="I60" s="43" t="s">
        <v>110</v>
      </c>
      <c r="J60" s="44" t="s">
        <v>111</v>
      </c>
      <c r="K60" s="43">
        <v>-646</v>
      </c>
      <c r="L60" s="43" t="s">
        <v>112</v>
      </c>
      <c r="M60" s="44" t="s">
        <v>101</v>
      </c>
      <c r="N60" s="44"/>
      <c r="O60" s="45" t="s">
        <v>102</v>
      </c>
      <c r="P60" s="45" t="s">
        <v>103</v>
      </c>
    </row>
    <row r="61" spans="1:16" ht="12.75" customHeight="1" thickBot="1" x14ac:dyDescent="0.25">
      <c r="A61" s="10" t="str">
        <f t="shared" si="6"/>
        <v> BBS 127 </v>
      </c>
      <c r="B61" s="3" t="str">
        <f t="shared" si="7"/>
        <v>I</v>
      </c>
      <c r="C61" s="10">
        <f t="shared" si="8"/>
        <v>52345.61</v>
      </c>
      <c r="D61" s="12" t="str">
        <f t="shared" si="9"/>
        <v>vis</v>
      </c>
      <c r="E61" s="42">
        <f>VLOOKUP(C61,Active!C$21:E$973,3,FALSE)</f>
        <v>-751.0014960106289</v>
      </c>
      <c r="F61" s="3" t="s">
        <v>67</v>
      </c>
      <c r="G61" s="12" t="str">
        <f t="shared" si="10"/>
        <v>52345.610</v>
      </c>
      <c r="H61" s="10">
        <f t="shared" si="11"/>
        <v>-642</v>
      </c>
      <c r="I61" s="43" t="s">
        <v>113</v>
      </c>
      <c r="J61" s="44" t="s">
        <v>114</v>
      </c>
      <c r="K61" s="43">
        <v>-642</v>
      </c>
      <c r="L61" s="43" t="s">
        <v>115</v>
      </c>
      <c r="M61" s="44" t="s">
        <v>101</v>
      </c>
      <c r="N61" s="44"/>
      <c r="O61" s="45" t="s">
        <v>102</v>
      </c>
      <c r="P61" s="45" t="s">
        <v>103</v>
      </c>
    </row>
    <row r="62" spans="1:16" ht="12.75" customHeight="1" thickBot="1" x14ac:dyDescent="0.25">
      <c r="A62" s="10" t="str">
        <f t="shared" si="6"/>
        <v> BBS 127 </v>
      </c>
      <c r="B62" s="3" t="str">
        <f t="shared" si="7"/>
        <v>I</v>
      </c>
      <c r="C62" s="10">
        <f t="shared" si="8"/>
        <v>52347.531000000003</v>
      </c>
      <c r="D62" s="12" t="str">
        <f t="shared" si="9"/>
        <v>vis</v>
      </c>
      <c r="E62" s="42">
        <f>VLOOKUP(C62,Active!C$21:E$973,3,FALSE)</f>
        <v>-743.01861702125848</v>
      </c>
      <c r="F62" s="3" t="s">
        <v>67</v>
      </c>
      <c r="G62" s="12" t="str">
        <f t="shared" si="10"/>
        <v>52347.531</v>
      </c>
      <c r="H62" s="10">
        <f t="shared" si="11"/>
        <v>-634</v>
      </c>
      <c r="I62" s="43" t="s">
        <v>116</v>
      </c>
      <c r="J62" s="44" t="s">
        <v>117</v>
      </c>
      <c r="K62" s="43">
        <v>-634</v>
      </c>
      <c r="L62" s="43" t="s">
        <v>118</v>
      </c>
      <c r="M62" s="44" t="s">
        <v>101</v>
      </c>
      <c r="N62" s="44"/>
      <c r="O62" s="45" t="s">
        <v>102</v>
      </c>
      <c r="P62" s="45" t="s">
        <v>103</v>
      </c>
    </row>
    <row r="63" spans="1:16" ht="12.75" customHeight="1" thickBot="1" x14ac:dyDescent="0.25">
      <c r="A63" s="10" t="str">
        <f t="shared" si="6"/>
        <v> BBS 127 </v>
      </c>
      <c r="B63" s="3" t="str">
        <f t="shared" si="7"/>
        <v>II</v>
      </c>
      <c r="C63" s="10">
        <f t="shared" si="8"/>
        <v>52347.650999999998</v>
      </c>
      <c r="D63" s="12" t="str">
        <f t="shared" si="9"/>
        <v>vis</v>
      </c>
      <c r="E63" s="42">
        <f>VLOOKUP(C63,Active!C$21:E$973,3,FALSE)</f>
        <v>-742.51994680851192</v>
      </c>
      <c r="F63" s="3" t="s">
        <v>67</v>
      </c>
      <c r="G63" s="12" t="str">
        <f t="shared" si="10"/>
        <v>52347.651</v>
      </c>
      <c r="H63" s="10">
        <f t="shared" si="11"/>
        <v>-633.5</v>
      </c>
      <c r="I63" s="43" t="s">
        <v>119</v>
      </c>
      <c r="J63" s="44" t="s">
        <v>120</v>
      </c>
      <c r="K63" s="43">
        <v>-633.5</v>
      </c>
      <c r="L63" s="43" t="s">
        <v>109</v>
      </c>
      <c r="M63" s="44" t="s">
        <v>101</v>
      </c>
      <c r="N63" s="44"/>
      <c r="O63" s="45" t="s">
        <v>102</v>
      </c>
      <c r="P63" s="45" t="s">
        <v>103</v>
      </c>
    </row>
    <row r="64" spans="1:16" ht="12.75" customHeight="1" thickBot="1" x14ac:dyDescent="0.25">
      <c r="A64" s="10" t="str">
        <f t="shared" si="6"/>
        <v> BBS 127 </v>
      </c>
      <c r="B64" s="3" t="str">
        <f t="shared" si="7"/>
        <v>I</v>
      </c>
      <c r="C64" s="10">
        <f t="shared" si="8"/>
        <v>52351.627</v>
      </c>
      <c r="D64" s="12" t="str">
        <f t="shared" si="9"/>
        <v>vis</v>
      </c>
      <c r="E64" s="42">
        <f>VLOOKUP(C64,Active!C$21:E$973,3,FALSE)</f>
        <v>-725.99734042552325</v>
      </c>
      <c r="F64" s="3" t="s">
        <v>67</v>
      </c>
      <c r="G64" s="12" t="str">
        <f t="shared" si="10"/>
        <v>52351.627</v>
      </c>
      <c r="H64" s="10">
        <f t="shared" si="11"/>
        <v>-617</v>
      </c>
      <c r="I64" s="43" t="s">
        <v>121</v>
      </c>
      <c r="J64" s="44" t="s">
        <v>122</v>
      </c>
      <c r="K64" s="43">
        <v>-617</v>
      </c>
      <c r="L64" s="43" t="s">
        <v>123</v>
      </c>
      <c r="M64" s="44" t="s">
        <v>101</v>
      </c>
      <c r="N64" s="44"/>
      <c r="O64" s="45" t="s">
        <v>102</v>
      </c>
      <c r="P64" s="45" t="s">
        <v>103</v>
      </c>
    </row>
    <row r="65" spans="1:16" ht="12.75" customHeight="1" thickBot="1" x14ac:dyDescent="0.25">
      <c r="A65" s="10" t="str">
        <f t="shared" si="6"/>
        <v> BBS 128 </v>
      </c>
      <c r="B65" s="3" t="str">
        <f t="shared" si="7"/>
        <v>I</v>
      </c>
      <c r="C65" s="10">
        <f t="shared" si="8"/>
        <v>52367.502</v>
      </c>
      <c r="D65" s="12" t="str">
        <f t="shared" si="9"/>
        <v>vis</v>
      </c>
      <c r="E65" s="42">
        <f>VLOOKUP(C65,Active!C$21:E$973,3,FALSE)</f>
        <v>-660.02742686169347</v>
      </c>
      <c r="F65" s="3" t="s">
        <v>67</v>
      </c>
      <c r="G65" s="12" t="str">
        <f t="shared" si="10"/>
        <v>52367.502</v>
      </c>
      <c r="H65" s="10">
        <f t="shared" si="11"/>
        <v>-551</v>
      </c>
      <c r="I65" s="43" t="s">
        <v>124</v>
      </c>
      <c r="J65" s="44" t="s">
        <v>125</v>
      </c>
      <c r="K65" s="43">
        <v>-551</v>
      </c>
      <c r="L65" s="43" t="s">
        <v>126</v>
      </c>
      <c r="M65" s="44" t="s">
        <v>101</v>
      </c>
      <c r="N65" s="44"/>
      <c r="O65" s="45" t="s">
        <v>102</v>
      </c>
      <c r="P65" s="45" t="s">
        <v>127</v>
      </c>
    </row>
    <row r="66" spans="1:16" ht="12.75" customHeight="1" thickBot="1" x14ac:dyDescent="0.25">
      <c r="A66" s="10" t="str">
        <f t="shared" si="6"/>
        <v> BBS 128 </v>
      </c>
      <c r="B66" s="3" t="str">
        <f t="shared" si="7"/>
        <v>II</v>
      </c>
      <c r="C66" s="10">
        <f t="shared" si="8"/>
        <v>52382.553</v>
      </c>
      <c r="D66" s="12" t="str">
        <f t="shared" si="9"/>
        <v>vis</v>
      </c>
      <c r="E66" s="42">
        <f>VLOOKUP(C66,Active!C$21:E$973,3,FALSE)</f>
        <v>-597.48171542552541</v>
      </c>
      <c r="F66" s="3" t="s">
        <v>67</v>
      </c>
      <c r="G66" s="12" t="str">
        <f t="shared" si="10"/>
        <v>52382.553</v>
      </c>
      <c r="H66" s="10">
        <f t="shared" si="11"/>
        <v>-488.5</v>
      </c>
      <c r="I66" s="43" t="s">
        <v>128</v>
      </c>
      <c r="J66" s="44" t="s">
        <v>129</v>
      </c>
      <c r="K66" s="43">
        <v>-488.5</v>
      </c>
      <c r="L66" s="43" t="s">
        <v>130</v>
      </c>
      <c r="M66" s="44" t="s">
        <v>101</v>
      </c>
      <c r="N66" s="44"/>
      <c r="O66" s="45" t="s">
        <v>102</v>
      </c>
      <c r="P66" s="45" t="s">
        <v>127</v>
      </c>
    </row>
    <row r="67" spans="1:16" ht="12.75" customHeight="1" thickBot="1" x14ac:dyDescent="0.25">
      <c r="A67" s="10" t="str">
        <f t="shared" si="6"/>
        <v> BBS 128 </v>
      </c>
      <c r="B67" s="3" t="str">
        <f t="shared" si="7"/>
        <v>I</v>
      </c>
      <c r="C67" s="10">
        <f t="shared" si="8"/>
        <v>52395.421000000002</v>
      </c>
      <c r="D67" s="12" t="str">
        <f t="shared" si="9"/>
        <v>vis</v>
      </c>
      <c r="E67" s="42">
        <f>VLOOKUP(C67,Active!C$21:E$973,3,FALSE)</f>
        <v>-544.00764627658009</v>
      </c>
      <c r="F67" s="3" t="s">
        <v>67</v>
      </c>
      <c r="G67" s="12" t="str">
        <f t="shared" si="10"/>
        <v>52395.421</v>
      </c>
      <c r="H67" s="10">
        <f t="shared" si="11"/>
        <v>-435</v>
      </c>
      <c r="I67" s="43" t="s">
        <v>131</v>
      </c>
      <c r="J67" s="44" t="s">
        <v>132</v>
      </c>
      <c r="K67" s="43">
        <v>-435</v>
      </c>
      <c r="L67" s="43" t="s">
        <v>100</v>
      </c>
      <c r="M67" s="44" t="s">
        <v>101</v>
      </c>
      <c r="N67" s="44"/>
      <c r="O67" s="45" t="s">
        <v>102</v>
      </c>
      <c r="P67" s="45" t="s">
        <v>127</v>
      </c>
    </row>
    <row r="68" spans="1:16" ht="12.75" customHeight="1" thickBot="1" x14ac:dyDescent="0.25">
      <c r="A68" s="10" t="str">
        <f t="shared" si="6"/>
        <v> BBS 128 </v>
      </c>
      <c r="B68" s="3" t="str">
        <f t="shared" si="7"/>
        <v>II</v>
      </c>
      <c r="C68" s="10">
        <f t="shared" si="8"/>
        <v>52409.500999999997</v>
      </c>
      <c r="D68" s="12" t="str">
        <f t="shared" si="9"/>
        <v>vis</v>
      </c>
      <c r="E68" s="42">
        <f>VLOOKUP(C68,Active!C$21:E$973,3,FALSE)</f>
        <v>-485.49700797873066</v>
      </c>
      <c r="F68" s="3" t="s">
        <v>67</v>
      </c>
      <c r="G68" s="12" t="str">
        <f t="shared" si="10"/>
        <v>52409.501</v>
      </c>
      <c r="H68" s="10">
        <f t="shared" si="11"/>
        <v>-376.5</v>
      </c>
      <c r="I68" s="43" t="s">
        <v>133</v>
      </c>
      <c r="J68" s="44" t="s">
        <v>134</v>
      </c>
      <c r="K68" s="43">
        <v>-376.5</v>
      </c>
      <c r="L68" s="43" t="s">
        <v>115</v>
      </c>
      <c r="M68" s="44" t="s">
        <v>101</v>
      </c>
      <c r="N68" s="44"/>
      <c r="O68" s="45" t="s">
        <v>102</v>
      </c>
      <c r="P68" s="45" t="s">
        <v>127</v>
      </c>
    </row>
    <row r="69" spans="1:16" ht="12.75" customHeight="1" thickBot="1" x14ac:dyDescent="0.25">
      <c r="A69" s="10" t="str">
        <f t="shared" si="6"/>
        <v> BBS 128 </v>
      </c>
      <c r="B69" s="3" t="str">
        <f t="shared" si="7"/>
        <v>I</v>
      </c>
      <c r="C69" s="10">
        <f t="shared" si="8"/>
        <v>52411.544999999998</v>
      </c>
      <c r="D69" s="12" t="str">
        <f t="shared" si="9"/>
        <v>vis</v>
      </c>
      <c r="E69" s="42">
        <f>VLOOKUP(C69,Active!C$21:E$973,3,FALSE)</f>
        <v>-477.00299202127684</v>
      </c>
      <c r="F69" s="3" t="s">
        <v>67</v>
      </c>
      <c r="G69" s="12" t="str">
        <f t="shared" si="10"/>
        <v>52411.545</v>
      </c>
      <c r="H69" s="10">
        <f t="shared" si="11"/>
        <v>-368</v>
      </c>
      <c r="I69" s="43" t="s">
        <v>135</v>
      </c>
      <c r="J69" s="44" t="s">
        <v>136</v>
      </c>
      <c r="K69" s="43">
        <v>-368</v>
      </c>
      <c r="L69" s="43" t="s">
        <v>137</v>
      </c>
      <c r="M69" s="44" t="s">
        <v>101</v>
      </c>
      <c r="N69" s="44"/>
      <c r="O69" s="45" t="s">
        <v>102</v>
      </c>
      <c r="P69" s="45" t="s">
        <v>127</v>
      </c>
    </row>
    <row r="70" spans="1:16" ht="12.75" customHeight="1" thickBot="1" x14ac:dyDescent="0.25">
      <c r="A70" s="10" t="str">
        <f t="shared" si="6"/>
        <v> BBS 128 </v>
      </c>
      <c r="B70" s="3" t="str">
        <f t="shared" si="7"/>
        <v>II</v>
      </c>
      <c r="C70" s="10">
        <f t="shared" si="8"/>
        <v>52415.517999999996</v>
      </c>
      <c r="D70" s="12" t="str">
        <f t="shared" si="9"/>
        <v>vis</v>
      </c>
      <c r="E70" s="42">
        <f>VLOOKUP(C70,Active!C$21:E$973,3,FALSE)</f>
        <v>-460.49285239362501</v>
      </c>
      <c r="F70" s="3" t="s">
        <v>67</v>
      </c>
      <c r="G70" s="12" t="str">
        <f t="shared" si="10"/>
        <v>52415.518</v>
      </c>
      <c r="H70" s="10">
        <f t="shared" si="11"/>
        <v>-351.5</v>
      </c>
      <c r="I70" s="43" t="s">
        <v>138</v>
      </c>
      <c r="J70" s="44" t="s">
        <v>139</v>
      </c>
      <c r="K70" s="43">
        <v>-351.5</v>
      </c>
      <c r="L70" s="43" t="s">
        <v>123</v>
      </c>
      <c r="M70" s="44" t="s">
        <v>101</v>
      </c>
      <c r="N70" s="44"/>
      <c r="O70" s="45" t="s">
        <v>102</v>
      </c>
      <c r="P70" s="45" t="s">
        <v>127</v>
      </c>
    </row>
    <row r="71" spans="1:16" ht="12.75" customHeight="1" thickBot="1" x14ac:dyDescent="0.25">
      <c r="A71" s="10" t="str">
        <f t="shared" si="6"/>
        <v> BBS 128 </v>
      </c>
      <c r="B71" s="3" t="str">
        <f t="shared" si="7"/>
        <v>II</v>
      </c>
      <c r="C71" s="10">
        <f t="shared" si="8"/>
        <v>52430.445</v>
      </c>
      <c r="D71" s="12" t="str">
        <f t="shared" si="9"/>
        <v>vis</v>
      </c>
      <c r="E71" s="42">
        <f>VLOOKUP(C71,Active!C$21:E$973,3,FALSE)</f>
        <v>-398.46243351063248</v>
      </c>
      <c r="F71" s="3" t="s">
        <v>67</v>
      </c>
      <c r="G71" s="12" t="str">
        <f t="shared" si="10"/>
        <v>52430.445</v>
      </c>
      <c r="H71" s="10">
        <f t="shared" si="11"/>
        <v>-289.5</v>
      </c>
      <c r="I71" s="43" t="s">
        <v>140</v>
      </c>
      <c r="J71" s="44" t="s">
        <v>141</v>
      </c>
      <c r="K71" s="43">
        <v>-289.5</v>
      </c>
      <c r="L71" s="43" t="s">
        <v>142</v>
      </c>
      <c r="M71" s="44" t="s">
        <v>101</v>
      </c>
      <c r="N71" s="44"/>
      <c r="O71" s="45" t="s">
        <v>102</v>
      </c>
      <c r="P71" s="45" t="s">
        <v>127</v>
      </c>
    </row>
    <row r="72" spans="1:16" ht="12.75" customHeight="1" thickBot="1" x14ac:dyDescent="0.25">
      <c r="A72" s="10" t="str">
        <f t="shared" si="6"/>
        <v> BBS 128 </v>
      </c>
      <c r="B72" s="3" t="str">
        <f t="shared" si="7"/>
        <v>I</v>
      </c>
      <c r="C72" s="10">
        <f t="shared" si="8"/>
        <v>52438.499000000003</v>
      </c>
      <c r="D72" s="12" t="str">
        <f t="shared" si="9"/>
        <v>vis</v>
      </c>
      <c r="E72" s="42">
        <f>VLOOKUP(C72,Active!C$21:E$973,3,FALSE)</f>
        <v>-364.99335106380852</v>
      </c>
      <c r="F72" s="3" t="s">
        <v>67</v>
      </c>
      <c r="G72" s="12" t="str">
        <f t="shared" si="10"/>
        <v>52438.499</v>
      </c>
      <c r="H72" s="10">
        <f t="shared" si="11"/>
        <v>-256</v>
      </c>
      <c r="I72" s="43" t="s">
        <v>143</v>
      </c>
      <c r="J72" s="44" t="s">
        <v>144</v>
      </c>
      <c r="K72" s="43">
        <v>-256</v>
      </c>
      <c r="L72" s="43" t="s">
        <v>123</v>
      </c>
      <c r="M72" s="44" t="s">
        <v>101</v>
      </c>
      <c r="N72" s="44"/>
      <c r="O72" s="45" t="s">
        <v>102</v>
      </c>
      <c r="P72" s="45" t="s">
        <v>127</v>
      </c>
    </row>
    <row r="73" spans="1:16" ht="12.75" customHeight="1" thickBot="1" x14ac:dyDescent="0.25">
      <c r="A73" s="10" t="str">
        <f t="shared" si="6"/>
        <v> BBS 128 </v>
      </c>
      <c r="B73" s="3" t="str">
        <f t="shared" si="7"/>
        <v>II</v>
      </c>
      <c r="C73" s="10">
        <f t="shared" si="8"/>
        <v>52442.463000000003</v>
      </c>
      <c r="D73" s="12" t="str">
        <f t="shared" si="9"/>
        <v>vis</v>
      </c>
      <c r="E73" s="42">
        <f>VLOOKUP(C73,Active!C$21:E$973,3,FALSE)</f>
        <v>-348.52061170210663</v>
      </c>
      <c r="F73" s="3" t="s">
        <v>67</v>
      </c>
      <c r="G73" s="12" t="str">
        <f t="shared" si="10"/>
        <v>52442.463</v>
      </c>
      <c r="H73" s="10">
        <f t="shared" si="11"/>
        <v>-239.5</v>
      </c>
      <c r="I73" s="43" t="s">
        <v>145</v>
      </c>
      <c r="J73" s="44" t="s">
        <v>146</v>
      </c>
      <c r="K73" s="43">
        <v>-239.5</v>
      </c>
      <c r="L73" s="43" t="s">
        <v>109</v>
      </c>
      <c r="M73" s="44" t="s">
        <v>72</v>
      </c>
      <c r="N73" s="44" t="s">
        <v>73</v>
      </c>
      <c r="O73" s="45" t="s">
        <v>74</v>
      </c>
      <c r="P73" s="45" t="s">
        <v>127</v>
      </c>
    </row>
    <row r="74" spans="1:16" ht="12.75" customHeight="1" thickBot="1" x14ac:dyDescent="0.25">
      <c r="A74" s="10" t="str">
        <f t="shared" si="6"/>
        <v> BBS 128 </v>
      </c>
      <c r="B74" s="3" t="str">
        <f t="shared" si="7"/>
        <v>II</v>
      </c>
      <c r="C74" s="10">
        <f t="shared" si="8"/>
        <v>52460.506999999998</v>
      </c>
      <c r="D74" s="12" t="str">
        <f t="shared" si="9"/>
        <v>vis</v>
      </c>
      <c r="E74" s="42">
        <f>VLOOKUP(C74,Active!C$21:E$973,3,FALSE)</f>
        <v>-273.53723404255538</v>
      </c>
      <c r="F74" s="3" t="s">
        <v>67</v>
      </c>
      <c r="G74" s="12" t="str">
        <f t="shared" si="10"/>
        <v>52460.507</v>
      </c>
      <c r="H74" s="10">
        <f t="shared" si="11"/>
        <v>-164.5</v>
      </c>
      <c r="I74" s="43" t="s">
        <v>147</v>
      </c>
      <c r="J74" s="44" t="s">
        <v>148</v>
      </c>
      <c r="K74" s="43">
        <v>-164.5</v>
      </c>
      <c r="L74" s="43" t="s">
        <v>149</v>
      </c>
      <c r="M74" s="44" t="s">
        <v>101</v>
      </c>
      <c r="N74" s="44"/>
      <c r="O74" s="45" t="s">
        <v>102</v>
      </c>
      <c r="P74" s="45" t="s">
        <v>127</v>
      </c>
    </row>
    <row r="75" spans="1:16" ht="12.75" customHeight="1" thickBot="1" x14ac:dyDescent="0.25">
      <c r="A75" s="10" t="str">
        <f t="shared" si="6"/>
        <v> BBS 128 </v>
      </c>
      <c r="B75" s="3" t="str">
        <f t="shared" si="7"/>
        <v>I</v>
      </c>
      <c r="C75" s="10">
        <f t="shared" si="8"/>
        <v>52465.447</v>
      </c>
      <c r="D75" s="12" t="str">
        <f t="shared" si="9"/>
        <v>vis</v>
      </c>
      <c r="E75" s="42">
        <f>VLOOKUP(C75,Active!C$21:E$973,3,FALSE)</f>
        <v>-253.00864361701377</v>
      </c>
      <c r="F75" s="3" t="s">
        <v>67</v>
      </c>
      <c r="G75" s="12" t="str">
        <f t="shared" si="10"/>
        <v>52465.447</v>
      </c>
      <c r="H75" s="10">
        <f t="shared" si="11"/>
        <v>-144</v>
      </c>
      <c r="I75" s="43" t="s">
        <v>150</v>
      </c>
      <c r="J75" s="44" t="s">
        <v>151</v>
      </c>
      <c r="K75" s="43">
        <v>-144</v>
      </c>
      <c r="L75" s="43" t="s">
        <v>152</v>
      </c>
      <c r="M75" s="44" t="s">
        <v>101</v>
      </c>
      <c r="N75" s="44"/>
      <c r="O75" s="45" t="s">
        <v>102</v>
      </c>
      <c r="P75" s="45" t="s">
        <v>127</v>
      </c>
    </row>
    <row r="76" spans="1:16" ht="12.75" customHeight="1" thickBot="1" x14ac:dyDescent="0.25">
      <c r="A76" s="10" t="str">
        <f t="shared" si="6"/>
        <v> BBS 128 </v>
      </c>
      <c r="B76" s="3" t="str">
        <f t="shared" si="7"/>
        <v>II</v>
      </c>
      <c r="C76" s="10">
        <f t="shared" si="8"/>
        <v>52483.372000000003</v>
      </c>
      <c r="D76" s="12" t="str">
        <f t="shared" si="9"/>
        <v>vis</v>
      </c>
      <c r="E76" s="42">
        <f>VLOOKUP(C76,Active!C$21:E$973,3,FALSE)</f>
        <v>-178.51978058508681</v>
      </c>
      <c r="F76" s="3" t="s">
        <v>67</v>
      </c>
      <c r="G76" s="12" t="str">
        <f t="shared" si="10"/>
        <v>52483.372</v>
      </c>
      <c r="H76" s="10">
        <f t="shared" si="11"/>
        <v>-69.5</v>
      </c>
      <c r="I76" s="43" t="s">
        <v>153</v>
      </c>
      <c r="J76" s="44" t="s">
        <v>154</v>
      </c>
      <c r="K76" s="43">
        <v>-69.5</v>
      </c>
      <c r="L76" s="43" t="s">
        <v>109</v>
      </c>
      <c r="M76" s="44" t="s">
        <v>101</v>
      </c>
      <c r="N76" s="44"/>
      <c r="O76" s="45" t="s">
        <v>102</v>
      </c>
      <c r="P76" s="45" t="s">
        <v>127</v>
      </c>
    </row>
    <row r="77" spans="1:16" ht="12.75" customHeight="1" thickBot="1" x14ac:dyDescent="0.25">
      <c r="A77" s="10" t="str">
        <f t="shared" si="6"/>
        <v> BBS 128 </v>
      </c>
      <c r="B77" s="3" t="str">
        <f t="shared" si="7"/>
        <v>I</v>
      </c>
      <c r="C77" s="10">
        <f t="shared" si="8"/>
        <v>52485.42</v>
      </c>
      <c r="D77" s="12" t="str">
        <f t="shared" si="9"/>
        <v>vis</v>
      </c>
      <c r="E77" s="42">
        <f>VLOOKUP(C77,Active!C$21:E$973,3,FALSE)</f>
        <v>-170.00914228723428</v>
      </c>
      <c r="F77" s="3" t="s">
        <v>67</v>
      </c>
      <c r="G77" s="12" t="str">
        <f t="shared" si="10"/>
        <v>52485.420</v>
      </c>
      <c r="H77" s="10">
        <f t="shared" si="11"/>
        <v>-61</v>
      </c>
      <c r="I77" s="43" t="s">
        <v>155</v>
      </c>
      <c r="J77" s="44" t="s">
        <v>156</v>
      </c>
      <c r="K77" s="43">
        <v>-61</v>
      </c>
      <c r="L77" s="43" t="s">
        <v>152</v>
      </c>
      <c r="M77" s="44" t="s">
        <v>101</v>
      </c>
      <c r="N77" s="44"/>
      <c r="O77" s="45" t="s">
        <v>102</v>
      </c>
      <c r="P77" s="45" t="s">
        <v>127</v>
      </c>
    </row>
    <row r="78" spans="1:16" ht="12.75" customHeight="1" thickBot="1" x14ac:dyDescent="0.25">
      <c r="A78" s="10" t="str">
        <f t="shared" si="6"/>
        <v> BBS 128 </v>
      </c>
      <c r="B78" s="3" t="str">
        <f t="shared" si="7"/>
        <v>I</v>
      </c>
      <c r="C78" s="10">
        <f t="shared" si="8"/>
        <v>52492.389000000003</v>
      </c>
      <c r="D78" s="12" t="str">
        <f t="shared" si="9"/>
        <v>vis</v>
      </c>
      <c r="E78" s="42">
        <f>VLOOKUP(C78,Active!C$21:E$973,3,FALSE)</f>
        <v>-141.04886968083221</v>
      </c>
      <c r="F78" s="3" t="s">
        <v>67</v>
      </c>
      <c r="G78" s="12" t="str">
        <f t="shared" si="10"/>
        <v>52492.389</v>
      </c>
      <c r="H78" s="10">
        <f t="shared" si="11"/>
        <v>-32</v>
      </c>
      <c r="I78" s="43" t="s">
        <v>157</v>
      </c>
      <c r="J78" s="44" t="s">
        <v>158</v>
      </c>
      <c r="K78" s="43">
        <v>-32</v>
      </c>
      <c r="L78" s="43" t="s">
        <v>159</v>
      </c>
      <c r="M78" s="44" t="s">
        <v>101</v>
      </c>
      <c r="N78" s="44"/>
      <c r="O78" s="45" t="s">
        <v>102</v>
      </c>
      <c r="P78" s="45" t="s">
        <v>127</v>
      </c>
    </row>
    <row r="79" spans="1:16" x14ac:dyDescent="0.2">
      <c r="B79" s="3"/>
      <c r="E79" s="42"/>
      <c r="F79" s="3"/>
    </row>
    <row r="80" spans="1:16" x14ac:dyDescent="0.2">
      <c r="B80" s="3"/>
      <c r="E80" s="42"/>
      <c r="F80" s="3"/>
    </row>
    <row r="81" spans="2:6" x14ac:dyDescent="0.2">
      <c r="B81" s="3"/>
      <c r="E81" s="42"/>
      <c r="F81" s="3"/>
    </row>
    <row r="82" spans="2:6" x14ac:dyDescent="0.2">
      <c r="B82" s="3"/>
      <c r="E82" s="42"/>
      <c r="F82" s="3"/>
    </row>
    <row r="83" spans="2:6" x14ac:dyDescent="0.2">
      <c r="B83" s="3"/>
      <c r="E83" s="42"/>
      <c r="F83" s="3"/>
    </row>
    <row r="84" spans="2:6" x14ac:dyDescent="0.2">
      <c r="B84" s="3"/>
      <c r="E84" s="42"/>
      <c r="F84" s="3"/>
    </row>
    <row r="85" spans="2:6" x14ac:dyDescent="0.2">
      <c r="B85" s="3"/>
      <c r="E85" s="42"/>
      <c r="F85" s="3"/>
    </row>
    <row r="86" spans="2:6" x14ac:dyDescent="0.2">
      <c r="B86" s="3"/>
      <c r="E86" s="42"/>
      <c r="F86" s="3"/>
    </row>
    <row r="87" spans="2:6" x14ac:dyDescent="0.2">
      <c r="B87" s="3"/>
      <c r="E87" s="42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</sheetData>
  <phoneticPr fontId="7" type="noConversion"/>
  <hyperlinks>
    <hyperlink ref="P23" r:id="rId1" display="http://var.astro.cz/oejv/issues/oejv0003.pdf" xr:uid="{00000000-0004-0000-0100-000000000000}"/>
    <hyperlink ref="P24" r:id="rId2" display="http://www.konkoly.hu/cgi-bin/IBVS?5713" xr:uid="{00000000-0004-0000-0100-000001000000}"/>
    <hyperlink ref="P28" r:id="rId3" display="http://www.bav-astro.de/sfs/BAVM_link.php?BAVMnr=201" xr:uid="{00000000-0004-0000-0100-000002000000}"/>
    <hyperlink ref="P29" r:id="rId4" display="http://www.bav-astro.de/sfs/BAVM_link.php?BAVMnr=201" xr:uid="{00000000-0004-0000-0100-000003000000}"/>
    <hyperlink ref="P30" r:id="rId5" display="http://www.bav-astro.de/sfs/BAVM_link.php?BAVMnr=201" xr:uid="{00000000-0004-0000-0100-000004000000}"/>
    <hyperlink ref="P31" r:id="rId6" display="http://www.bav-astro.de/sfs/BAVM_link.php?BAVMnr=201" xr:uid="{00000000-0004-0000-0100-000005000000}"/>
    <hyperlink ref="P32" r:id="rId7" display="http://www.konkoly.hu/cgi-bin/IBVS?5871" xr:uid="{00000000-0004-0000-0100-000006000000}"/>
    <hyperlink ref="P33" r:id="rId8" display="http://www.bav-astro.de/sfs/BAVM_link.php?BAVMnr=209" xr:uid="{00000000-0004-0000-0100-000007000000}"/>
    <hyperlink ref="P34" r:id="rId9" display="http://www.konkoly.hu/cgi-bin/IBVS?5894" xr:uid="{00000000-0004-0000-0100-000008000000}"/>
    <hyperlink ref="P35" r:id="rId10" display="http://www.konkoly.hu/cgi-bin/IBVS?5894" xr:uid="{00000000-0004-0000-0100-000009000000}"/>
    <hyperlink ref="P36" r:id="rId11" display="http://www.konkoly.hu/cgi-bin/IBVS?5894" xr:uid="{00000000-0004-0000-0100-00000A000000}"/>
    <hyperlink ref="P37" r:id="rId12" display="http://www.konkoly.hu/cgi-bin/IBVS?5920" xr:uid="{00000000-0004-0000-0100-00000B000000}"/>
    <hyperlink ref="P38" r:id="rId13" display="http://www.konkoly.hu/cgi-bin/IBVS?5920" xr:uid="{00000000-0004-0000-0100-00000C000000}"/>
    <hyperlink ref="P39" r:id="rId14" display="http://www.bav-astro.de/sfs/BAVM_link.php?BAVMnr=214" xr:uid="{00000000-0004-0000-0100-00000D000000}"/>
    <hyperlink ref="P40" r:id="rId15" display="http://www.konkoly.hu/cgi-bin/IBVS?5945" xr:uid="{00000000-0004-0000-0100-00000E000000}"/>
    <hyperlink ref="P41" r:id="rId16" display="http://www.bav-astro.de/sfs/BAVM_link.php?BAVMnr=220" xr:uid="{00000000-0004-0000-0100-00000F000000}"/>
    <hyperlink ref="P42" r:id="rId17" display="http://www.bav-astro.de/sfs/BAVM_link.php?BAVMnr=220" xr:uid="{00000000-0004-0000-0100-000010000000}"/>
    <hyperlink ref="P43" r:id="rId18" display="http://www.konkoly.hu/cgi-bin/IBVS?5992" xr:uid="{00000000-0004-0000-0100-000011000000}"/>
    <hyperlink ref="P44" r:id="rId19" display="http://www.konkoly.hu/cgi-bin/IBVS?6029" xr:uid="{00000000-0004-0000-0100-000012000000}"/>
    <hyperlink ref="P45" r:id="rId20" display="http://www.bav-astro.de/sfs/BAVM_link.php?BAVMnr=238" xr:uid="{00000000-0004-0000-0100-000013000000}"/>
    <hyperlink ref="P46" r:id="rId21" display="http://www.bav-astro.de/sfs/BAVM_link.php?BAVMnr=238" xr:uid="{00000000-0004-0000-0100-000014000000}"/>
    <hyperlink ref="P47" r:id="rId22" display="http://www.bav-astro.de/sfs/BAVM_link.php?BAVMnr=238" xr:uid="{00000000-0004-0000-0100-000015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2024-02-14T04:58:54Z</dcterms:modified>
</cp:coreProperties>
</file>