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0D66849-71DC-4D2E-AFB7-3090EA36A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9" i="1" l="1"/>
  <c r="E59" i="1"/>
  <c r="F59" i="1" s="1"/>
  <c r="G59" i="1" s="1"/>
  <c r="K59" i="1" s="1"/>
  <c r="D9" i="1"/>
  <c r="C9" i="1"/>
  <c r="A11" i="2"/>
  <c r="B11" i="2"/>
  <c r="D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D14" i="2"/>
  <c r="G14" i="2"/>
  <c r="C14" i="2"/>
  <c r="H14" i="2"/>
  <c r="B14" i="2"/>
  <c r="A15" i="2"/>
  <c r="B15" i="2"/>
  <c r="D15" i="2"/>
  <c r="G15" i="2"/>
  <c r="C15" i="2"/>
  <c r="H15" i="2"/>
  <c r="A16" i="2"/>
  <c r="C16" i="2"/>
  <c r="D16" i="2"/>
  <c r="G16" i="2"/>
  <c r="H16" i="2"/>
  <c r="B16" i="2"/>
  <c r="A17" i="2"/>
  <c r="B17" i="2"/>
  <c r="C17" i="2"/>
  <c r="D17" i="2"/>
  <c r="G17" i="2"/>
  <c r="H17" i="2"/>
  <c r="A18" i="2"/>
  <c r="B18" i="2"/>
  <c r="C18" i="2"/>
  <c r="D18" i="2"/>
  <c r="G18" i="2"/>
  <c r="H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H22" i="2"/>
  <c r="B22" i="2"/>
  <c r="A23" i="2"/>
  <c r="B23" i="2"/>
  <c r="D23" i="2"/>
  <c r="G23" i="2"/>
  <c r="C23" i="2"/>
  <c r="H23" i="2"/>
  <c r="A24" i="2"/>
  <c r="C24" i="2"/>
  <c r="D24" i="2"/>
  <c r="G24" i="2"/>
  <c r="H24" i="2"/>
  <c r="B24" i="2"/>
  <c r="A25" i="2"/>
  <c r="B25" i="2"/>
  <c r="C25" i="2"/>
  <c r="D25" i="2"/>
  <c r="G25" i="2"/>
  <c r="H25" i="2"/>
  <c r="A26" i="2"/>
  <c r="B26" i="2"/>
  <c r="C26" i="2"/>
  <c r="D26" i="2"/>
  <c r="G26" i="2"/>
  <c r="H26" i="2"/>
  <c r="A27" i="2"/>
  <c r="B27" i="2"/>
  <c r="D27" i="2"/>
  <c r="G27" i="2"/>
  <c r="C27" i="2"/>
  <c r="H27" i="2"/>
  <c r="A28" i="2"/>
  <c r="D28" i="2"/>
  <c r="G28" i="2"/>
  <c r="C28" i="2"/>
  <c r="E28" i="2"/>
  <c r="H28" i="2"/>
  <c r="B28" i="2"/>
  <c r="A29" i="2"/>
  <c r="D29" i="2"/>
  <c r="G29" i="2"/>
  <c r="C29" i="2"/>
  <c r="H29" i="2"/>
  <c r="B29" i="2"/>
  <c r="A30" i="2"/>
  <c r="D30" i="2"/>
  <c r="G30" i="2"/>
  <c r="C30" i="2"/>
  <c r="E30" i="2"/>
  <c r="H30" i="2"/>
  <c r="B30" i="2"/>
  <c r="A31" i="2"/>
  <c r="B31" i="2"/>
  <c r="D31" i="2"/>
  <c r="G31" i="2"/>
  <c r="C31" i="2"/>
  <c r="E31" i="2"/>
  <c r="H31" i="2"/>
  <c r="A32" i="2"/>
  <c r="C32" i="2"/>
  <c r="D32" i="2"/>
  <c r="G32" i="2"/>
  <c r="H32" i="2"/>
  <c r="B32" i="2"/>
  <c r="A33" i="2"/>
  <c r="B33" i="2"/>
  <c r="C33" i="2"/>
  <c r="D33" i="2"/>
  <c r="G33" i="2"/>
  <c r="H33" i="2"/>
  <c r="A34" i="2"/>
  <c r="B34" i="2"/>
  <c r="C34" i="2"/>
  <c r="D34" i="2"/>
  <c r="G34" i="2"/>
  <c r="H34" i="2"/>
  <c r="A35" i="2"/>
  <c r="B35" i="2"/>
  <c r="D35" i="2"/>
  <c r="G35" i="2"/>
  <c r="C35" i="2"/>
  <c r="H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D38" i="2"/>
  <c r="G38" i="2"/>
  <c r="C38" i="2"/>
  <c r="H38" i="2"/>
  <c r="B38" i="2"/>
  <c r="A39" i="2"/>
  <c r="B39" i="2"/>
  <c r="D39" i="2"/>
  <c r="G39" i="2"/>
  <c r="C39" i="2"/>
  <c r="H39" i="2"/>
  <c r="A40" i="2"/>
  <c r="C40" i="2"/>
  <c r="E40" i="2"/>
  <c r="D40" i="2"/>
  <c r="G40" i="2"/>
  <c r="H40" i="2"/>
  <c r="B40" i="2"/>
  <c r="A41" i="2"/>
  <c r="B41" i="2"/>
  <c r="C41" i="2"/>
  <c r="D41" i="2"/>
  <c r="G41" i="2"/>
  <c r="H41" i="2"/>
  <c r="A42" i="2"/>
  <c r="B42" i="2"/>
  <c r="C42" i="2"/>
  <c r="D42" i="2"/>
  <c r="G42" i="2"/>
  <c r="H42" i="2"/>
  <c r="A43" i="2"/>
  <c r="B43" i="2"/>
  <c r="D43" i="2"/>
  <c r="G43" i="2"/>
  <c r="C43" i="2"/>
  <c r="H43" i="2"/>
  <c r="A44" i="2"/>
  <c r="D44" i="2"/>
  <c r="G44" i="2"/>
  <c r="C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H46" i="2"/>
  <c r="B46" i="2"/>
  <c r="F16" i="1"/>
  <c r="F17" i="1" s="1"/>
  <c r="C17" i="1"/>
  <c r="E21" i="1"/>
  <c r="E38" i="2" s="1"/>
  <c r="F21" i="1"/>
  <c r="G21" i="1" s="1"/>
  <c r="L21" i="1" s="1"/>
  <c r="Q21" i="1"/>
  <c r="E22" i="1"/>
  <c r="E39" i="2" s="1"/>
  <c r="F22" i="1"/>
  <c r="G22" i="1"/>
  <c r="L22" i="1" s="1"/>
  <c r="Q22" i="1"/>
  <c r="E23" i="1"/>
  <c r="F23" i="1"/>
  <c r="G23" i="1"/>
  <c r="L23" i="1" s="1"/>
  <c r="Q23" i="1"/>
  <c r="E24" i="1"/>
  <c r="E41" i="2" s="1"/>
  <c r="Q24" i="1"/>
  <c r="E25" i="1"/>
  <c r="F25" i="1" s="1"/>
  <c r="G25" i="1" s="1"/>
  <c r="L25" i="1" s="1"/>
  <c r="Q25" i="1"/>
  <c r="E26" i="1"/>
  <c r="E43" i="2" s="1"/>
  <c r="Q26" i="1"/>
  <c r="E27" i="1"/>
  <c r="E44" i="2" s="1"/>
  <c r="F27" i="1"/>
  <c r="G27" i="1" s="1"/>
  <c r="L27" i="1" s="1"/>
  <c r="Q27" i="1"/>
  <c r="E28" i="1"/>
  <c r="F28" i="1"/>
  <c r="G28" i="1" s="1"/>
  <c r="L28" i="1" s="1"/>
  <c r="Q28" i="1"/>
  <c r="E29" i="1"/>
  <c r="E11" i="2" s="1"/>
  <c r="F29" i="1"/>
  <c r="G29" i="1" s="1"/>
  <c r="J29" i="1" s="1"/>
  <c r="Q29" i="1"/>
  <c r="E30" i="1"/>
  <c r="E12" i="2" s="1"/>
  <c r="F30" i="1"/>
  <c r="G30" i="1"/>
  <c r="I30" i="1" s="1"/>
  <c r="Q30" i="1"/>
  <c r="E31" i="1"/>
  <c r="E13" i="2" s="1"/>
  <c r="F31" i="1"/>
  <c r="G31" i="1"/>
  <c r="I31" i="1" s="1"/>
  <c r="Q31" i="1"/>
  <c r="E32" i="1"/>
  <c r="E14" i="2" s="1"/>
  <c r="Q32" i="1"/>
  <c r="E33" i="1"/>
  <c r="E15" i="2" s="1"/>
  <c r="Q33" i="1"/>
  <c r="E34" i="1"/>
  <c r="E16" i="2" s="1"/>
  <c r="Q34" i="1"/>
  <c r="E35" i="1"/>
  <c r="E17" i="2" s="1"/>
  <c r="F35" i="1"/>
  <c r="G35" i="1" s="1"/>
  <c r="I35" i="1" s="1"/>
  <c r="Q35" i="1"/>
  <c r="E36" i="1"/>
  <c r="E18" i="2" s="1"/>
  <c r="F36" i="1"/>
  <c r="G36" i="1" s="1"/>
  <c r="I36" i="1" s="1"/>
  <c r="Q36" i="1"/>
  <c r="E37" i="1"/>
  <c r="E19" i="2" s="1"/>
  <c r="F37" i="1"/>
  <c r="G37" i="1" s="1"/>
  <c r="I37" i="1" s="1"/>
  <c r="Q37" i="1"/>
  <c r="E38" i="1"/>
  <c r="E20" i="2" s="1"/>
  <c r="F38" i="1"/>
  <c r="G38" i="1"/>
  <c r="I38" i="1" s="1"/>
  <c r="Q38" i="1"/>
  <c r="E39" i="1"/>
  <c r="F39" i="1"/>
  <c r="G39" i="1"/>
  <c r="I39" i="1" s="1"/>
  <c r="Q39" i="1"/>
  <c r="E40" i="1"/>
  <c r="F40" i="1" s="1"/>
  <c r="G40" i="1" s="1"/>
  <c r="K40" i="1" s="1"/>
  <c r="Q40" i="1"/>
  <c r="E41" i="1"/>
  <c r="E22" i="2" s="1"/>
  <c r="Q41" i="1"/>
  <c r="E42" i="1"/>
  <c r="E23" i="2" s="1"/>
  <c r="Q42" i="1"/>
  <c r="E43" i="1"/>
  <c r="E24" i="2" s="1"/>
  <c r="F43" i="1"/>
  <c r="G43" i="1" s="1"/>
  <c r="I43" i="1" s="1"/>
  <c r="Q43" i="1"/>
  <c r="E44" i="1"/>
  <c r="E25" i="2" s="1"/>
  <c r="F44" i="1"/>
  <c r="G44" i="1" s="1"/>
  <c r="I44" i="1" s="1"/>
  <c r="Q44" i="1"/>
  <c r="E45" i="1"/>
  <c r="F45" i="1"/>
  <c r="G45" i="1" s="1"/>
  <c r="I45" i="1" s="1"/>
  <c r="Q45" i="1"/>
  <c r="E46" i="1"/>
  <c r="E27" i="2" s="1"/>
  <c r="F46" i="1"/>
  <c r="G46" i="1"/>
  <c r="I46" i="1" s="1"/>
  <c r="Q46" i="1"/>
  <c r="E47" i="1"/>
  <c r="F47" i="1"/>
  <c r="G47" i="1"/>
  <c r="I47" i="1" s="1"/>
  <c r="Q47" i="1"/>
  <c r="E48" i="1"/>
  <c r="E29" i="2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E32" i="2" s="1"/>
  <c r="F51" i="1"/>
  <c r="G51" i="1" s="1"/>
  <c r="I51" i="1" s="1"/>
  <c r="Q51" i="1"/>
  <c r="E52" i="1"/>
  <c r="E33" i="2" s="1"/>
  <c r="F52" i="1"/>
  <c r="G52" i="1" s="1"/>
  <c r="I52" i="1" s="1"/>
  <c r="Q52" i="1"/>
  <c r="E53" i="1"/>
  <c r="F53" i="1"/>
  <c r="G53" i="1" s="1"/>
  <c r="I53" i="1" s="1"/>
  <c r="Q53" i="1"/>
  <c r="E54" i="1"/>
  <c r="E35" i="2" s="1"/>
  <c r="F54" i="1"/>
  <c r="G54" i="1"/>
  <c r="I54" i="1" s="1"/>
  <c r="Q54" i="1"/>
  <c r="E55" i="1"/>
  <c r="F55" i="1"/>
  <c r="G55" i="1"/>
  <c r="I55" i="1" s="1"/>
  <c r="Q55" i="1"/>
  <c r="E56" i="1"/>
  <c r="F56" i="1" s="1"/>
  <c r="G56" i="1" s="1"/>
  <c r="I56" i="1" s="1"/>
  <c r="Q56" i="1"/>
  <c r="E57" i="1"/>
  <c r="F57" i="1" s="1"/>
  <c r="G57" i="1" s="1"/>
  <c r="K57" i="1" s="1"/>
  <c r="Q57" i="1"/>
  <c r="E58" i="1"/>
  <c r="F58" i="1" s="1"/>
  <c r="G58" i="1" s="1"/>
  <c r="J58" i="1" s="1"/>
  <c r="Q58" i="1"/>
  <c r="E26" i="2"/>
  <c r="E34" i="2"/>
  <c r="C11" i="1"/>
  <c r="C12" i="1"/>
  <c r="E46" i="2" l="1"/>
  <c r="F42" i="1"/>
  <c r="G42" i="1" s="1"/>
  <c r="I42" i="1" s="1"/>
  <c r="F34" i="1"/>
  <c r="G34" i="1" s="1"/>
  <c r="I34" i="1" s="1"/>
  <c r="F26" i="1"/>
  <c r="G26" i="1" s="1"/>
  <c r="L26" i="1" s="1"/>
  <c r="F48" i="1"/>
  <c r="G48" i="1" s="1"/>
  <c r="I48" i="1" s="1"/>
  <c r="F32" i="1"/>
  <c r="G32" i="1" s="1"/>
  <c r="I32" i="1" s="1"/>
  <c r="F24" i="1"/>
  <c r="G24" i="1" s="1"/>
  <c r="L24" i="1" s="1"/>
  <c r="E42" i="2"/>
  <c r="F41" i="1"/>
  <c r="G41" i="1" s="1"/>
  <c r="I41" i="1" s="1"/>
  <c r="F33" i="1"/>
  <c r="G33" i="1" s="1"/>
  <c r="I33" i="1" s="1"/>
  <c r="O50" i="1"/>
  <c r="O44" i="1"/>
  <c r="O30" i="1"/>
  <c r="O40" i="1"/>
  <c r="O54" i="1"/>
  <c r="O27" i="1"/>
  <c r="O34" i="1"/>
  <c r="O41" i="1"/>
  <c r="O55" i="1"/>
  <c r="O58" i="1"/>
  <c r="O31" i="1"/>
  <c r="O36" i="1"/>
  <c r="O53" i="1"/>
  <c r="O23" i="1"/>
  <c r="O45" i="1"/>
  <c r="O39" i="1"/>
  <c r="O37" i="1"/>
  <c r="O57" i="1"/>
  <c r="O35" i="1"/>
  <c r="O59" i="1"/>
  <c r="O49" i="1"/>
  <c r="O43" i="1"/>
  <c r="O56" i="1"/>
  <c r="O24" i="1"/>
  <c r="O29" i="1"/>
  <c r="O38" i="1"/>
  <c r="O28" i="1"/>
  <c r="O51" i="1"/>
  <c r="O21" i="1"/>
  <c r="O52" i="1"/>
  <c r="O32" i="1"/>
  <c r="O22" i="1"/>
  <c r="O25" i="1"/>
  <c r="O47" i="1"/>
  <c r="O46" i="1"/>
  <c r="C16" i="1"/>
  <c r="D18" i="1" s="1"/>
  <c r="O48" i="1" l="1"/>
  <c r="O33" i="1"/>
  <c r="O42" i="1"/>
  <c r="C15" i="1"/>
  <c r="C18" i="1" s="1"/>
  <c r="O26" i="1"/>
  <c r="F18" i="1" l="1"/>
  <c r="F19" i="1" s="1"/>
</calcChain>
</file>

<file path=xl/sharedStrings.xml><?xml version="1.0" encoding="utf-8"?>
<sst xmlns="http://schemas.openxmlformats.org/spreadsheetml/2006/main" count="455" uniqueCount="236">
  <si>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</si>
  <si>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</si>
  <si>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</si>
  <si>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</si>
  <si>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</si>
  <si>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</si>
  <si>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</si>
  <si>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</si>
  <si>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</si>
  <si>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</si>
  <si>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</si>
  <si>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</si>
  <si>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</si>
  <si>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</si>
  <si>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</si>
  <si>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</si>
  <si>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</si>
  <si>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</si>
  <si>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</si>
  <si>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</si>
  <si>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</si>
  <si>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</si>
  <si>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</si>
  <si>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</si>
  <si>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</si>
  <si>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</si>
  <si>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</si>
  <si>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IBVS</t>
  </si>
  <si>
    <t>IBVS 5543</t>
  </si>
  <si>
    <t>I</t>
  </si>
  <si>
    <t>IBVS 5657</t>
  </si>
  <si>
    <t>not avail.</t>
  </si>
  <si>
    <t>IBVS 5713</t>
  </si>
  <si>
    <t>II</t>
  </si>
  <si>
    <t>BBSAG</t>
  </si>
  <si>
    <t>IBVS 5438</t>
  </si>
  <si>
    <t>EW</t>
  </si>
  <si>
    <t>ROTSE1 J171239.42+330800.2</t>
  </si>
  <si>
    <t>V1047 Her / na</t>
  </si>
  <si>
    <t># of data points:</t>
  </si>
  <si>
    <t>IBVS 5731</t>
  </si>
  <si>
    <t>17 12 39.426 +33 08 00.29</t>
  </si>
  <si>
    <t>My time zone &gt;&gt;&gt;&gt;&gt;</t>
  </si>
  <si>
    <t>(PST=8, PDT=MDT=7, MDT=CST=6, etc.)</t>
  </si>
  <si>
    <t>JD today</t>
  </si>
  <si>
    <t>New Cycle</t>
  </si>
  <si>
    <t>Next ToM</t>
  </si>
  <si>
    <t>Also verified</t>
  </si>
  <si>
    <t>by ToMcat (period search software)</t>
  </si>
  <si>
    <t>Start of linear fit &gt;&gt;&gt;&gt;&gt;&gt;&gt;&gt;&gt;&gt;&gt;&gt;&gt;&gt;&gt;&gt;&gt;&gt;&gt;&gt;&gt;</t>
  </si>
  <si>
    <t>IBVS 5781</t>
  </si>
  <si>
    <t>IBVS 5802</t>
  </si>
  <si>
    <t>IBVS 5871</t>
  </si>
  <si>
    <t>IBVS 5875</t>
  </si>
  <si>
    <t>IBVS 5874</t>
  </si>
  <si>
    <t>IBVS 5920</t>
  </si>
  <si>
    <t>IBVS 5945</t>
  </si>
  <si>
    <t>Add cycle</t>
  </si>
  <si>
    <t>Old Cycle</t>
  </si>
  <si>
    <t>IBVS 5918</t>
  </si>
  <si>
    <t>IBVS 5959</t>
  </si>
  <si>
    <t>IBVS 5992</t>
  </si>
  <si>
    <t>IBVS 6010</t>
  </si>
  <si>
    <t>IBVS 6070</t>
  </si>
  <si>
    <t>IBVS 6084</t>
  </si>
  <si>
    <t>near GSC 2595-1469</t>
  </si>
  <si>
    <t>IBVS 6131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</si>
  <si>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</si>
  <si>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</si>
  <si>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</si>
  <si>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</si>
  <si>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</si>
  <si>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</si>
  <si>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</si>
  <si>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</si>
  <si>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</si>
  <si>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</si>
  <si>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</si>
  <si>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2452056.368 </t>
  </si>
  <si>
    <t> 26.05.2001 20:49 </t>
  </si>
  <si>
    <t> 0.011 </t>
  </si>
  <si>
    <t>E </t>
  </si>
  <si>
    <t>?</t>
  </si>
  <si>
    <t> E.Blättler </t>
  </si>
  <si>
    <t> BBS 126 </t>
  </si>
  <si>
    <t>2452056.5245 </t>
  </si>
  <si>
    <t> 27.05.2001 00:35 </t>
  </si>
  <si>
    <t> 0.0071 </t>
  </si>
  <si>
    <t>2452058.4521 </t>
  </si>
  <si>
    <t> 28.05.2001 22:51 </t>
  </si>
  <si>
    <t> 0.0103 </t>
  </si>
  <si>
    <t>2452065.5062 </t>
  </si>
  <si>
    <t> 05.06.2001 00:08 </t>
  </si>
  <si>
    <t> 0.0082 </t>
  </si>
  <si>
    <t>2452073.3594 </t>
  </si>
  <si>
    <t> 12.06.2001 20:37 </t>
  </si>
  <si>
    <t> 0.0033 </t>
  </si>
  <si>
    <t>2452073.5256 </t>
  </si>
  <si>
    <t> 13.06.2001 00:36 </t>
  </si>
  <si>
    <t> 0.0092 </t>
  </si>
  <si>
    <t>2452075.4479 </t>
  </si>
  <si>
    <t> 14.06.2001 22:44 </t>
  </si>
  <si>
    <t>2452442.5293 </t>
  </si>
  <si>
    <t> 17.06.2002 00:42 </t>
  </si>
  <si>
    <t> 0.0050 </t>
  </si>
  <si>
    <t> BBS 128 </t>
  </si>
  <si>
    <t>2452745.4675 </t>
  </si>
  <si>
    <t> 15.04.2003 23:13 </t>
  </si>
  <si>
    <t> BBS 129 </t>
  </si>
  <si>
    <t>2453096.5125 </t>
  </si>
  <si>
    <t> 01.04.2004 00:18 </t>
  </si>
  <si>
    <t> 0.0054 </t>
  </si>
  <si>
    <t> BBS 130 </t>
  </si>
  <si>
    <t>2453137.3997 </t>
  </si>
  <si>
    <t> 11.05.2004 21:35 </t>
  </si>
  <si>
    <t> -0.0014 </t>
  </si>
  <si>
    <t>-I</t>
  </si>
  <si>
    <t> F.Agerer </t>
  </si>
  <si>
    <t>BAVM 173 </t>
  </si>
  <si>
    <t>2453614.3342 </t>
  </si>
  <si>
    <t> 31.08.2005 20:01 </t>
  </si>
  <si>
    <t>3473.5</t>
  </si>
  <si>
    <t> -0.0028 </t>
  </si>
  <si>
    <t>IBVS 5713 </t>
  </si>
  <si>
    <t>2453863.3834 </t>
  </si>
  <si>
    <t> 07.05.2006 21:12 </t>
  </si>
  <si>
    <t>4250</t>
  </si>
  <si>
    <t> -0.0059 </t>
  </si>
  <si>
    <t>C </t>
  </si>
  <si>
    <t>BAVM 178 </t>
  </si>
  <si>
    <t>2453863.5489 </t>
  </si>
  <si>
    <t> 08.05.2006 01:10 </t>
  </si>
  <si>
    <t>4250.5</t>
  </si>
  <si>
    <t> -0.0007 </t>
  </si>
  <si>
    <t>2453920.4758 </t>
  </si>
  <si>
    <t> 03.07.2006 23:25 </t>
  </si>
  <si>
    <t>4428</t>
  </si>
  <si>
    <t> -0.0046 </t>
  </si>
  <si>
    <t>2453992.3248 </t>
  </si>
  <si>
    <t> 13.09.2006 19:47 </t>
  </si>
  <si>
    <t>4652</t>
  </si>
  <si>
    <t>R</t>
  </si>
  <si>
    <t> BBS 133 (=IBVS 5781) </t>
  </si>
  <si>
    <t>2454202.410 </t>
  </si>
  <si>
    <t> 11.04.2007 21:50 </t>
  </si>
  <si>
    <t>5307</t>
  </si>
  <si>
    <t> 0.002 </t>
  </si>
  <si>
    <t>o</t>
  </si>
  <si>
    <t>2454202.5686 </t>
  </si>
  <si>
    <t> 12.04.2007 01:38 </t>
  </si>
  <si>
    <t>5307.5</t>
  </si>
  <si>
    <t> -0.0000 </t>
  </si>
  <si>
    <t>2454217.4796 </t>
  </si>
  <si>
    <t> 26.04.2007 23:30 </t>
  </si>
  <si>
    <t>5354</t>
  </si>
  <si>
    <t> -0.0033 </t>
  </si>
  <si>
    <t>BAVM 186 </t>
  </si>
  <si>
    <t>2454597.3955 </t>
  </si>
  <si>
    <t> 10.05.2008 21:29 </t>
  </si>
  <si>
    <t>6538.5</t>
  </si>
  <si>
    <t> -0.0004 </t>
  </si>
  <si>
    <t>BAVM 201 </t>
  </si>
  <si>
    <t>2454597.5552 </t>
  </si>
  <si>
    <t> 11.05.2008 01:19 </t>
  </si>
  <si>
    <t>6539</t>
  </si>
  <si>
    <t> -0.0010 </t>
  </si>
  <si>
    <t>2454697.4642 </t>
  </si>
  <si>
    <t> 18.08.2008 23:08 </t>
  </si>
  <si>
    <t>6850.5</t>
  </si>
  <si>
    <t> -0.0016 </t>
  </si>
  <si>
    <t>IBVS 5871 </t>
  </si>
  <si>
    <t>2454931.4448 </t>
  </si>
  <si>
    <t> 09.04.2009 22:40 </t>
  </si>
  <si>
    <t>7580</t>
  </si>
  <si>
    <t> 0.0013 </t>
  </si>
  <si>
    <t>BAVM 209 </t>
  </si>
  <si>
    <t>2454931.6048 </t>
  </si>
  <si>
    <t> 10.04.2009 02:30 </t>
  </si>
  <si>
    <t>7580.5</t>
  </si>
  <si>
    <t> 0.0010 </t>
  </si>
  <si>
    <t>2454947.4789 </t>
  </si>
  <si>
    <t> 25.04.2009 23:29 </t>
  </si>
  <si>
    <t>7630</t>
  </si>
  <si>
    <t>2455049.477 </t>
  </si>
  <si>
    <t> 05.08.2009 23:26 </t>
  </si>
  <si>
    <t>7948</t>
  </si>
  <si>
    <t>IBVS 5920 </t>
  </si>
  <si>
    <t>2455312.7988 </t>
  </si>
  <si>
    <t> 26.04.2010 07:10 </t>
  </si>
  <si>
    <t>8769</t>
  </si>
  <si>
    <t> R.Diethelm </t>
  </si>
  <si>
    <t>IBVS 5945 </t>
  </si>
  <si>
    <t>2455314.4049 </t>
  </si>
  <si>
    <t> 27.04.2010 21:43 </t>
  </si>
  <si>
    <t>8774</t>
  </si>
  <si>
    <t> 0.0015 </t>
  </si>
  <si>
    <t>BAVM 214 </t>
  </si>
  <si>
    <t>2455314.5625 </t>
  </si>
  <si>
    <t> 28.04.2010 01:30 </t>
  </si>
  <si>
    <t>8774.5</t>
  </si>
  <si>
    <t> -0.0013 </t>
  </si>
  <si>
    <t>2455661.4400 </t>
  </si>
  <si>
    <t> 09.04.2011 22:33 </t>
  </si>
  <si>
    <t>9856</t>
  </si>
  <si>
    <t> -0.0009 </t>
  </si>
  <si>
    <t>BAVM 220 </t>
  </si>
  <si>
    <t>2455661.6002 </t>
  </si>
  <si>
    <t> 10.04.2011 02:24 </t>
  </si>
  <si>
    <t>9856.5</t>
  </si>
  <si>
    <t>2455723.8219 </t>
  </si>
  <si>
    <t> 11.06.2011 07:43 </t>
  </si>
  <si>
    <t>10050.5</t>
  </si>
  <si>
    <t> -0.0023 </t>
  </si>
  <si>
    <t>IBVS 5992 </t>
  </si>
  <si>
    <t>2455746.4370 </t>
  </si>
  <si>
    <t> 03.07.2011 22:29 </t>
  </si>
  <si>
    <t>10121</t>
  </si>
  <si>
    <t> 0.0008 </t>
  </si>
  <si>
    <t> H.Jungbluth </t>
  </si>
  <si>
    <t>2456094.4373 </t>
  </si>
  <si>
    <t> 15.06.2012 22:29 </t>
  </si>
  <si>
    <t>11206</t>
  </si>
  <si>
    <t>BAVM 231 </t>
  </si>
  <si>
    <t>2456505.4599 </t>
  </si>
  <si>
    <t> 31.07.2013 23:02 </t>
  </si>
  <si>
    <t>12487.5</t>
  </si>
  <si>
    <t>BAVM 232 </t>
  </si>
  <si>
    <t>2457210.4382 </t>
  </si>
  <si>
    <t> 06.07.2015 22:31 </t>
  </si>
  <si>
    <t>14685.5</t>
  </si>
  <si>
    <t> -0.0020 </t>
  </si>
  <si>
    <t>BAVM 241 (=IBVS 6157) </t>
  </si>
  <si>
    <t>IBVS 6157</t>
  </si>
  <si>
    <t>BBS</t>
  </si>
  <si>
    <t>RHN 2018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</si>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</sst>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3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3" fillId="0" borderId="1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0" fillId="0" borderId="0" xfId="0">
      <alignment vertical="top"/>
    </xf>
    <xf numFmtId="0" fontId="14" fillId="0" borderId="0" xfId="0" applyFont="1" applyAlignment="1"/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6" fillId="0" borderId="0" xfId="0" applyFont="1" applyAlignment="1"/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8" fillId="0" borderId="0" xfId="0" applyFont="1">
      <alignment vertical="top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2" borderId="0" xfId="0" applyFont="1" applyFill="1" applyAlignme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9" fillId="3" borderId="11" xfId="7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8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V1047 Her - O-C Diagr.</a:t>
            </a:r>
          </a:p>
        </c:rich>
      </c:tx>
      <c:layout>
        <c:manualLayout>
          <c:xMode val="edge"/>
          <c:yMode val="edge"/>
          <c:x val="0.3602588206361119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8E-4D71-9351-CCB5BF2931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9">
                  <c:v>-2.630000002682209E-3</c:v>
                </c:pt>
                <c:pt idx="10">
                  <c:v>-9.3974999981583096E-3</c:v>
                </c:pt>
                <c:pt idx="11">
                  <c:v>-1.0816499998327345E-2</c:v>
                </c:pt>
                <c:pt idx="12">
                  <c:v>-1.3896999997086823E-2</c:v>
                </c:pt>
                <c:pt idx="13">
                  <c:v>-8.7654999952064827E-3</c:v>
                </c:pt>
                <c:pt idx="14">
                  <c:v>-1.2683000000833999E-2</c:v>
                </c:pt>
                <c:pt idx="15">
                  <c:v>-8.7709999934304506E-3</c:v>
                </c:pt>
                <c:pt idx="16">
                  <c:v>-6.305999995674938E-3</c:v>
                </c:pt>
                <c:pt idx="17">
                  <c:v>-8.0745000013848767E-3</c:v>
                </c:pt>
                <c:pt idx="18">
                  <c:v>-1.134499999898253E-2</c:v>
                </c:pt>
                <c:pt idx="20">
                  <c:v>-8.4215000024414621E-3</c:v>
                </c:pt>
                <c:pt idx="21">
                  <c:v>-9.0899999995599501E-3</c:v>
                </c:pt>
                <c:pt idx="22">
                  <c:v>-9.6654999942984432E-3</c:v>
                </c:pt>
                <c:pt idx="23">
                  <c:v>-6.707000000460539E-3</c:v>
                </c:pt>
                <c:pt idx="24">
                  <c:v>-7.0754999978817068E-3</c:v>
                </c:pt>
                <c:pt idx="25">
                  <c:v>-9.457000000111293E-3</c:v>
                </c:pt>
                <c:pt idx="26">
                  <c:v>-5.7230000020354055E-3</c:v>
                </c:pt>
                <c:pt idx="27">
                  <c:v>-8.9999999981955625E-3</c:v>
                </c:pt>
                <c:pt idx="28">
                  <c:v>-6.5849999955389649E-3</c:v>
                </c:pt>
                <c:pt idx="29">
                  <c:v>-9.3534999978146516E-3</c:v>
                </c:pt>
                <c:pt idx="30">
                  <c:v>-8.9189999998779967E-3</c:v>
                </c:pt>
                <c:pt idx="31">
                  <c:v>-9.0874999950756319E-3</c:v>
                </c:pt>
                <c:pt idx="32">
                  <c:v>-1.0365499998442829E-2</c:v>
                </c:pt>
                <c:pt idx="33">
                  <c:v>-7.2240000008605421E-3</c:v>
                </c:pt>
                <c:pt idx="34">
                  <c:v>-6.5689999973983504E-3</c:v>
                </c:pt>
                <c:pt idx="35">
                  <c:v>-8.4344999995664693E-3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8E-4D71-9351-CCB5BF2931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8">
                  <c:v>-9.8350000189384446E-4</c:v>
                </c:pt>
                <c:pt idx="37">
                  <c:v>-1.0060500004328787E-2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8E-4D71-9351-CCB5BF2931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9">
                  <c:v>-7.4095000018132851E-3</c:v>
                </c:pt>
                <c:pt idx="36">
                  <c:v>-8.4469999928842299E-3</c:v>
                </c:pt>
                <c:pt idx="38">
                  <c:v>-1.7946500003745314E-2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8E-4D71-9351-CCB5BF2931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BBS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  <c:pt idx="0">
                  <c:v>2.96100000559818E-3</c:v>
                </c:pt>
                <c:pt idx="1">
                  <c:v>-9.0749999799299985E-4</c:v>
                </c:pt>
                <c:pt idx="2">
                  <c:v>2.2705000010319054E-3</c:v>
                </c:pt>
                <c:pt idx="3">
                  <c:v>1.565000056871213E-4</c:v>
                </c:pt>
                <c:pt idx="4">
                  <c:v>-4.6999999976833351E-3</c:v>
                </c:pt>
                <c:pt idx="5">
                  <c:v>1.131500001065433E-3</c:v>
                </c:pt>
                <c:pt idx="6">
                  <c:v>-9.9049999698763713E-4</c:v>
                </c:pt>
                <c:pt idx="7">
                  <c:v>-3.0869999973219819E-3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8E-4D71-9351-CCB5BF2931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8E-4D71-9351-CCB5BF2931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2.0999999999999999E-3</c:v>
                  </c:pt>
                  <c:pt idx="10">
                    <c:v>1.1999999999999999E-3</c:v>
                  </c:pt>
                  <c:pt idx="11">
                    <c:v>4.0000000000000002E-4</c:v>
                  </c:pt>
                  <c:pt idx="12">
                    <c:v>1.2999999999999999E-3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1.1000000000000001E-3</c:v>
                  </c:pt>
                  <c:pt idx="16">
                    <c:v>2E-3</c:v>
                  </c:pt>
                  <c:pt idx="17">
                    <c:v>8.9999999999999998E-4</c:v>
                  </c:pt>
                  <c:pt idx="18">
                    <c:v>2.8E-3</c:v>
                  </c:pt>
                  <c:pt idx="19">
                    <c:v>4.0000000000000002E-4</c:v>
                  </c:pt>
                  <c:pt idx="20">
                    <c:v>5.9999999999999995E-4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1.4E-3</c:v>
                  </c:pt>
                  <c:pt idx="24">
                    <c:v>8.9999999999999998E-4</c:v>
                  </c:pt>
                  <c:pt idx="25">
                    <c:v>4.0000000000000002E-4</c:v>
                  </c:pt>
                  <c:pt idx="26">
                    <c:v>8.9999999999999998E-4</c:v>
                  </c:pt>
                  <c:pt idx="27">
                    <c:v>2.9999999999999997E-4</c:v>
                  </c:pt>
                  <c:pt idx="28">
                    <c:v>2.2000000000000001E-3</c:v>
                  </c:pt>
                  <c:pt idx="29">
                    <c:v>2.7000000000000001E-3</c:v>
                  </c:pt>
                  <c:pt idx="30">
                    <c:v>1.5E-3</c:v>
                  </c:pt>
                  <c:pt idx="31">
                    <c:v>8.9999999999999998E-4</c:v>
                  </c:pt>
                  <c:pt idx="32">
                    <c:v>6.9999999999999999E-4</c:v>
                  </c:pt>
                  <c:pt idx="33">
                    <c:v>1.5E-3</c:v>
                  </c:pt>
                  <c:pt idx="34">
                    <c:v>4.5999999999999999E-3</c:v>
                  </c:pt>
                  <c:pt idx="35">
                    <c:v>1.5E-3</c:v>
                  </c:pt>
                  <c:pt idx="36">
                    <c:v>2.0000000000000001E-4</c:v>
                  </c:pt>
                  <c:pt idx="37">
                    <c:v>1.4E-3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8E-4D71-9351-CCB5BF2931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-53</c:v>
                </c:pt>
                <c:pt idx="1">
                  <c:v>-52.5</c:v>
                </c:pt>
                <c:pt idx="2">
                  <c:v>-46.5</c:v>
                </c:pt>
                <c:pt idx="3">
                  <c:v>-24.5</c:v>
                </c:pt>
                <c:pt idx="4">
                  <c:v>0</c:v>
                </c:pt>
                <c:pt idx="5">
                  <c:v>0.5</c:v>
                </c:pt>
                <c:pt idx="6">
                  <c:v>6.5</c:v>
                </c:pt>
                <c:pt idx="7">
                  <c:v>1151</c:v>
                </c:pt>
                <c:pt idx="8">
                  <c:v>2095.5</c:v>
                </c:pt>
                <c:pt idx="9">
                  <c:v>3190</c:v>
                </c:pt>
                <c:pt idx="10">
                  <c:v>3317.5</c:v>
                </c:pt>
                <c:pt idx="11">
                  <c:v>4804.5</c:v>
                </c:pt>
                <c:pt idx="12">
                  <c:v>5581</c:v>
                </c:pt>
                <c:pt idx="13">
                  <c:v>5581.5</c:v>
                </c:pt>
                <c:pt idx="14">
                  <c:v>5759</c:v>
                </c:pt>
                <c:pt idx="15">
                  <c:v>5983</c:v>
                </c:pt>
                <c:pt idx="16">
                  <c:v>6638</c:v>
                </c:pt>
                <c:pt idx="17">
                  <c:v>6638.5</c:v>
                </c:pt>
                <c:pt idx="18">
                  <c:v>6685</c:v>
                </c:pt>
                <c:pt idx="19">
                  <c:v>7693.5</c:v>
                </c:pt>
                <c:pt idx="20">
                  <c:v>7869.5</c:v>
                </c:pt>
                <c:pt idx="21">
                  <c:v>7870</c:v>
                </c:pt>
                <c:pt idx="22">
                  <c:v>8181.5</c:v>
                </c:pt>
                <c:pt idx="23">
                  <c:v>8911</c:v>
                </c:pt>
                <c:pt idx="24">
                  <c:v>8911.5</c:v>
                </c:pt>
                <c:pt idx="25">
                  <c:v>8961</c:v>
                </c:pt>
                <c:pt idx="26">
                  <c:v>9279</c:v>
                </c:pt>
                <c:pt idx="27">
                  <c:v>10100</c:v>
                </c:pt>
                <c:pt idx="28">
                  <c:v>10105</c:v>
                </c:pt>
                <c:pt idx="29">
                  <c:v>10105.5</c:v>
                </c:pt>
                <c:pt idx="30">
                  <c:v>11187</c:v>
                </c:pt>
                <c:pt idx="31">
                  <c:v>11187.5</c:v>
                </c:pt>
                <c:pt idx="32">
                  <c:v>11381.5</c:v>
                </c:pt>
                <c:pt idx="33">
                  <c:v>11452</c:v>
                </c:pt>
                <c:pt idx="34">
                  <c:v>12537</c:v>
                </c:pt>
                <c:pt idx="35">
                  <c:v>13818.5</c:v>
                </c:pt>
                <c:pt idx="36">
                  <c:v>15731</c:v>
                </c:pt>
                <c:pt idx="37">
                  <c:v>16016.5</c:v>
                </c:pt>
                <c:pt idx="38">
                  <c:v>19294.5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1.4877310616093847E-2</c:v>
                </c:pt>
                <c:pt idx="1">
                  <c:v>1.4876500417780129E-2</c:v>
                </c:pt>
                <c:pt idx="2">
                  <c:v>1.4866778038015501E-2</c:v>
                </c:pt>
                <c:pt idx="3">
                  <c:v>1.4831129312211869E-2</c:v>
                </c:pt>
                <c:pt idx="4">
                  <c:v>1.4791429594839641E-2</c:v>
                </c:pt>
                <c:pt idx="5">
                  <c:v>1.4790619396525923E-2</c:v>
                </c:pt>
                <c:pt idx="6">
                  <c:v>1.4780897016761295E-2</c:v>
                </c:pt>
                <c:pt idx="7">
                  <c:v>1.2926353076658671E-2</c:v>
                </c:pt>
                <c:pt idx="8">
                  <c:v>1.1395888462043617E-2</c:v>
                </c:pt>
                <c:pt idx="9">
                  <c:v>9.6223643533128855E-3</c:v>
                </c:pt>
                <c:pt idx="10">
                  <c:v>9.4157637833145597E-3</c:v>
                </c:pt>
                <c:pt idx="11">
                  <c:v>7.006233998314469E-3</c:v>
                </c:pt>
                <c:pt idx="12">
                  <c:v>5.7479960171089757E-3</c:v>
                </c:pt>
                <c:pt idx="13">
                  <c:v>5.7471858187952557E-3</c:v>
                </c:pt>
                <c:pt idx="14">
                  <c:v>5.4595654174250368E-3</c:v>
                </c:pt>
                <c:pt idx="15">
                  <c:v>5.0965965728789579E-3</c:v>
                </c:pt>
                <c:pt idx="16">
                  <c:v>4.0352367819071634E-3</c:v>
                </c:pt>
                <c:pt idx="17">
                  <c:v>4.0344265835934433E-3</c:v>
                </c:pt>
                <c:pt idx="18">
                  <c:v>3.9590781404175834E-3</c:v>
                </c:pt>
                <c:pt idx="19">
                  <c:v>2.3249081416465076E-3</c:v>
                </c:pt>
                <c:pt idx="20">
                  <c:v>2.0397183352174452E-3</c:v>
                </c:pt>
                <c:pt idx="21">
                  <c:v>2.0389081369037252E-3</c:v>
                </c:pt>
                <c:pt idx="22">
                  <c:v>1.5341545874568343E-3</c:v>
                </c:pt>
                <c:pt idx="23">
                  <c:v>3.520752477409201E-4</c:v>
                </c:pt>
                <c:pt idx="24">
                  <c:v>3.5126504942720009E-4</c:v>
                </c:pt>
                <c:pt idx="25">
                  <c:v>2.7105541636902701E-4</c:v>
                </c:pt>
                <c:pt idx="26">
                  <c:v>-2.4423071115621184E-4</c:v>
                </c:pt>
                <c:pt idx="27">
                  <c:v>-1.5745763422826894E-3</c:v>
                </c:pt>
                <c:pt idx="28">
                  <c:v>-1.5826783254198791E-3</c:v>
                </c:pt>
                <c:pt idx="29">
                  <c:v>-1.5834885237335991E-3</c:v>
                </c:pt>
                <c:pt idx="30">
                  <c:v>-3.335947476307638E-3</c:v>
                </c:pt>
                <c:pt idx="31">
                  <c:v>-3.336757674621358E-3</c:v>
                </c:pt>
                <c:pt idx="32">
                  <c:v>-3.6511146203443007E-3</c:v>
                </c:pt>
                <c:pt idx="33">
                  <c:v>-3.7653525825786689E-3</c:v>
                </c:pt>
                <c:pt idx="34">
                  <c:v>-5.5234829233487409E-3</c:v>
                </c:pt>
                <c:pt idx="35">
                  <c:v>-7.6000212014103521E-3</c:v>
                </c:pt>
                <c:pt idx="36">
                  <c:v>-1.0699029751385248E-2</c:v>
                </c:pt>
                <c:pt idx="37">
                  <c:v>-1.1161652988518758E-2</c:v>
                </c:pt>
                <c:pt idx="38">
                  <c:v>-1.6473313133260042E-2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8E-4D71-9351-CCB5BF293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4808"/>
        <c:axId val="1"/>
      </c:scatterChart>
      <c:valAx>
        <c:axId val="837904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85800482532574"/>
          <c:y val="0.92073298764483702"/>
          <c:w val="0.8077551210783627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314325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19F5031-8B1D-39B0-9FB7-DCAD5C11F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1" TargetMode="External"/><Relationship Id="rId13" Type="http://schemas.openxmlformats.org/officeDocument/2006/relationships/hyperlink" Target="http://www.konkoly.hu/cgi-bin/IBVS?5920" TargetMode="External"/><Relationship Id="rId1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178" TargetMode="External"/><Relationship Id="rId21" Type="http://schemas.openxmlformats.org/officeDocument/2006/relationships/hyperlink" Target="http://www.bav-astro.de/sfs/BAVM_link.php?BAVMnr=231" TargetMode="External"/><Relationship Id="rId7" Type="http://schemas.openxmlformats.org/officeDocument/2006/relationships/hyperlink" Target="http://www.bav-astro.de/sfs/BAVM_link.php?BAVMnr=201" TargetMode="External"/><Relationship Id="rId12" Type="http://schemas.openxmlformats.org/officeDocument/2006/relationships/hyperlink" Target="http://www.bav-astro.de/sfs/BAVM_link.php?BAVMnr=209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713" TargetMode="External"/><Relationship Id="rId16" Type="http://schemas.openxmlformats.org/officeDocument/2006/relationships/hyperlink" Target="http://www.bav-astro.de/sfs/BAVM_link.php?BAVMnr=214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bav-astro.de/sfs/BAVM_link.php?BAVMnr=186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bav-astro.de/sfs/BAVM_link.php?BAVMnr=214" TargetMode="External"/><Relationship Id="rId23" Type="http://schemas.openxmlformats.org/officeDocument/2006/relationships/hyperlink" Target="http://www.bav-astro.de/sfs/BAVM_link.php?BAVMnr=241" TargetMode="External"/><Relationship Id="rId10" Type="http://schemas.openxmlformats.org/officeDocument/2006/relationships/hyperlink" Target="http://www.bav-astro.de/sfs/BAVM_link.php?BAVMnr=209" TargetMode="External"/><Relationship Id="rId19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konkoly.hu/cgi-bin/IBVS?5871" TargetMode="External"/><Relationship Id="rId14" Type="http://schemas.openxmlformats.org/officeDocument/2006/relationships/hyperlink" Target="http://www.konkoly.hu/cgi-bin/IBVS?5945" TargetMode="External"/><Relationship Id="rId22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2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7.28515625" customWidth="1"/>
    <col min="3" max="3" width="11.85546875" customWidth="1"/>
    <col min="4" max="4" width="9.42578125" customWidth="1"/>
    <col min="5" max="5" width="10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  <c r="C1" s="19" t="s">
        <v>41</v>
      </c>
    </row>
    <row r="2" spans="1:6">
      <c r="A2" t="s">
        <v>24</v>
      </c>
      <c r="B2" t="s">
        <v>36</v>
      </c>
      <c r="C2" s="46" t="s">
        <v>65</v>
      </c>
      <c r="D2" s="46"/>
    </row>
    <row r="3" spans="1:6" ht="13.5" thickBot="1">
      <c r="A3" s="15" t="s">
        <v>37</v>
      </c>
    </row>
    <row r="4" spans="1:6" ht="14.25" thickTop="1" thickBot="1">
      <c r="A4" s="5" t="s">
        <v>0</v>
      </c>
      <c r="C4" s="13" t="s">
        <v>31</v>
      </c>
      <c r="D4" s="14" t="s">
        <v>31</v>
      </c>
    </row>
    <row r="5" spans="1:6" ht="13.5" thickTop="1">
      <c r="A5" s="20" t="s">
        <v>42</v>
      </c>
      <c r="B5" s="18"/>
      <c r="C5" s="21">
        <v>-9.5</v>
      </c>
      <c r="D5" s="18" t="s">
        <v>43</v>
      </c>
      <c r="E5" s="18"/>
    </row>
    <row r="6" spans="1:6">
      <c r="A6" s="5" t="s">
        <v>1</v>
      </c>
    </row>
    <row r="7" spans="1:6">
      <c r="A7" t="s">
        <v>2</v>
      </c>
      <c r="C7">
        <v>52073.364099999999</v>
      </c>
      <c r="D7" s="16" t="s">
        <v>27</v>
      </c>
      <c r="E7" s="31" t="s">
        <v>47</v>
      </c>
    </row>
    <row r="8" spans="1:6">
      <c r="A8" t="s">
        <v>3</v>
      </c>
      <c r="C8">
        <v>0.32073699999999999</v>
      </c>
      <c r="D8" s="17">
        <v>5192</v>
      </c>
      <c r="E8" s="31" t="s">
        <v>48</v>
      </c>
    </row>
    <row r="9" spans="1:6">
      <c r="A9" s="35" t="s">
        <v>49</v>
      </c>
      <c r="B9" s="36">
        <v>55</v>
      </c>
      <c r="C9" s="33" t="str">
        <f>"F"&amp;B9</f>
        <v>F55</v>
      </c>
      <c r="D9" s="34" t="str">
        <f>"G"&amp;B9</f>
        <v>G55</v>
      </c>
    </row>
    <row r="10" spans="1:6" ht="13.5" thickBot="1">
      <c r="A10" s="18"/>
      <c r="B10" s="18"/>
      <c r="C10" s="4" t="s">
        <v>20</v>
      </c>
      <c r="D10" s="4" t="s">
        <v>21</v>
      </c>
      <c r="E10" s="18"/>
    </row>
    <row r="11" spans="1:6">
      <c r="A11" s="18" t="s">
        <v>16</v>
      </c>
      <c r="B11" s="18"/>
      <c r="C11" s="32">
        <f ca="1">INTERCEPT(INDIRECT($D$9):G991,INDIRECT($C$9):F991)</f>
        <v>1.4791429594839641E-2</v>
      </c>
      <c r="D11" s="3"/>
      <c r="E11" s="18"/>
    </row>
    <row r="12" spans="1:6">
      <c r="A12" s="18" t="s">
        <v>17</v>
      </c>
      <c r="B12" s="18"/>
      <c r="C12" s="32">
        <f ca="1">SLOPE(INDIRECT($D$9):G991,INDIRECT($C$9):F991)</f>
        <v>-1.6203966274378545E-6</v>
      </c>
      <c r="D12" s="3"/>
      <c r="E12" s="18"/>
    </row>
    <row r="13" spans="1:6">
      <c r="A13" s="18" t="s">
        <v>19</v>
      </c>
      <c r="B13" s="18"/>
      <c r="C13" s="3" t="s">
        <v>14</v>
      </c>
    </row>
    <row r="14" spans="1:6">
      <c r="A14" s="18"/>
      <c r="B14" s="18"/>
      <c r="C14" s="18"/>
    </row>
    <row r="15" spans="1:6">
      <c r="A15" s="22" t="s">
        <v>18</v>
      </c>
      <c r="B15" s="18"/>
      <c r="C15" s="23">
        <f ca="1">(C7+C11)+(C8+C12)*INT(MAX(F21:F3532))</f>
        <v>58261.647305497063</v>
      </c>
      <c r="E15" s="24" t="s">
        <v>57</v>
      </c>
      <c r="F15" s="21">
        <v>1</v>
      </c>
    </row>
    <row r="16" spans="1:6">
      <c r="A16" s="26" t="s">
        <v>4</v>
      </c>
      <c r="B16" s="18"/>
      <c r="C16" s="27">
        <f ca="1">+C8+C12</f>
        <v>0.32073537960337256</v>
      </c>
      <c r="E16" s="24" t="s">
        <v>44</v>
      </c>
      <c r="F16" s="25">
        <f ca="1">NOW()+15018.5+$C$5/24</f>
        <v>60354.752151851848</v>
      </c>
    </row>
    <row r="17" spans="1:17" ht="13.5" thickBot="1">
      <c r="A17" s="24" t="s">
        <v>39</v>
      </c>
      <c r="B17" s="18"/>
      <c r="C17" s="18">
        <f>COUNT(C21:C2190)</f>
        <v>39</v>
      </c>
      <c r="E17" s="24" t="s">
        <v>58</v>
      </c>
      <c r="F17" s="25">
        <f ca="1">ROUND(2*(F16-$C$7)/$C$8,0)/2+F15</f>
        <v>25821</v>
      </c>
    </row>
    <row r="18" spans="1:17" ht="14.25" thickTop="1" thickBot="1">
      <c r="A18" s="26" t="s">
        <v>5</v>
      </c>
      <c r="B18" s="18"/>
      <c r="C18" s="29">
        <f ca="1">+C15</f>
        <v>58261.647305497063</v>
      </c>
      <c r="D18" s="30">
        <f ca="1">+C16</f>
        <v>0.32073537960337256</v>
      </c>
      <c r="E18" s="24" t="s">
        <v>45</v>
      </c>
      <c r="F18" s="34">
        <f ca="1">ROUND(2*(F16-$C$15)/$C$16,0)/2+F15</f>
        <v>6527</v>
      </c>
    </row>
    <row r="19" spans="1:17" ht="13.5" thickTop="1">
      <c r="E19" s="24" t="s">
        <v>46</v>
      </c>
      <c r="F19" s="28">
        <f ca="1">+$C$15+$C$16*F18-15018.5-$C$5/24</f>
        <v>45336.982961501613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27</v>
      </c>
      <c r="J20" s="7" t="s">
        <v>34</v>
      </c>
      <c r="K20" s="7" t="s">
        <v>69</v>
      </c>
      <c r="L20" s="7" t="s">
        <v>233</v>
      </c>
      <c r="M20" s="7" t="s">
        <v>25</v>
      </c>
      <c r="N20" s="7" t="s">
        <v>26</v>
      </c>
      <c r="O20" s="7" t="s">
        <v>23</v>
      </c>
      <c r="P20" s="6" t="s">
        <v>22</v>
      </c>
      <c r="Q20" s="4" t="s">
        <v>15</v>
      </c>
    </row>
    <row r="21" spans="1:17">
      <c r="A21" s="61" t="s">
        <v>84</v>
      </c>
      <c r="B21" s="62" t="s">
        <v>29</v>
      </c>
      <c r="C21" s="64">
        <v>52056.368000000002</v>
      </c>
      <c r="D21" s="64" t="s">
        <v>77</v>
      </c>
      <c r="E21">
        <f t="shared" ref="E21:E58" si="0">+(C21-C$7)/C$8</f>
        <v>-52.990768137123744</v>
      </c>
      <c r="F21">
        <f t="shared" ref="F21:F59" si="1">ROUND(2*E21,0)/2</f>
        <v>-53</v>
      </c>
      <c r="G21">
        <f t="shared" ref="G21:G58" si="2">+C21-(C$7+F21*C$8)</f>
        <v>2.96100000559818E-3</v>
      </c>
      <c r="L21">
        <f t="shared" ref="L21:L28" si="3">+G21</f>
        <v>2.96100000559818E-3</v>
      </c>
      <c r="O21">
        <f t="shared" ref="O21:O58" ca="1" si="4">+C$11+C$12*$F21</f>
        <v>1.4877310616093847E-2</v>
      </c>
      <c r="Q21" s="2">
        <f t="shared" ref="Q21:Q58" si="5">+C21-15018.5</f>
        <v>37037.868000000002</v>
      </c>
    </row>
    <row r="22" spans="1:17">
      <c r="A22" s="61" t="s">
        <v>84</v>
      </c>
      <c r="B22" s="62" t="s">
        <v>33</v>
      </c>
      <c r="C22" s="64">
        <v>52056.5245</v>
      </c>
      <c r="D22" s="64" t="s">
        <v>77</v>
      </c>
      <c r="E22">
        <f t="shared" si="0"/>
        <v>-52.502829420987716</v>
      </c>
      <c r="F22">
        <f t="shared" si="1"/>
        <v>-52.5</v>
      </c>
      <c r="G22">
        <f t="shared" si="2"/>
        <v>-9.0749999799299985E-4</v>
      </c>
      <c r="L22">
        <f t="shared" si="3"/>
        <v>-9.0749999799299985E-4</v>
      </c>
      <c r="O22">
        <f t="shared" ca="1" si="4"/>
        <v>1.4876500417780129E-2</v>
      </c>
      <c r="Q22" s="2">
        <f t="shared" si="5"/>
        <v>37038.0245</v>
      </c>
    </row>
    <row r="23" spans="1:17">
      <c r="A23" s="61" t="s">
        <v>84</v>
      </c>
      <c r="B23" s="62" t="s">
        <v>33</v>
      </c>
      <c r="C23" s="64">
        <v>52058.452100000002</v>
      </c>
      <c r="D23" s="64" t="s">
        <v>77</v>
      </c>
      <c r="E23">
        <f t="shared" si="0"/>
        <v>-46.492920991331289</v>
      </c>
      <c r="F23">
        <f t="shared" si="1"/>
        <v>-46.5</v>
      </c>
      <c r="G23">
        <f t="shared" si="2"/>
        <v>2.2705000010319054E-3</v>
      </c>
      <c r="L23">
        <f t="shared" si="3"/>
        <v>2.2705000010319054E-3</v>
      </c>
      <c r="O23">
        <f t="shared" ca="1" si="4"/>
        <v>1.4866778038015501E-2</v>
      </c>
      <c r="Q23" s="2">
        <f t="shared" si="5"/>
        <v>37039.952100000002</v>
      </c>
    </row>
    <row r="24" spans="1:17">
      <c r="A24" s="61" t="s">
        <v>84</v>
      </c>
      <c r="B24" s="62" t="s">
        <v>33</v>
      </c>
      <c r="C24" s="64">
        <v>52065.506200000003</v>
      </c>
      <c r="D24" s="64" t="s">
        <v>77</v>
      </c>
      <c r="E24">
        <f t="shared" si="0"/>
        <v>-24.499512061269591</v>
      </c>
      <c r="F24">
        <f t="shared" si="1"/>
        <v>-24.5</v>
      </c>
      <c r="G24">
        <f t="shared" si="2"/>
        <v>1.565000056871213E-4</v>
      </c>
      <c r="L24">
        <f t="shared" si="3"/>
        <v>1.565000056871213E-4</v>
      </c>
      <c r="O24">
        <f t="shared" ca="1" si="4"/>
        <v>1.4831129312211869E-2</v>
      </c>
      <c r="Q24" s="2">
        <f t="shared" si="5"/>
        <v>37047.006200000003</v>
      </c>
    </row>
    <row r="25" spans="1:17">
      <c r="A25" s="61" t="s">
        <v>84</v>
      </c>
      <c r="B25" s="62" t="s">
        <v>29</v>
      </c>
      <c r="C25" s="64">
        <v>52073.359400000001</v>
      </c>
      <c r="D25" s="64" t="s">
        <v>77</v>
      </c>
      <c r="E25">
        <f t="shared" si="0"/>
        <v>-1.4653750573470898E-2</v>
      </c>
      <c r="F25">
        <f t="shared" si="1"/>
        <v>0</v>
      </c>
      <c r="G25">
        <f t="shared" si="2"/>
        <v>-4.6999999976833351E-3</v>
      </c>
      <c r="L25">
        <f t="shared" si="3"/>
        <v>-4.6999999976833351E-3</v>
      </c>
      <c r="O25">
        <f t="shared" ca="1" si="4"/>
        <v>1.4791429594839641E-2</v>
      </c>
      <c r="Q25" s="2">
        <f t="shared" si="5"/>
        <v>37054.859400000001</v>
      </c>
    </row>
    <row r="26" spans="1:17">
      <c r="A26" s="61" t="s">
        <v>84</v>
      </c>
      <c r="B26" s="62" t="s">
        <v>33</v>
      </c>
      <c r="C26" s="64">
        <v>52073.525600000001</v>
      </c>
      <c r="D26" s="64" t="s">
        <v>77</v>
      </c>
      <c r="E26">
        <f t="shared" si="0"/>
        <v>0.50352781251299061</v>
      </c>
      <c r="F26">
        <f t="shared" si="1"/>
        <v>0.5</v>
      </c>
      <c r="G26">
        <f t="shared" si="2"/>
        <v>1.131500001065433E-3</v>
      </c>
      <c r="L26">
        <f t="shared" si="3"/>
        <v>1.131500001065433E-3</v>
      </c>
      <c r="O26">
        <f t="shared" ca="1" si="4"/>
        <v>1.4790619396525923E-2</v>
      </c>
      <c r="Q26" s="2">
        <f t="shared" si="5"/>
        <v>37055.025600000001</v>
      </c>
    </row>
    <row r="27" spans="1:17">
      <c r="A27" s="61" t="s">
        <v>84</v>
      </c>
      <c r="B27" s="62" t="s">
        <v>33</v>
      </c>
      <c r="C27" s="64">
        <v>52075.447899999999</v>
      </c>
      <c r="D27" s="64" t="s">
        <v>77</v>
      </c>
      <c r="E27">
        <f t="shared" si="0"/>
        <v>6.4969118000116532</v>
      </c>
      <c r="F27">
        <f t="shared" si="1"/>
        <v>6.5</v>
      </c>
      <c r="G27">
        <f t="shared" si="2"/>
        <v>-9.9049999698763713E-4</v>
      </c>
      <c r="L27">
        <f t="shared" si="3"/>
        <v>-9.9049999698763713E-4</v>
      </c>
      <c r="O27">
        <f t="shared" ca="1" si="4"/>
        <v>1.4780897016761295E-2</v>
      </c>
      <c r="Q27" s="2">
        <f t="shared" si="5"/>
        <v>37056.947899999999</v>
      </c>
    </row>
    <row r="28" spans="1:17">
      <c r="A28" s="61" t="s">
        <v>105</v>
      </c>
      <c r="B28" s="62" t="s">
        <v>29</v>
      </c>
      <c r="C28" s="64">
        <v>52442.529300000002</v>
      </c>
      <c r="D28" s="64" t="s">
        <v>77</v>
      </c>
      <c r="E28">
        <f t="shared" si="0"/>
        <v>1150.9903752919156</v>
      </c>
      <c r="F28">
        <f t="shared" si="1"/>
        <v>1151</v>
      </c>
      <c r="G28">
        <f t="shared" si="2"/>
        <v>-3.0869999973219819E-3</v>
      </c>
      <c r="L28">
        <f t="shared" si="3"/>
        <v>-3.0869999973219819E-3</v>
      </c>
      <c r="O28">
        <f t="shared" ca="1" si="4"/>
        <v>1.2926353076658671E-2</v>
      </c>
      <c r="Q28" s="2">
        <f t="shared" si="5"/>
        <v>37424.029300000002</v>
      </c>
    </row>
    <row r="29" spans="1:17">
      <c r="A29" t="s">
        <v>35</v>
      </c>
      <c r="B29" s="3" t="s">
        <v>33</v>
      </c>
      <c r="C29" s="12">
        <v>52745.467499999999</v>
      </c>
      <c r="D29" s="12">
        <v>3.0000000000000001E-3</v>
      </c>
      <c r="E29">
        <f t="shared" si="0"/>
        <v>2095.4969336247455</v>
      </c>
      <c r="F29">
        <f t="shared" si="1"/>
        <v>2095.5</v>
      </c>
      <c r="G29">
        <f t="shared" si="2"/>
        <v>-9.8350000189384446E-4</v>
      </c>
      <c r="J29">
        <f>+G29</f>
        <v>-9.8350000189384446E-4</v>
      </c>
      <c r="O29">
        <f t="shared" ca="1" si="4"/>
        <v>1.1395888462043617E-2</v>
      </c>
      <c r="Q29" s="2">
        <f t="shared" si="5"/>
        <v>37726.967499999999</v>
      </c>
    </row>
    <row r="30" spans="1:17">
      <c r="A30" s="8" t="s">
        <v>28</v>
      </c>
      <c r="B30" s="9" t="s">
        <v>29</v>
      </c>
      <c r="C30" s="8">
        <v>53096.512499999997</v>
      </c>
      <c r="D30" s="8">
        <v>2.0999999999999999E-3</v>
      </c>
      <c r="E30">
        <f t="shared" si="0"/>
        <v>3189.991800135308</v>
      </c>
      <c r="F30">
        <f t="shared" si="1"/>
        <v>3190</v>
      </c>
      <c r="G30">
        <f t="shared" si="2"/>
        <v>-2.630000002682209E-3</v>
      </c>
      <c r="I30">
        <f t="shared" ref="I30:I39" si="6">+G30</f>
        <v>-2.630000002682209E-3</v>
      </c>
      <c r="O30">
        <f t="shared" ca="1" si="4"/>
        <v>9.6223643533128855E-3</v>
      </c>
      <c r="Q30" s="2">
        <f t="shared" si="5"/>
        <v>38078.012499999997</v>
      </c>
    </row>
    <row r="31" spans="1:17">
      <c r="A31" s="10" t="s">
        <v>30</v>
      </c>
      <c r="B31" s="11"/>
      <c r="C31" s="12">
        <v>53137.399700000002</v>
      </c>
      <c r="D31" s="12">
        <v>1.1999999999999999E-3</v>
      </c>
      <c r="E31">
        <f t="shared" si="0"/>
        <v>3317.470700293396</v>
      </c>
      <c r="F31">
        <f t="shared" si="1"/>
        <v>3317.5</v>
      </c>
      <c r="G31">
        <f t="shared" si="2"/>
        <v>-9.3974999981583096E-3</v>
      </c>
      <c r="I31">
        <f t="shared" si="6"/>
        <v>-9.3974999981583096E-3</v>
      </c>
      <c r="O31">
        <f t="shared" ca="1" si="4"/>
        <v>9.4157637833145597E-3</v>
      </c>
      <c r="Q31" s="2">
        <f t="shared" si="5"/>
        <v>38118.899700000002</v>
      </c>
    </row>
    <row r="32" spans="1:17">
      <c r="A32" t="s">
        <v>32</v>
      </c>
      <c r="B32" s="3" t="s">
        <v>33</v>
      </c>
      <c r="C32" s="12">
        <v>53614.334199999998</v>
      </c>
      <c r="D32" s="12">
        <v>4.0000000000000002E-4</v>
      </c>
      <c r="E32">
        <f t="shared" si="0"/>
        <v>4804.4662761078353</v>
      </c>
      <c r="F32">
        <f t="shared" si="1"/>
        <v>4804.5</v>
      </c>
      <c r="G32">
        <f t="shared" si="2"/>
        <v>-1.0816499998327345E-2</v>
      </c>
      <c r="I32">
        <f t="shared" si="6"/>
        <v>-1.0816499998327345E-2</v>
      </c>
      <c r="O32">
        <f t="shared" ca="1" si="4"/>
        <v>7.006233998314469E-3</v>
      </c>
      <c r="Q32" s="2">
        <f t="shared" si="5"/>
        <v>38595.834199999998</v>
      </c>
    </row>
    <row r="33" spans="1:22">
      <c r="A33" s="18" t="s">
        <v>40</v>
      </c>
      <c r="B33" s="11"/>
      <c r="C33" s="12">
        <v>53863.383399999999</v>
      </c>
      <c r="D33" s="12">
        <v>1.2999999999999999E-3</v>
      </c>
      <c r="E33">
        <f t="shared" si="0"/>
        <v>5580.95667166557</v>
      </c>
      <c r="F33">
        <f t="shared" si="1"/>
        <v>5581</v>
      </c>
      <c r="G33">
        <f t="shared" si="2"/>
        <v>-1.3896999997086823E-2</v>
      </c>
      <c r="I33">
        <f t="shared" si="6"/>
        <v>-1.3896999997086823E-2</v>
      </c>
      <c r="O33">
        <f t="shared" ca="1" si="4"/>
        <v>5.7479960171089757E-3</v>
      </c>
      <c r="Q33" s="2">
        <f t="shared" si="5"/>
        <v>38844.883399999999</v>
      </c>
    </row>
    <row r="34" spans="1:22">
      <c r="A34" s="18" t="s">
        <v>40</v>
      </c>
      <c r="B34" s="11"/>
      <c r="C34" s="12">
        <v>53863.548900000002</v>
      </c>
      <c r="D34" s="12">
        <v>2.9999999999999997E-4</v>
      </c>
      <c r="E34">
        <f t="shared" si="0"/>
        <v>5581.4726707551754</v>
      </c>
      <c r="F34">
        <f t="shared" si="1"/>
        <v>5581.5</v>
      </c>
      <c r="G34">
        <f t="shared" si="2"/>
        <v>-8.7654999952064827E-3</v>
      </c>
      <c r="I34">
        <f t="shared" si="6"/>
        <v>-8.7654999952064827E-3</v>
      </c>
      <c r="O34">
        <f t="shared" ca="1" si="4"/>
        <v>5.7471858187952557E-3</v>
      </c>
      <c r="Q34" s="2">
        <f t="shared" si="5"/>
        <v>38845.048900000002</v>
      </c>
    </row>
    <row r="35" spans="1:22">
      <c r="A35" s="18" t="s">
        <v>40</v>
      </c>
      <c r="B35" s="11"/>
      <c r="C35" s="12">
        <v>53920.4758</v>
      </c>
      <c r="D35" s="12">
        <v>2E-3</v>
      </c>
      <c r="E35">
        <f t="shared" si="0"/>
        <v>5758.9604566981716</v>
      </c>
      <c r="F35">
        <f t="shared" si="1"/>
        <v>5759</v>
      </c>
      <c r="G35">
        <f t="shared" si="2"/>
        <v>-1.2683000000833999E-2</v>
      </c>
      <c r="I35">
        <f t="shared" si="6"/>
        <v>-1.2683000000833999E-2</v>
      </c>
      <c r="O35">
        <f t="shared" ca="1" si="4"/>
        <v>5.4595654174250368E-3</v>
      </c>
      <c r="Q35" s="2">
        <f t="shared" si="5"/>
        <v>38901.9758</v>
      </c>
    </row>
    <row r="36" spans="1:22">
      <c r="A36" s="39" t="s">
        <v>50</v>
      </c>
      <c r="B36" s="37" t="s">
        <v>29</v>
      </c>
      <c r="C36" s="40">
        <v>53992.324800000002</v>
      </c>
      <c r="D36" s="40">
        <v>1.1000000000000001E-3</v>
      </c>
      <c r="E36">
        <f t="shared" si="0"/>
        <v>5982.9726536071712</v>
      </c>
      <c r="F36">
        <f t="shared" si="1"/>
        <v>5983</v>
      </c>
      <c r="G36">
        <f t="shared" si="2"/>
        <v>-8.7709999934304506E-3</v>
      </c>
      <c r="I36">
        <f t="shared" si="6"/>
        <v>-8.7709999934304506E-3</v>
      </c>
      <c r="O36">
        <f t="shared" ca="1" si="4"/>
        <v>5.0965965728789579E-3</v>
      </c>
      <c r="Q36" s="2">
        <f t="shared" si="5"/>
        <v>38973.824800000002</v>
      </c>
    </row>
    <row r="37" spans="1:22">
      <c r="A37" s="39" t="s">
        <v>50</v>
      </c>
      <c r="B37" s="37" t="s">
        <v>29</v>
      </c>
      <c r="C37" s="40">
        <v>54202.41</v>
      </c>
      <c r="D37" s="40">
        <v>2E-3</v>
      </c>
      <c r="E37">
        <f t="shared" si="0"/>
        <v>6637.980339031682</v>
      </c>
      <c r="F37">
        <f t="shared" si="1"/>
        <v>6638</v>
      </c>
      <c r="G37">
        <f t="shared" si="2"/>
        <v>-6.305999995674938E-3</v>
      </c>
      <c r="I37">
        <f t="shared" si="6"/>
        <v>-6.305999995674938E-3</v>
      </c>
      <c r="O37">
        <f t="shared" ca="1" si="4"/>
        <v>4.0352367819071634E-3</v>
      </c>
      <c r="Q37" s="2">
        <f t="shared" si="5"/>
        <v>39183.910000000003</v>
      </c>
    </row>
    <row r="38" spans="1:22">
      <c r="A38" s="39" t="s">
        <v>50</v>
      </c>
      <c r="B38" s="37" t="s">
        <v>33</v>
      </c>
      <c r="C38" s="40">
        <v>54202.568599999999</v>
      </c>
      <c r="D38" s="40">
        <v>8.9999999999999998E-4</v>
      </c>
      <c r="E38">
        <f t="shared" si="0"/>
        <v>6638.474825168284</v>
      </c>
      <c r="F38">
        <f t="shared" si="1"/>
        <v>6638.5</v>
      </c>
      <c r="G38">
        <f t="shared" si="2"/>
        <v>-8.0745000013848767E-3</v>
      </c>
      <c r="I38">
        <f t="shared" si="6"/>
        <v>-8.0745000013848767E-3</v>
      </c>
      <c r="O38">
        <f t="shared" ca="1" si="4"/>
        <v>4.0344265835934433E-3</v>
      </c>
      <c r="Q38" s="2">
        <f t="shared" si="5"/>
        <v>39184.068599999999</v>
      </c>
    </row>
    <row r="39" spans="1:22">
      <c r="A39" s="40" t="s">
        <v>51</v>
      </c>
      <c r="B39" s="38"/>
      <c r="C39" s="40">
        <v>54217.479599999999</v>
      </c>
      <c r="D39" s="40">
        <v>2.8E-3</v>
      </c>
      <c r="E39">
        <f t="shared" si="0"/>
        <v>6684.9646283403536</v>
      </c>
      <c r="F39">
        <f t="shared" si="1"/>
        <v>6685</v>
      </c>
      <c r="G39">
        <f t="shared" si="2"/>
        <v>-1.134499999898253E-2</v>
      </c>
      <c r="I39">
        <f t="shared" si="6"/>
        <v>-1.134499999898253E-2</v>
      </c>
      <c r="O39">
        <f t="shared" ca="1" si="4"/>
        <v>3.9590781404175834E-3</v>
      </c>
      <c r="Q39" s="2">
        <f t="shared" si="5"/>
        <v>39198.979599999999</v>
      </c>
    </row>
    <row r="40" spans="1:22">
      <c r="A40" s="41" t="s">
        <v>53</v>
      </c>
      <c r="B40" s="37"/>
      <c r="C40" s="40">
        <v>54540.946799999998</v>
      </c>
      <c r="D40" s="40">
        <v>4.0000000000000002E-4</v>
      </c>
      <c r="E40">
        <f t="shared" si="0"/>
        <v>7693.4768985180972</v>
      </c>
      <c r="F40">
        <f t="shared" si="1"/>
        <v>7693.5</v>
      </c>
      <c r="G40">
        <f t="shared" si="2"/>
        <v>-7.4095000018132851E-3</v>
      </c>
      <c r="K40">
        <f>+G40</f>
        <v>-7.4095000018132851E-3</v>
      </c>
      <c r="O40">
        <f t="shared" ca="1" si="4"/>
        <v>2.3249081416465076E-3</v>
      </c>
      <c r="Q40" s="2">
        <f t="shared" si="5"/>
        <v>39522.446799999998</v>
      </c>
      <c r="V40" s="65" t="s">
        <v>235</v>
      </c>
    </row>
    <row r="41" spans="1:22">
      <c r="A41" s="40" t="s">
        <v>54</v>
      </c>
      <c r="B41" s="37" t="s">
        <v>29</v>
      </c>
      <c r="C41" s="40">
        <v>54597.395499999999</v>
      </c>
      <c r="D41" s="40">
        <v>5.9999999999999995E-4</v>
      </c>
      <c r="E41">
        <f t="shared" si="0"/>
        <v>7869.4737432849961</v>
      </c>
      <c r="F41">
        <f t="shared" si="1"/>
        <v>7869.5</v>
      </c>
      <c r="G41">
        <f t="shared" si="2"/>
        <v>-8.4215000024414621E-3</v>
      </c>
      <c r="I41">
        <f t="shared" ref="I41:I56" si="7">+G41</f>
        <v>-8.4215000024414621E-3</v>
      </c>
      <c r="O41">
        <f t="shared" ca="1" si="4"/>
        <v>2.0397183352174452E-3</v>
      </c>
      <c r="Q41" s="2">
        <f t="shared" si="5"/>
        <v>39578.895499999999</v>
      </c>
    </row>
    <row r="42" spans="1:22">
      <c r="A42" s="40" t="s">
        <v>54</v>
      </c>
      <c r="B42" s="37" t="s">
        <v>29</v>
      </c>
      <c r="C42" s="40">
        <v>54597.555200000003</v>
      </c>
      <c r="D42" s="40">
        <v>4.0000000000000002E-4</v>
      </c>
      <c r="E42">
        <f t="shared" si="0"/>
        <v>7869.9716590228245</v>
      </c>
      <c r="F42">
        <f t="shared" si="1"/>
        <v>7870</v>
      </c>
      <c r="G42">
        <f t="shared" si="2"/>
        <v>-9.0899999995599501E-3</v>
      </c>
      <c r="I42">
        <f t="shared" si="7"/>
        <v>-9.0899999995599501E-3</v>
      </c>
      <c r="O42">
        <f t="shared" ca="1" si="4"/>
        <v>2.0389081369037252E-3</v>
      </c>
      <c r="Q42" s="2">
        <f t="shared" si="5"/>
        <v>39579.055200000003</v>
      </c>
    </row>
    <row r="43" spans="1:22">
      <c r="A43" s="40" t="s">
        <v>52</v>
      </c>
      <c r="B43" s="37" t="s">
        <v>33</v>
      </c>
      <c r="C43" s="40">
        <v>54697.464200000002</v>
      </c>
      <c r="D43" s="40">
        <v>5.9999999999999995E-4</v>
      </c>
      <c r="E43">
        <f t="shared" si="0"/>
        <v>8181.469864717832</v>
      </c>
      <c r="F43">
        <f t="shared" si="1"/>
        <v>8181.5</v>
      </c>
      <c r="G43">
        <f t="shared" si="2"/>
        <v>-9.6654999942984432E-3</v>
      </c>
      <c r="I43">
        <f t="shared" si="7"/>
        <v>-9.6654999942984432E-3</v>
      </c>
      <c r="O43">
        <f t="shared" ca="1" si="4"/>
        <v>1.5341545874568343E-3</v>
      </c>
      <c r="Q43" s="2">
        <f t="shared" si="5"/>
        <v>39678.964200000002</v>
      </c>
    </row>
    <row r="44" spans="1:22">
      <c r="A44" s="39" t="s">
        <v>59</v>
      </c>
      <c r="B44" s="42" t="s">
        <v>29</v>
      </c>
      <c r="C44" s="39">
        <v>54931.444799999997</v>
      </c>
      <c r="D44" s="39">
        <v>1.4E-3</v>
      </c>
      <c r="E44">
        <f t="shared" si="0"/>
        <v>8910.9790887861345</v>
      </c>
      <c r="F44">
        <f t="shared" si="1"/>
        <v>8911</v>
      </c>
      <c r="G44">
        <f t="shared" si="2"/>
        <v>-6.707000000460539E-3</v>
      </c>
      <c r="I44">
        <f t="shared" si="7"/>
        <v>-6.707000000460539E-3</v>
      </c>
      <c r="O44">
        <f t="shared" ca="1" si="4"/>
        <v>3.520752477409201E-4</v>
      </c>
      <c r="Q44" s="2">
        <f t="shared" si="5"/>
        <v>39912.944799999997</v>
      </c>
    </row>
    <row r="45" spans="1:22">
      <c r="A45" s="39" t="s">
        <v>59</v>
      </c>
      <c r="B45" s="42" t="s">
        <v>29</v>
      </c>
      <c r="C45" s="39">
        <v>54931.604800000001</v>
      </c>
      <c r="D45" s="39">
        <v>8.9999999999999998E-4</v>
      </c>
      <c r="E45">
        <f t="shared" si="0"/>
        <v>8911.4779398697447</v>
      </c>
      <c r="F45">
        <f t="shared" si="1"/>
        <v>8911.5</v>
      </c>
      <c r="G45">
        <f t="shared" si="2"/>
        <v>-7.0754999978817068E-3</v>
      </c>
      <c r="I45">
        <f t="shared" si="7"/>
        <v>-7.0754999978817068E-3</v>
      </c>
      <c r="O45">
        <f t="shared" ca="1" si="4"/>
        <v>3.5126504942720009E-4</v>
      </c>
      <c r="Q45" s="2">
        <f t="shared" si="5"/>
        <v>39913.104800000001</v>
      </c>
    </row>
    <row r="46" spans="1:22">
      <c r="A46" s="39" t="s">
        <v>59</v>
      </c>
      <c r="B46" s="42" t="s">
        <v>29</v>
      </c>
      <c r="C46" s="39">
        <v>54947.478900000002</v>
      </c>
      <c r="D46" s="39">
        <v>4.0000000000000002E-4</v>
      </c>
      <c r="E46">
        <f t="shared" si="0"/>
        <v>8960.9705147831501</v>
      </c>
      <c r="F46">
        <f t="shared" si="1"/>
        <v>8961</v>
      </c>
      <c r="G46">
        <f t="shared" si="2"/>
        <v>-9.457000000111293E-3</v>
      </c>
      <c r="I46">
        <f t="shared" si="7"/>
        <v>-9.457000000111293E-3</v>
      </c>
      <c r="O46">
        <f t="shared" ca="1" si="4"/>
        <v>2.7105541636902701E-4</v>
      </c>
      <c r="Q46" s="2">
        <f t="shared" si="5"/>
        <v>39928.978900000002</v>
      </c>
    </row>
    <row r="47" spans="1:22">
      <c r="A47" s="39" t="s">
        <v>55</v>
      </c>
      <c r="B47" s="42" t="s">
        <v>29</v>
      </c>
      <c r="C47" s="39">
        <v>55049.476999999999</v>
      </c>
      <c r="D47" s="39">
        <v>8.9999999999999998E-4</v>
      </c>
      <c r="E47">
        <f t="shared" si="0"/>
        <v>9278.9821567203035</v>
      </c>
      <c r="F47">
        <f t="shared" si="1"/>
        <v>9279</v>
      </c>
      <c r="G47">
        <f t="shared" si="2"/>
        <v>-5.7230000020354055E-3</v>
      </c>
      <c r="I47">
        <f t="shared" si="7"/>
        <v>-5.7230000020354055E-3</v>
      </c>
      <c r="O47">
        <f t="shared" ca="1" si="4"/>
        <v>-2.4423071115621184E-4</v>
      </c>
      <c r="Q47" s="2">
        <f t="shared" si="5"/>
        <v>40030.976999999999</v>
      </c>
    </row>
    <row r="48" spans="1:22">
      <c r="A48" s="39" t="s">
        <v>56</v>
      </c>
      <c r="B48" s="42" t="s">
        <v>29</v>
      </c>
      <c r="C48" s="39">
        <v>55312.798799999997</v>
      </c>
      <c r="D48" s="39">
        <v>2.9999999999999997E-4</v>
      </c>
      <c r="E48">
        <f t="shared" si="0"/>
        <v>10099.971939626541</v>
      </c>
      <c r="F48">
        <f t="shared" si="1"/>
        <v>10100</v>
      </c>
      <c r="G48">
        <f t="shared" si="2"/>
        <v>-8.9999999981955625E-3</v>
      </c>
      <c r="I48">
        <f t="shared" si="7"/>
        <v>-8.9999999981955625E-3</v>
      </c>
      <c r="O48">
        <f t="shared" ca="1" si="4"/>
        <v>-1.5745763422826894E-3</v>
      </c>
      <c r="Q48" s="2">
        <f t="shared" si="5"/>
        <v>40294.298799999997</v>
      </c>
    </row>
    <row r="49" spans="1:22">
      <c r="A49" s="39" t="s">
        <v>60</v>
      </c>
      <c r="B49" s="42" t="s">
        <v>29</v>
      </c>
      <c r="C49" s="39">
        <v>55314.404900000001</v>
      </c>
      <c r="D49" s="39">
        <v>2.2000000000000001E-3</v>
      </c>
      <c r="E49">
        <f t="shared" si="0"/>
        <v>10104.979469160098</v>
      </c>
      <c r="F49">
        <f t="shared" si="1"/>
        <v>10105</v>
      </c>
      <c r="G49">
        <f t="shared" si="2"/>
        <v>-6.5849999955389649E-3</v>
      </c>
      <c r="I49">
        <f t="shared" si="7"/>
        <v>-6.5849999955389649E-3</v>
      </c>
      <c r="O49">
        <f t="shared" ca="1" si="4"/>
        <v>-1.5826783254198791E-3</v>
      </c>
      <c r="Q49" s="2">
        <f t="shared" si="5"/>
        <v>40295.904900000001</v>
      </c>
    </row>
    <row r="50" spans="1:22">
      <c r="A50" s="39" t="s">
        <v>60</v>
      </c>
      <c r="B50" s="42" t="s">
        <v>29</v>
      </c>
      <c r="C50" s="39">
        <v>55314.5625</v>
      </c>
      <c r="D50" s="39">
        <v>2.7000000000000001E-3</v>
      </c>
      <c r="E50">
        <f t="shared" si="0"/>
        <v>10105.470837477438</v>
      </c>
      <c r="F50">
        <f t="shared" si="1"/>
        <v>10105.5</v>
      </c>
      <c r="G50">
        <f t="shared" si="2"/>
        <v>-9.3534999978146516E-3</v>
      </c>
      <c r="I50">
        <f t="shared" si="7"/>
        <v>-9.3534999978146516E-3</v>
      </c>
      <c r="O50">
        <f t="shared" ca="1" si="4"/>
        <v>-1.5834885237335991E-3</v>
      </c>
      <c r="Q50" s="2">
        <f t="shared" si="5"/>
        <v>40296.0625</v>
      </c>
    </row>
    <row r="51" spans="1:22">
      <c r="A51" s="39" t="s">
        <v>62</v>
      </c>
      <c r="B51" s="42" t="s">
        <v>29</v>
      </c>
      <c r="C51" s="39">
        <v>55661.440000000002</v>
      </c>
      <c r="D51" s="39">
        <v>1.5E-3</v>
      </c>
      <c r="E51">
        <f t="shared" si="0"/>
        <v>11186.97219216992</v>
      </c>
      <c r="F51">
        <f t="shared" si="1"/>
        <v>11187</v>
      </c>
      <c r="G51">
        <f t="shared" si="2"/>
        <v>-8.9189999998779967E-3</v>
      </c>
      <c r="I51">
        <f t="shared" si="7"/>
        <v>-8.9189999998779967E-3</v>
      </c>
      <c r="O51">
        <f t="shared" ca="1" si="4"/>
        <v>-3.335947476307638E-3</v>
      </c>
      <c r="Q51" s="2">
        <f t="shared" si="5"/>
        <v>40642.94</v>
      </c>
    </row>
    <row r="52" spans="1:22">
      <c r="A52" s="39" t="s">
        <v>62</v>
      </c>
      <c r="B52" s="42" t="s">
        <v>29</v>
      </c>
      <c r="C52" s="39">
        <v>55661.600200000001</v>
      </c>
      <c r="D52" s="39">
        <v>8.9999999999999998E-4</v>
      </c>
      <c r="E52">
        <f t="shared" si="0"/>
        <v>11187.471666817368</v>
      </c>
      <c r="F52">
        <f t="shared" si="1"/>
        <v>11187.5</v>
      </c>
      <c r="G52">
        <f t="shared" si="2"/>
        <v>-9.0874999950756319E-3</v>
      </c>
      <c r="I52">
        <f t="shared" si="7"/>
        <v>-9.0874999950756319E-3</v>
      </c>
      <c r="O52">
        <f t="shared" ca="1" si="4"/>
        <v>-3.336757674621358E-3</v>
      </c>
      <c r="Q52" s="2">
        <f t="shared" si="5"/>
        <v>40643.100200000001</v>
      </c>
    </row>
    <row r="53" spans="1:22">
      <c r="A53" s="39" t="s">
        <v>61</v>
      </c>
      <c r="B53" s="42" t="s">
        <v>33</v>
      </c>
      <c r="C53" s="39">
        <v>55723.821900000003</v>
      </c>
      <c r="D53" s="39">
        <v>6.9999999999999999E-4</v>
      </c>
      <c r="E53">
        <f t="shared" si="0"/>
        <v>11381.467682244343</v>
      </c>
      <c r="F53">
        <f t="shared" si="1"/>
        <v>11381.5</v>
      </c>
      <c r="G53">
        <f t="shared" si="2"/>
        <v>-1.0365499998442829E-2</v>
      </c>
      <c r="I53">
        <f t="shared" si="7"/>
        <v>-1.0365499998442829E-2</v>
      </c>
      <c r="O53">
        <f t="shared" ca="1" si="4"/>
        <v>-3.6511146203443007E-3</v>
      </c>
      <c r="Q53" s="2">
        <f t="shared" si="5"/>
        <v>40705.321900000003</v>
      </c>
    </row>
    <row r="54" spans="1:22">
      <c r="A54" s="39" t="s">
        <v>62</v>
      </c>
      <c r="B54" s="42" t="s">
        <v>29</v>
      </c>
      <c r="C54" s="39">
        <v>55746.436999999998</v>
      </c>
      <c r="D54" s="39">
        <v>1.5E-3</v>
      </c>
      <c r="E54">
        <f t="shared" si="0"/>
        <v>11451.977476873573</v>
      </c>
      <c r="F54">
        <f t="shared" si="1"/>
        <v>11452</v>
      </c>
      <c r="G54">
        <f t="shared" si="2"/>
        <v>-7.2240000008605421E-3</v>
      </c>
      <c r="I54">
        <f t="shared" si="7"/>
        <v>-7.2240000008605421E-3</v>
      </c>
      <c r="O54">
        <f t="shared" ca="1" si="4"/>
        <v>-3.7653525825786689E-3</v>
      </c>
      <c r="Q54" s="2">
        <f t="shared" si="5"/>
        <v>40727.936999999998</v>
      </c>
    </row>
    <row r="55" spans="1:22">
      <c r="A55" s="43" t="s">
        <v>63</v>
      </c>
      <c r="B55" s="44" t="s">
        <v>29</v>
      </c>
      <c r="C55" s="45">
        <v>56094.437299999998</v>
      </c>
      <c r="D55" s="45">
        <v>4.5999999999999999E-3</v>
      </c>
      <c r="E55">
        <f t="shared" si="0"/>
        <v>12536.979519045195</v>
      </c>
      <c r="F55">
        <f t="shared" si="1"/>
        <v>12537</v>
      </c>
      <c r="G55">
        <f t="shared" si="2"/>
        <v>-6.5689999973983504E-3</v>
      </c>
      <c r="I55">
        <f t="shared" si="7"/>
        <v>-6.5689999973983504E-3</v>
      </c>
      <c r="O55">
        <f t="shared" ca="1" si="4"/>
        <v>-5.5234829233487409E-3</v>
      </c>
      <c r="Q55" s="2">
        <f t="shared" si="5"/>
        <v>41075.937299999998</v>
      </c>
    </row>
    <row r="56" spans="1:22">
      <c r="A56" s="45" t="s">
        <v>64</v>
      </c>
      <c r="B56" s="44" t="s">
        <v>29</v>
      </c>
      <c r="C56" s="45">
        <v>56505.459900000002</v>
      </c>
      <c r="D56" s="45">
        <v>1.5E-3</v>
      </c>
      <c r="E56">
        <f t="shared" si="0"/>
        <v>13818.473702753356</v>
      </c>
      <c r="F56">
        <f t="shared" si="1"/>
        <v>13818.5</v>
      </c>
      <c r="G56">
        <f t="shared" si="2"/>
        <v>-8.4344999995664693E-3</v>
      </c>
      <c r="I56">
        <f t="shared" si="7"/>
        <v>-8.4344999995664693E-3</v>
      </c>
      <c r="O56">
        <f t="shared" ca="1" si="4"/>
        <v>-7.6000212014103521E-3</v>
      </c>
      <c r="Q56" s="2">
        <f t="shared" si="5"/>
        <v>41486.959900000002</v>
      </c>
    </row>
    <row r="57" spans="1:22">
      <c r="A57" s="47" t="s">
        <v>66</v>
      </c>
      <c r="C57" s="12">
        <v>57118.869400000003</v>
      </c>
      <c r="D57" s="12">
        <v>2.0000000000000001E-4</v>
      </c>
      <c r="E57">
        <f t="shared" si="0"/>
        <v>15730.97366378062</v>
      </c>
      <c r="F57">
        <f t="shared" si="1"/>
        <v>15731</v>
      </c>
      <c r="G57">
        <f t="shared" si="2"/>
        <v>-8.4469999928842299E-3</v>
      </c>
      <c r="K57">
        <f>+G57</f>
        <v>-8.4469999928842299E-3</v>
      </c>
      <c r="O57">
        <f t="shared" ca="1" si="4"/>
        <v>-1.0699029751385248E-2</v>
      </c>
      <c r="Q57" s="2">
        <f t="shared" si="5"/>
        <v>42100.369400000003</v>
      </c>
      <c r="V57" s="65" t="s">
        <v>235</v>
      </c>
    </row>
    <row r="58" spans="1:22">
      <c r="A58" s="16" t="s">
        <v>232</v>
      </c>
      <c r="B58" s="63"/>
      <c r="C58" s="17">
        <v>57210.438199999997</v>
      </c>
      <c r="D58" s="17">
        <v>1.4E-3</v>
      </c>
      <c r="E58">
        <f t="shared" si="0"/>
        <v>16016.468633179204</v>
      </c>
      <c r="F58">
        <f t="shared" si="1"/>
        <v>16016.5</v>
      </c>
      <c r="G58">
        <f t="shared" si="2"/>
        <v>-1.0060500004328787E-2</v>
      </c>
      <c r="J58">
        <f>+G58</f>
        <v>-1.0060500004328787E-2</v>
      </c>
      <c r="O58">
        <f t="shared" ca="1" si="4"/>
        <v>-1.1161652988518758E-2</v>
      </c>
      <c r="Q58" s="2">
        <f t="shared" si="5"/>
        <v>42191.938199999997</v>
      </c>
    </row>
    <row r="59" spans="1:22">
      <c r="A59" s="5" t="s">
        <v>234</v>
      </c>
      <c r="B59" s="3"/>
      <c r="C59" s="12">
        <v>58261.806199999999</v>
      </c>
      <c r="D59" s="12">
        <v>4.0000000000000002E-4</v>
      </c>
      <c r="E59">
        <f>+(C59-C$7)/C$8</f>
        <v>19294.444046056426</v>
      </c>
      <c r="F59">
        <f t="shared" si="1"/>
        <v>19294.5</v>
      </c>
      <c r="G59">
        <f>+C59-(C$7+F59*C$8)</f>
        <v>-1.7946500003745314E-2</v>
      </c>
      <c r="K59">
        <f>+G59</f>
        <v>-1.7946500003745314E-2</v>
      </c>
      <c r="O59">
        <f ca="1">+C$11+C$12*$F59</f>
        <v>-1.6473313133260042E-2</v>
      </c>
      <c r="Q59" s="2">
        <f>+C59-15018.5</f>
        <v>43243.306199999999</v>
      </c>
      <c r="V59" s="65" t="s">
        <v>235</v>
      </c>
    </row>
    <row r="60" spans="1:22">
      <c r="C60" s="12"/>
      <c r="D60" s="12"/>
    </row>
    <row r="61" spans="1:22">
      <c r="C61" s="12"/>
      <c r="D61" s="12"/>
    </row>
    <row r="62" spans="1:22">
      <c r="C62" s="12"/>
      <c r="D62" s="12"/>
    </row>
    <row r="63" spans="1:22">
      <c r="C63" s="12"/>
      <c r="D63" s="12"/>
    </row>
    <row r="64" spans="1:22">
      <c r="C64" s="12"/>
      <c r="D64" s="12"/>
    </row>
    <row r="65" spans="3:4">
      <c r="C65" s="12"/>
      <c r="D65" s="12"/>
    </row>
    <row r="66" spans="3:4">
      <c r="C66" s="12"/>
      <c r="D66" s="12"/>
    </row>
    <row r="67" spans="3:4">
      <c r="C67" s="12"/>
      <c r="D67" s="12"/>
    </row>
    <row r="68" spans="3:4">
      <c r="C68" s="12"/>
      <c r="D68" s="12"/>
    </row>
    <row r="69" spans="3:4">
      <c r="C69" s="12"/>
      <c r="D69" s="12"/>
    </row>
    <row r="70" spans="3:4">
      <c r="C70" s="12"/>
      <c r="D70" s="12"/>
    </row>
    <row r="71" spans="3:4">
      <c r="C71" s="12"/>
      <c r="D71" s="12"/>
    </row>
    <row r="72" spans="3:4">
      <c r="C72" s="12"/>
      <c r="D72" s="12"/>
    </row>
    <row r="73" spans="3:4">
      <c r="C73" s="12"/>
      <c r="D73" s="12"/>
    </row>
    <row r="74" spans="3:4">
      <c r="C74" s="12"/>
      <c r="D74" s="12"/>
    </row>
    <row r="75" spans="3:4">
      <c r="C75" s="12"/>
      <c r="D75" s="12"/>
    </row>
    <row r="76" spans="3:4">
      <c r="C76" s="12"/>
      <c r="D76" s="12"/>
    </row>
    <row r="77" spans="3:4">
      <c r="C77" s="12"/>
      <c r="D77" s="12"/>
    </row>
    <row r="78" spans="3:4">
      <c r="C78" s="12"/>
      <c r="D78" s="12"/>
    </row>
    <row r="79" spans="3:4">
      <c r="C79" s="12"/>
      <c r="D79" s="12"/>
    </row>
    <row r="80" spans="3:4">
      <c r="C80" s="12"/>
      <c r="D80" s="12"/>
    </row>
    <row r="81" spans="3:4">
      <c r="C81" s="12"/>
      <c r="D81" s="12"/>
    </row>
    <row r="82" spans="3:4">
      <c r="C82" s="12"/>
      <c r="D82" s="12"/>
    </row>
    <row r="83" spans="3:4">
      <c r="C83" s="12"/>
      <c r="D83" s="12"/>
    </row>
    <row r="84" spans="3:4">
      <c r="C84" s="12"/>
      <c r="D84" s="12"/>
    </row>
    <row r="85" spans="3:4">
      <c r="C85" s="12"/>
      <c r="D85" s="12"/>
    </row>
    <row r="86" spans="3:4">
      <c r="C86" s="12"/>
      <c r="D86" s="12"/>
    </row>
    <row r="87" spans="3:4">
      <c r="C87" s="12"/>
      <c r="D87" s="12"/>
    </row>
    <row r="88" spans="3:4">
      <c r="C88" s="12"/>
      <c r="D88" s="12"/>
    </row>
    <row r="89" spans="3:4">
      <c r="C89" s="12"/>
      <c r="D89" s="12"/>
    </row>
    <row r="90" spans="3:4">
      <c r="C90" s="12"/>
      <c r="D90" s="12"/>
    </row>
    <row r="91" spans="3:4">
      <c r="C91" s="12"/>
      <c r="D91" s="12"/>
    </row>
    <row r="92" spans="3:4">
      <c r="C92" s="12"/>
      <c r="D92" s="12"/>
    </row>
    <row r="93" spans="3:4">
      <c r="C93" s="12"/>
      <c r="D93" s="12"/>
    </row>
    <row r="94" spans="3:4">
      <c r="C94" s="12"/>
      <c r="D94" s="12"/>
    </row>
    <row r="95" spans="3:4">
      <c r="C95" s="12"/>
      <c r="D95" s="12"/>
    </row>
    <row r="96" spans="3:4">
      <c r="C96" s="12"/>
      <c r="D96" s="12"/>
    </row>
    <row r="97" spans="3:4">
      <c r="C97" s="12"/>
      <c r="D97" s="12"/>
    </row>
    <row r="98" spans="3:4">
      <c r="C98" s="12"/>
      <c r="D98" s="12"/>
    </row>
    <row r="99" spans="3:4">
      <c r="C99" s="12"/>
      <c r="D99" s="12"/>
    </row>
    <row r="100" spans="3:4">
      <c r="C100" s="12"/>
      <c r="D100" s="12"/>
    </row>
    <row r="101" spans="3:4">
      <c r="C101" s="12"/>
      <c r="D101" s="12"/>
    </row>
    <row r="102" spans="3:4">
      <c r="C102" s="12"/>
      <c r="D102" s="12"/>
    </row>
    <row r="103" spans="3:4">
      <c r="C103" s="12"/>
      <c r="D103" s="12"/>
    </row>
    <row r="104" spans="3:4">
      <c r="C104" s="12"/>
      <c r="D104" s="12"/>
    </row>
    <row r="105" spans="3:4">
      <c r="C105" s="12"/>
      <c r="D105" s="12"/>
    </row>
    <row r="106" spans="3:4">
      <c r="C106" s="12"/>
      <c r="D106" s="12"/>
    </row>
    <row r="107" spans="3:4">
      <c r="C107" s="12"/>
      <c r="D107" s="12"/>
    </row>
    <row r="108" spans="3:4">
      <c r="C108" s="12"/>
      <c r="D108" s="12"/>
    </row>
    <row r="109" spans="3:4">
      <c r="C109" s="12"/>
      <c r="D109" s="12"/>
    </row>
    <row r="110" spans="3:4">
      <c r="C110" s="12"/>
      <c r="D110" s="12"/>
    </row>
    <row r="111" spans="3:4">
      <c r="C111" s="12"/>
      <c r="D111" s="12"/>
    </row>
    <row r="112" spans="3:4">
      <c r="C112" s="12"/>
      <c r="D112" s="12"/>
    </row>
    <row r="113" spans="3:4">
      <c r="C113" s="12"/>
      <c r="D113" s="12"/>
    </row>
    <row r="114" spans="3:4">
      <c r="C114" s="12"/>
      <c r="D114" s="12"/>
    </row>
    <row r="115" spans="3:4">
      <c r="C115" s="12"/>
      <c r="D115" s="12"/>
    </row>
    <row r="116" spans="3:4">
      <c r="C116" s="12"/>
      <c r="D116" s="12"/>
    </row>
    <row r="117" spans="3:4">
      <c r="C117" s="12"/>
      <c r="D117" s="12"/>
    </row>
    <row r="118" spans="3:4">
      <c r="C118" s="12"/>
      <c r="D118" s="12"/>
    </row>
    <row r="119" spans="3:4">
      <c r="C119" s="12"/>
      <c r="D119" s="12"/>
    </row>
    <row r="120" spans="3:4">
      <c r="C120" s="12"/>
      <c r="D120" s="12"/>
    </row>
    <row r="121" spans="3:4">
      <c r="C121" s="12"/>
      <c r="D121" s="12"/>
    </row>
    <row r="122" spans="3:4">
      <c r="C122" s="12"/>
      <c r="D122" s="12"/>
    </row>
    <row r="123" spans="3:4">
      <c r="C123" s="12"/>
      <c r="D123" s="12"/>
    </row>
    <row r="124" spans="3:4">
      <c r="C124" s="12"/>
      <c r="D124" s="12"/>
    </row>
    <row r="125" spans="3:4">
      <c r="C125" s="12"/>
      <c r="D125" s="12"/>
    </row>
    <row r="126" spans="3:4">
      <c r="C126" s="12"/>
      <c r="D126" s="12"/>
    </row>
    <row r="127" spans="3:4">
      <c r="C127" s="12"/>
      <c r="D127" s="12"/>
    </row>
    <row r="128" spans="3:4">
      <c r="C128" s="12"/>
      <c r="D128" s="12"/>
    </row>
    <row r="129" spans="3:4">
      <c r="C129" s="12"/>
      <c r="D129" s="12"/>
    </row>
    <row r="130" spans="3:4">
      <c r="C130" s="12"/>
      <c r="D130" s="12"/>
    </row>
    <row r="131" spans="3:4">
      <c r="C131" s="12"/>
      <c r="D131" s="12"/>
    </row>
    <row r="132" spans="3:4">
      <c r="C132" s="12"/>
      <c r="D132" s="12"/>
    </row>
    <row r="133" spans="3:4">
      <c r="C133" s="12"/>
      <c r="D133" s="12"/>
    </row>
    <row r="134" spans="3:4">
      <c r="C134" s="12"/>
      <c r="D134" s="12"/>
    </row>
    <row r="135" spans="3:4">
      <c r="C135" s="12"/>
      <c r="D135" s="12"/>
    </row>
    <row r="136" spans="3:4">
      <c r="C136" s="12"/>
      <c r="D136" s="12"/>
    </row>
    <row r="137" spans="3:4">
      <c r="C137" s="12"/>
      <c r="D137" s="12"/>
    </row>
    <row r="138" spans="3:4">
      <c r="C138" s="12"/>
      <c r="D138" s="12"/>
    </row>
    <row r="139" spans="3:4">
      <c r="C139" s="12"/>
      <c r="D139" s="12"/>
    </row>
    <row r="140" spans="3:4">
      <c r="C140" s="12"/>
      <c r="D140" s="12"/>
    </row>
    <row r="141" spans="3:4">
      <c r="C141" s="12"/>
      <c r="D141" s="12"/>
    </row>
    <row r="142" spans="3:4">
      <c r="C142" s="12"/>
      <c r="D142" s="12"/>
    </row>
    <row r="143" spans="3:4">
      <c r="C143" s="12"/>
      <c r="D143" s="12"/>
    </row>
    <row r="144" spans="3:4">
      <c r="C144" s="12"/>
      <c r="D144" s="12"/>
    </row>
    <row r="145" spans="3:4">
      <c r="C145" s="12"/>
      <c r="D145" s="12"/>
    </row>
    <row r="146" spans="3:4">
      <c r="C146" s="12"/>
      <c r="D146" s="12"/>
    </row>
    <row r="147" spans="3:4">
      <c r="C147" s="12"/>
      <c r="D147" s="12"/>
    </row>
    <row r="148" spans="3:4">
      <c r="C148" s="12"/>
      <c r="D148" s="12"/>
    </row>
    <row r="149" spans="3:4">
      <c r="C149" s="12"/>
      <c r="D149" s="12"/>
    </row>
    <row r="150" spans="3:4">
      <c r="C150" s="12"/>
      <c r="D150" s="12"/>
    </row>
    <row r="151" spans="3:4">
      <c r="C151" s="12"/>
      <c r="D151" s="12"/>
    </row>
    <row r="152" spans="3:4">
      <c r="C152" s="12"/>
      <c r="D152" s="12"/>
    </row>
    <row r="153" spans="3:4">
      <c r="C153" s="12"/>
      <c r="D153" s="12"/>
    </row>
    <row r="154" spans="3:4">
      <c r="C154" s="12"/>
      <c r="D154" s="12"/>
    </row>
    <row r="155" spans="3:4">
      <c r="C155" s="12"/>
      <c r="D155" s="12"/>
    </row>
    <row r="156" spans="3:4">
      <c r="C156" s="12"/>
      <c r="D156" s="12"/>
    </row>
    <row r="157" spans="3:4">
      <c r="C157" s="12"/>
      <c r="D157" s="12"/>
    </row>
    <row r="158" spans="3:4">
      <c r="C158" s="12"/>
      <c r="D158" s="12"/>
    </row>
    <row r="159" spans="3:4">
      <c r="C159" s="12"/>
      <c r="D159" s="12"/>
    </row>
    <row r="160" spans="3:4">
      <c r="C160" s="12"/>
      <c r="D160" s="12"/>
    </row>
    <row r="161" spans="3:4">
      <c r="C161" s="12"/>
      <c r="D161" s="12"/>
    </row>
    <row r="162" spans="3:4">
      <c r="C162" s="12"/>
      <c r="D162" s="12"/>
    </row>
    <row r="163" spans="3:4">
      <c r="C163" s="12"/>
      <c r="D163" s="12"/>
    </row>
    <row r="164" spans="3:4">
      <c r="C164" s="12"/>
      <c r="D164" s="12"/>
    </row>
    <row r="165" spans="3:4">
      <c r="C165" s="12"/>
      <c r="D165" s="12"/>
    </row>
    <row r="166" spans="3:4">
      <c r="C166" s="12"/>
      <c r="D166" s="12"/>
    </row>
    <row r="167" spans="3:4">
      <c r="C167" s="12"/>
      <c r="D167" s="12"/>
    </row>
    <row r="168" spans="3:4">
      <c r="C168" s="12"/>
      <c r="D168" s="12"/>
    </row>
    <row r="169" spans="3:4">
      <c r="C169" s="12"/>
      <c r="D169" s="12"/>
    </row>
    <row r="170" spans="3:4">
      <c r="C170" s="12"/>
      <c r="D170" s="12"/>
    </row>
    <row r="171" spans="3:4">
      <c r="C171" s="12"/>
      <c r="D171" s="12"/>
    </row>
    <row r="172" spans="3:4">
      <c r="C172" s="12"/>
      <c r="D172" s="12"/>
    </row>
    <row r="173" spans="3:4">
      <c r="C173" s="12"/>
      <c r="D173" s="12"/>
    </row>
    <row r="174" spans="3:4">
      <c r="C174" s="12"/>
      <c r="D174" s="12"/>
    </row>
    <row r="175" spans="3:4">
      <c r="C175" s="12"/>
      <c r="D175" s="12"/>
    </row>
    <row r="176" spans="3:4">
      <c r="C176" s="12"/>
      <c r="D176" s="12"/>
    </row>
    <row r="177" spans="3:4">
      <c r="C177" s="12"/>
      <c r="D177" s="12"/>
    </row>
    <row r="178" spans="3:4">
      <c r="C178" s="12"/>
      <c r="D178" s="12"/>
    </row>
    <row r="179" spans="3:4">
      <c r="C179" s="12"/>
      <c r="D179" s="12"/>
    </row>
    <row r="180" spans="3:4">
      <c r="C180" s="12"/>
      <c r="D180" s="12"/>
    </row>
    <row r="181" spans="3:4">
      <c r="C181" s="12"/>
      <c r="D181" s="12"/>
    </row>
    <row r="182" spans="3:4">
      <c r="C182" s="12"/>
      <c r="D182" s="12"/>
    </row>
    <row r="183" spans="3:4">
      <c r="C183" s="12"/>
      <c r="D183" s="12"/>
    </row>
    <row r="184" spans="3:4">
      <c r="C184" s="12"/>
      <c r="D184" s="12"/>
    </row>
    <row r="185" spans="3:4">
      <c r="C185" s="12"/>
      <c r="D185" s="12"/>
    </row>
    <row r="186" spans="3:4">
      <c r="C186" s="12"/>
      <c r="D186" s="12"/>
    </row>
    <row r="187" spans="3:4">
      <c r="C187" s="12"/>
      <c r="D187" s="12"/>
    </row>
    <row r="188" spans="3:4">
      <c r="C188" s="12"/>
      <c r="D188" s="12"/>
    </row>
    <row r="189" spans="3:4">
      <c r="C189" s="12"/>
      <c r="D189" s="12"/>
    </row>
    <row r="190" spans="3:4">
      <c r="C190" s="12"/>
      <c r="D190" s="12"/>
    </row>
    <row r="191" spans="3:4">
      <c r="C191" s="12"/>
      <c r="D191" s="12"/>
    </row>
    <row r="192" spans="3:4">
      <c r="C192" s="12"/>
      <c r="D192" s="12"/>
    </row>
    <row r="193" spans="3:4">
      <c r="C193" s="12"/>
      <c r="D193" s="12"/>
    </row>
    <row r="194" spans="3:4">
      <c r="C194" s="12"/>
      <c r="D194" s="12"/>
    </row>
    <row r="195" spans="3:4">
      <c r="C195" s="12"/>
      <c r="D195" s="12"/>
    </row>
    <row r="196" spans="3:4">
      <c r="C196" s="12"/>
      <c r="D196" s="12"/>
    </row>
    <row r="197" spans="3:4">
      <c r="C197" s="12"/>
      <c r="D197" s="12"/>
    </row>
    <row r="198" spans="3:4">
      <c r="C198" s="12"/>
      <c r="D198" s="12"/>
    </row>
    <row r="199" spans="3:4">
      <c r="C199" s="12"/>
      <c r="D199" s="12"/>
    </row>
    <row r="200" spans="3:4">
      <c r="C200" s="12"/>
      <c r="D200" s="12"/>
    </row>
    <row r="201" spans="3:4">
      <c r="C201" s="12"/>
      <c r="D201" s="12"/>
    </row>
    <row r="202" spans="3:4">
      <c r="C202" s="12"/>
      <c r="D202" s="12"/>
    </row>
    <row r="203" spans="3:4">
      <c r="C203" s="12"/>
      <c r="D203" s="12"/>
    </row>
    <row r="204" spans="3:4">
      <c r="C204" s="12"/>
      <c r="D204" s="12"/>
    </row>
    <row r="205" spans="3:4">
      <c r="C205" s="12"/>
      <c r="D205" s="12"/>
    </row>
    <row r="206" spans="3:4">
      <c r="C206" s="12"/>
      <c r="D206" s="12"/>
    </row>
    <row r="207" spans="3:4">
      <c r="C207" s="12"/>
      <c r="D207" s="12"/>
    </row>
    <row r="208" spans="3:4">
      <c r="C208" s="12"/>
      <c r="D208" s="12"/>
    </row>
    <row r="209" spans="3:4">
      <c r="C209" s="12"/>
      <c r="D209" s="12"/>
    </row>
    <row r="210" spans="3:4">
      <c r="C210" s="12"/>
      <c r="D210" s="12"/>
    </row>
    <row r="211" spans="3:4">
      <c r="C211" s="12"/>
      <c r="D211" s="12"/>
    </row>
    <row r="212" spans="3:4">
      <c r="C212" s="12"/>
      <c r="D212" s="12"/>
    </row>
    <row r="213" spans="3:4">
      <c r="C213" s="12"/>
      <c r="D213" s="12"/>
    </row>
    <row r="214" spans="3:4">
      <c r="C214" s="12"/>
      <c r="D214" s="12"/>
    </row>
    <row r="215" spans="3:4">
      <c r="C215" s="12"/>
      <c r="D215" s="12"/>
    </row>
    <row r="216" spans="3:4">
      <c r="C216" s="12"/>
      <c r="D216" s="12"/>
    </row>
    <row r="217" spans="3:4">
      <c r="C217" s="12"/>
      <c r="D217" s="12"/>
    </row>
    <row r="218" spans="3:4">
      <c r="C218" s="12"/>
      <c r="D218" s="12"/>
    </row>
    <row r="219" spans="3:4">
      <c r="C219" s="12"/>
      <c r="D219" s="12"/>
    </row>
    <row r="220" spans="3:4">
      <c r="C220" s="12"/>
      <c r="D220" s="12"/>
    </row>
    <row r="221" spans="3:4">
      <c r="C221" s="12"/>
      <c r="D221" s="12"/>
    </row>
    <row r="222" spans="3:4">
      <c r="C222" s="12"/>
      <c r="D222" s="12"/>
    </row>
    <row r="223" spans="3:4">
      <c r="C223" s="12"/>
      <c r="D223" s="12"/>
    </row>
    <row r="224" spans="3:4">
      <c r="C224" s="12"/>
      <c r="D224" s="12"/>
    </row>
    <row r="225" spans="3:4">
      <c r="C225" s="12"/>
      <c r="D225" s="12"/>
    </row>
    <row r="226" spans="3:4">
      <c r="C226" s="12"/>
      <c r="D226" s="12"/>
    </row>
    <row r="227" spans="3:4">
      <c r="C227" s="12"/>
      <c r="D227" s="12"/>
    </row>
    <row r="228" spans="3:4">
      <c r="C228" s="12"/>
      <c r="D228" s="12"/>
    </row>
    <row r="229" spans="3:4">
      <c r="C229" s="12"/>
      <c r="D229" s="12"/>
    </row>
    <row r="230" spans="3:4">
      <c r="C230" s="12"/>
      <c r="D230" s="12"/>
    </row>
    <row r="231" spans="3:4">
      <c r="C231" s="12"/>
      <c r="D231" s="12"/>
    </row>
    <row r="232" spans="3:4">
      <c r="C232" s="12"/>
      <c r="D232" s="12"/>
    </row>
    <row r="233" spans="3:4">
      <c r="C233" s="12"/>
      <c r="D233" s="12"/>
    </row>
    <row r="234" spans="3:4">
      <c r="C234" s="12"/>
      <c r="D234" s="12"/>
    </row>
    <row r="235" spans="3:4">
      <c r="C235" s="12"/>
      <c r="D235" s="12"/>
    </row>
    <row r="236" spans="3:4">
      <c r="C236" s="12"/>
      <c r="D236" s="12"/>
    </row>
    <row r="237" spans="3:4">
      <c r="C237" s="12"/>
      <c r="D237" s="12"/>
    </row>
    <row r="238" spans="3:4">
      <c r="C238" s="12"/>
      <c r="D238" s="12"/>
    </row>
    <row r="239" spans="3:4">
      <c r="C239" s="12"/>
      <c r="D239" s="12"/>
    </row>
    <row r="240" spans="3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8"/>
  <sheetViews>
    <sheetView workbookViewId="0">
      <selection activeCell="A38" sqref="A38:D46"/>
    </sheetView>
  </sheetViews>
  <sheetFormatPr defaultRowHeight="12.75"/>
  <cols>
    <col min="1" max="1" width="19.7109375" style="12" customWidth="1"/>
    <col min="2" max="2" width="4.42578125" style="18" customWidth="1"/>
    <col min="3" max="3" width="12.7109375" style="12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2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48" t="s">
        <v>67</v>
      </c>
      <c r="I1" s="49" t="s">
        <v>68</v>
      </c>
      <c r="J1" s="50" t="s">
        <v>69</v>
      </c>
    </row>
    <row r="2" spans="1:16">
      <c r="I2" s="51" t="s">
        <v>70</v>
      </c>
      <c r="J2" s="52" t="s">
        <v>71</v>
      </c>
    </row>
    <row r="3" spans="1:16">
      <c r="A3" s="53" t="s">
        <v>72</v>
      </c>
      <c r="I3" s="51" t="s">
        <v>73</v>
      </c>
      <c r="J3" s="52" t="s">
        <v>74</v>
      </c>
    </row>
    <row r="4" spans="1:16">
      <c r="I4" s="51" t="s">
        <v>75</v>
      </c>
      <c r="J4" s="52" t="s">
        <v>74</v>
      </c>
    </row>
    <row r="5" spans="1:16" ht="13.5" thickBot="1">
      <c r="I5" s="54" t="s">
        <v>76</v>
      </c>
      <c r="J5" s="55" t="s">
        <v>77</v>
      </c>
    </row>
    <row r="10" spans="1:16" ht="13.5" thickBot="1"/>
    <row r="11" spans="1:16" ht="12.75" customHeight="1" thickBot="1">
      <c r="A11" s="12" t="str">
        <f t="shared" ref="A11:A46" si="0">P11</f>
        <v> BBS 129 </v>
      </c>
      <c r="B11" s="3" t="str">
        <f t="shared" ref="B11:B46" si="1">IF(H11=INT(H11),"I","II")</f>
        <v>II</v>
      </c>
      <c r="C11" s="12">
        <f t="shared" ref="C11:C46" si="2">1*G11</f>
        <v>52745.467499999999</v>
      </c>
      <c r="D11" s="18" t="str">
        <f t="shared" ref="D11:D46" si="3">VLOOKUP(F11,I$1:J$5,2,FALSE)</f>
        <v>vis</v>
      </c>
      <c r="E11" s="56">
        <f>VLOOKUP(C11,Active!C$21:E$973,3,FALSE)</f>
        <v>2095.4969336247455</v>
      </c>
      <c r="F11" s="3" t="s">
        <v>76</v>
      </c>
      <c r="G11" s="18" t="str">
        <f t="shared" ref="G11:G46" si="4">MID(I11,3,LEN(I11)-3)</f>
        <v>52745.4675</v>
      </c>
      <c r="H11" s="12">
        <f t="shared" ref="H11:H46" si="5">1*K11</f>
        <v>764.5</v>
      </c>
      <c r="I11" s="57" t="s">
        <v>106</v>
      </c>
      <c r="J11" s="58" t="s">
        <v>107</v>
      </c>
      <c r="K11" s="57">
        <v>764.5</v>
      </c>
      <c r="L11" s="57" t="s">
        <v>87</v>
      </c>
      <c r="M11" s="58" t="s">
        <v>81</v>
      </c>
      <c r="N11" s="58" t="s">
        <v>82</v>
      </c>
      <c r="O11" s="59" t="s">
        <v>83</v>
      </c>
      <c r="P11" s="59" t="s">
        <v>108</v>
      </c>
    </row>
    <row r="12" spans="1:16" ht="12.75" customHeight="1" thickBot="1">
      <c r="A12" s="12" t="str">
        <f t="shared" si="0"/>
        <v> BBS 130 </v>
      </c>
      <c r="B12" s="3" t="str">
        <f t="shared" si="1"/>
        <v>I</v>
      </c>
      <c r="C12" s="12">
        <f t="shared" si="2"/>
        <v>53096.512499999997</v>
      </c>
      <c r="D12" s="18" t="str">
        <f t="shared" si="3"/>
        <v>vis</v>
      </c>
      <c r="E12" s="56">
        <f>VLOOKUP(C12,Active!C$21:E$973,3,FALSE)</f>
        <v>3189.991800135308</v>
      </c>
      <c r="F12" s="3" t="s">
        <v>76</v>
      </c>
      <c r="G12" s="18" t="str">
        <f t="shared" si="4"/>
        <v>53096.5125</v>
      </c>
      <c r="H12" s="12">
        <f t="shared" si="5"/>
        <v>1859</v>
      </c>
      <c r="I12" s="57" t="s">
        <v>109</v>
      </c>
      <c r="J12" s="58" t="s">
        <v>110</v>
      </c>
      <c r="K12" s="57">
        <v>1859</v>
      </c>
      <c r="L12" s="57" t="s">
        <v>111</v>
      </c>
      <c r="M12" s="58" t="s">
        <v>81</v>
      </c>
      <c r="N12" s="58" t="s">
        <v>82</v>
      </c>
      <c r="O12" s="59" t="s">
        <v>83</v>
      </c>
      <c r="P12" s="59" t="s">
        <v>112</v>
      </c>
    </row>
    <row r="13" spans="1:16" ht="12.75" customHeight="1" thickBot="1">
      <c r="A13" s="12" t="str">
        <f t="shared" si="0"/>
        <v>BAVM 173 </v>
      </c>
      <c r="B13" s="3" t="str">
        <f t="shared" si="1"/>
        <v>II</v>
      </c>
      <c r="C13" s="12">
        <f t="shared" si="2"/>
        <v>53137.399700000002</v>
      </c>
      <c r="D13" s="18" t="str">
        <f t="shared" si="3"/>
        <v>vis</v>
      </c>
      <c r="E13" s="56">
        <f>VLOOKUP(C13,Active!C$21:E$973,3,FALSE)</f>
        <v>3317.470700293396</v>
      </c>
      <c r="F13" s="3" t="s">
        <v>76</v>
      </c>
      <c r="G13" s="18" t="str">
        <f t="shared" si="4"/>
        <v>53137.3997</v>
      </c>
      <c r="H13" s="12">
        <f t="shared" si="5"/>
        <v>1986.5</v>
      </c>
      <c r="I13" s="57" t="s">
        <v>113</v>
      </c>
      <c r="J13" s="58" t="s">
        <v>114</v>
      </c>
      <c r="K13" s="57">
        <v>1986.5</v>
      </c>
      <c r="L13" s="57" t="s">
        <v>115</v>
      </c>
      <c r="M13" s="58" t="s">
        <v>81</v>
      </c>
      <c r="N13" s="58" t="s">
        <v>116</v>
      </c>
      <c r="O13" s="59" t="s">
        <v>117</v>
      </c>
      <c r="P13" s="60" t="s">
        <v>118</v>
      </c>
    </row>
    <row r="14" spans="1:16" ht="12.75" customHeight="1" thickBot="1">
      <c r="A14" s="12" t="str">
        <f t="shared" si="0"/>
        <v>IBVS 5713 </v>
      </c>
      <c r="B14" s="3" t="str">
        <f t="shared" si="1"/>
        <v>II</v>
      </c>
      <c r="C14" s="12">
        <f t="shared" si="2"/>
        <v>53614.334199999998</v>
      </c>
      <c r="D14" s="18" t="str">
        <f t="shared" si="3"/>
        <v>vis</v>
      </c>
      <c r="E14" s="56">
        <f>VLOOKUP(C14,Active!C$21:E$973,3,FALSE)</f>
        <v>4804.4662761078353</v>
      </c>
      <c r="F14" s="3" t="s">
        <v>76</v>
      </c>
      <c r="G14" s="18" t="str">
        <f t="shared" si="4"/>
        <v>53614.3342</v>
      </c>
      <c r="H14" s="12">
        <f t="shared" si="5"/>
        <v>3473.5</v>
      </c>
      <c r="I14" s="57" t="s">
        <v>119</v>
      </c>
      <c r="J14" s="58" t="s">
        <v>120</v>
      </c>
      <c r="K14" s="57" t="s">
        <v>121</v>
      </c>
      <c r="L14" s="57" t="s">
        <v>122</v>
      </c>
      <c r="M14" s="58" t="s">
        <v>81</v>
      </c>
      <c r="N14" s="58" t="s">
        <v>82</v>
      </c>
      <c r="O14" s="59" t="s">
        <v>83</v>
      </c>
      <c r="P14" s="60" t="s">
        <v>123</v>
      </c>
    </row>
    <row r="15" spans="1:16" ht="12.75" customHeight="1" thickBot="1">
      <c r="A15" s="12" t="str">
        <f t="shared" si="0"/>
        <v>BAVM 178 </v>
      </c>
      <c r="B15" s="3" t="str">
        <f t="shared" si="1"/>
        <v>I</v>
      </c>
      <c r="C15" s="12">
        <f t="shared" si="2"/>
        <v>53863.383399999999</v>
      </c>
      <c r="D15" s="18" t="str">
        <f t="shared" si="3"/>
        <v>vis</v>
      </c>
      <c r="E15" s="56">
        <f>VLOOKUP(C15,Active!C$21:E$973,3,FALSE)</f>
        <v>5580.95667166557</v>
      </c>
      <c r="F15" s="3" t="s">
        <v>76</v>
      </c>
      <c r="G15" s="18" t="str">
        <f t="shared" si="4"/>
        <v>53863.3834</v>
      </c>
      <c r="H15" s="12">
        <f t="shared" si="5"/>
        <v>4250</v>
      </c>
      <c r="I15" s="57" t="s">
        <v>124</v>
      </c>
      <c r="J15" s="58" t="s">
        <v>125</v>
      </c>
      <c r="K15" s="57" t="s">
        <v>126</v>
      </c>
      <c r="L15" s="57" t="s">
        <v>127</v>
      </c>
      <c r="M15" s="58" t="s">
        <v>128</v>
      </c>
      <c r="N15" s="58" t="s">
        <v>116</v>
      </c>
      <c r="O15" s="59" t="s">
        <v>117</v>
      </c>
      <c r="P15" s="60" t="s">
        <v>129</v>
      </c>
    </row>
    <row r="16" spans="1:16" ht="12.75" customHeight="1" thickBot="1">
      <c r="A16" s="12" t="str">
        <f t="shared" si="0"/>
        <v>BAVM 178 </v>
      </c>
      <c r="B16" s="3" t="str">
        <f t="shared" si="1"/>
        <v>II</v>
      </c>
      <c r="C16" s="12">
        <f t="shared" si="2"/>
        <v>53863.548900000002</v>
      </c>
      <c r="D16" s="18" t="str">
        <f t="shared" si="3"/>
        <v>vis</v>
      </c>
      <c r="E16" s="56">
        <f>VLOOKUP(C16,Active!C$21:E$973,3,FALSE)</f>
        <v>5581.4726707551754</v>
      </c>
      <c r="F16" s="3" t="s">
        <v>76</v>
      </c>
      <c r="G16" s="18" t="str">
        <f t="shared" si="4"/>
        <v>53863.5489</v>
      </c>
      <c r="H16" s="12">
        <f t="shared" si="5"/>
        <v>4250.5</v>
      </c>
      <c r="I16" s="57" t="s">
        <v>130</v>
      </c>
      <c r="J16" s="58" t="s">
        <v>131</v>
      </c>
      <c r="K16" s="57" t="s">
        <v>132</v>
      </c>
      <c r="L16" s="57" t="s">
        <v>133</v>
      </c>
      <c r="M16" s="58" t="s">
        <v>128</v>
      </c>
      <c r="N16" s="58" t="s">
        <v>116</v>
      </c>
      <c r="O16" s="59" t="s">
        <v>117</v>
      </c>
      <c r="P16" s="60" t="s">
        <v>129</v>
      </c>
    </row>
    <row r="17" spans="1:16" ht="12.75" customHeight="1" thickBot="1">
      <c r="A17" s="12" t="str">
        <f t="shared" si="0"/>
        <v>BAVM 178 </v>
      </c>
      <c r="B17" s="3" t="str">
        <f t="shared" si="1"/>
        <v>I</v>
      </c>
      <c r="C17" s="12">
        <f t="shared" si="2"/>
        <v>53920.4758</v>
      </c>
      <c r="D17" s="18" t="str">
        <f t="shared" si="3"/>
        <v>vis</v>
      </c>
      <c r="E17" s="56">
        <f>VLOOKUP(C17,Active!C$21:E$973,3,FALSE)</f>
        <v>5758.9604566981716</v>
      </c>
      <c r="F17" s="3" t="s">
        <v>76</v>
      </c>
      <c r="G17" s="18" t="str">
        <f t="shared" si="4"/>
        <v>53920.4758</v>
      </c>
      <c r="H17" s="12">
        <f t="shared" si="5"/>
        <v>4428</v>
      </c>
      <c r="I17" s="57" t="s">
        <v>134</v>
      </c>
      <c r="J17" s="58" t="s">
        <v>135</v>
      </c>
      <c r="K17" s="57" t="s">
        <v>136</v>
      </c>
      <c r="L17" s="57" t="s">
        <v>137</v>
      </c>
      <c r="M17" s="58" t="s">
        <v>128</v>
      </c>
      <c r="N17" s="58" t="s">
        <v>116</v>
      </c>
      <c r="O17" s="59" t="s">
        <v>117</v>
      </c>
      <c r="P17" s="60" t="s">
        <v>129</v>
      </c>
    </row>
    <row r="18" spans="1:16" ht="12.75" customHeight="1" thickBot="1">
      <c r="A18" s="12" t="str">
        <f t="shared" si="0"/>
        <v> BBS 133 (=IBVS 5781) </v>
      </c>
      <c r="B18" s="3" t="str">
        <f t="shared" si="1"/>
        <v>I</v>
      </c>
      <c r="C18" s="12">
        <f t="shared" si="2"/>
        <v>53992.324800000002</v>
      </c>
      <c r="D18" s="18" t="str">
        <f t="shared" si="3"/>
        <v>vis</v>
      </c>
      <c r="E18" s="56">
        <f>VLOOKUP(C18,Active!C$21:E$973,3,FALSE)</f>
        <v>5982.9726536071712</v>
      </c>
      <c r="F18" s="3" t="s">
        <v>76</v>
      </c>
      <c r="G18" s="18" t="str">
        <f t="shared" si="4"/>
        <v>53992.3248</v>
      </c>
      <c r="H18" s="12">
        <f t="shared" si="5"/>
        <v>4652</v>
      </c>
      <c r="I18" s="57" t="s">
        <v>138</v>
      </c>
      <c r="J18" s="58" t="s">
        <v>139</v>
      </c>
      <c r="K18" s="57" t="s">
        <v>140</v>
      </c>
      <c r="L18" s="57" t="s">
        <v>133</v>
      </c>
      <c r="M18" s="58" t="s">
        <v>128</v>
      </c>
      <c r="N18" s="58" t="s">
        <v>141</v>
      </c>
      <c r="O18" s="59" t="s">
        <v>83</v>
      </c>
      <c r="P18" s="59" t="s">
        <v>142</v>
      </c>
    </row>
    <row r="19" spans="1:16" ht="12.75" customHeight="1" thickBot="1">
      <c r="A19" s="12" t="str">
        <f t="shared" si="0"/>
        <v> BBS 133 (=IBVS 5781) </v>
      </c>
      <c r="B19" s="3" t="str">
        <f t="shared" si="1"/>
        <v>I</v>
      </c>
      <c r="C19" s="12">
        <f t="shared" si="2"/>
        <v>54202.41</v>
      </c>
      <c r="D19" s="18" t="str">
        <f t="shared" si="3"/>
        <v>vis</v>
      </c>
      <c r="E19" s="56">
        <f>VLOOKUP(C19,Active!C$21:E$973,3,FALSE)</f>
        <v>6637.980339031682</v>
      </c>
      <c r="F19" s="3" t="s">
        <v>76</v>
      </c>
      <c r="G19" s="18" t="str">
        <f t="shared" si="4"/>
        <v>54202.410</v>
      </c>
      <c r="H19" s="12">
        <f t="shared" si="5"/>
        <v>5307</v>
      </c>
      <c r="I19" s="57" t="s">
        <v>143</v>
      </c>
      <c r="J19" s="58" t="s">
        <v>144</v>
      </c>
      <c r="K19" s="57" t="s">
        <v>145</v>
      </c>
      <c r="L19" s="57" t="s">
        <v>146</v>
      </c>
      <c r="M19" s="58" t="s">
        <v>128</v>
      </c>
      <c r="N19" s="58" t="s">
        <v>147</v>
      </c>
      <c r="O19" s="59" t="s">
        <v>83</v>
      </c>
      <c r="P19" s="59" t="s">
        <v>142</v>
      </c>
    </row>
    <row r="20" spans="1:16" ht="12.75" customHeight="1" thickBot="1">
      <c r="A20" s="12" t="str">
        <f t="shared" si="0"/>
        <v> BBS 133 (=IBVS 5781) </v>
      </c>
      <c r="B20" s="3" t="str">
        <f t="shared" si="1"/>
        <v>II</v>
      </c>
      <c r="C20" s="12">
        <f t="shared" si="2"/>
        <v>54202.568599999999</v>
      </c>
      <c r="D20" s="18" t="str">
        <f t="shared" si="3"/>
        <v>vis</v>
      </c>
      <c r="E20" s="56">
        <f>VLOOKUP(C20,Active!C$21:E$973,3,FALSE)</f>
        <v>6638.474825168284</v>
      </c>
      <c r="F20" s="3" t="s">
        <v>76</v>
      </c>
      <c r="G20" s="18" t="str">
        <f t="shared" si="4"/>
        <v>54202.5686</v>
      </c>
      <c r="H20" s="12">
        <f t="shared" si="5"/>
        <v>5307.5</v>
      </c>
      <c r="I20" s="57" t="s">
        <v>148</v>
      </c>
      <c r="J20" s="58" t="s">
        <v>149</v>
      </c>
      <c r="K20" s="57" t="s">
        <v>150</v>
      </c>
      <c r="L20" s="57" t="s">
        <v>151</v>
      </c>
      <c r="M20" s="58" t="s">
        <v>128</v>
      </c>
      <c r="N20" s="58" t="s">
        <v>147</v>
      </c>
      <c r="O20" s="59" t="s">
        <v>83</v>
      </c>
      <c r="P20" s="59" t="s">
        <v>142</v>
      </c>
    </row>
    <row r="21" spans="1:16" ht="12.75" customHeight="1" thickBot="1">
      <c r="A21" s="12" t="str">
        <f t="shared" si="0"/>
        <v>BAVM 186 </v>
      </c>
      <c r="B21" s="3" t="str">
        <f t="shared" si="1"/>
        <v>I</v>
      </c>
      <c r="C21" s="12">
        <f t="shared" si="2"/>
        <v>54217.479599999999</v>
      </c>
      <c r="D21" s="18" t="str">
        <f t="shared" si="3"/>
        <v>vis</v>
      </c>
      <c r="E21" s="56">
        <f>VLOOKUP(C21,Active!C$21:E$973,3,FALSE)</f>
        <v>6684.9646283403536</v>
      </c>
      <c r="F21" s="3" t="s">
        <v>76</v>
      </c>
      <c r="G21" s="18" t="str">
        <f t="shared" si="4"/>
        <v>54217.4796</v>
      </c>
      <c r="H21" s="12">
        <f t="shared" si="5"/>
        <v>5354</v>
      </c>
      <c r="I21" s="57" t="s">
        <v>152</v>
      </c>
      <c r="J21" s="58" t="s">
        <v>153</v>
      </c>
      <c r="K21" s="57" t="s">
        <v>154</v>
      </c>
      <c r="L21" s="57" t="s">
        <v>155</v>
      </c>
      <c r="M21" s="58" t="s">
        <v>128</v>
      </c>
      <c r="N21" s="58" t="s">
        <v>116</v>
      </c>
      <c r="O21" s="59" t="s">
        <v>117</v>
      </c>
      <c r="P21" s="60" t="s">
        <v>156</v>
      </c>
    </row>
    <row r="22" spans="1:16" ht="12.75" customHeight="1" thickBot="1">
      <c r="A22" s="12" t="str">
        <f t="shared" si="0"/>
        <v>BAVM 201 </v>
      </c>
      <c r="B22" s="3" t="str">
        <f t="shared" si="1"/>
        <v>II</v>
      </c>
      <c r="C22" s="12">
        <f t="shared" si="2"/>
        <v>54597.395499999999</v>
      </c>
      <c r="D22" s="18" t="str">
        <f t="shared" si="3"/>
        <v>vis</v>
      </c>
      <c r="E22" s="56">
        <f>VLOOKUP(C22,Active!C$21:E$973,3,FALSE)</f>
        <v>7869.4737432849961</v>
      </c>
      <c r="F22" s="3" t="s">
        <v>76</v>
      </c>
      <c r="G22" s="18" t="str">
        <f t="shared" si="4"/>
        <v>54597.3955</v>
      </c>
      <c r="H22" s="12">
        <f t="shared" si="5"/>
        <v>6538.5</v>
      </c>
      <c r="I22" s="57" t="s">
        <v>157</v>
      </c>
      <c r="J22" s="58" t="s">
        <v>158</v>
      </c>
      <c r="K22" s="57" t="s">
        <v>159</v>
      </c>
      <c r="L22" s="57" t="s">
        <v>160</v>
      </c>
      <c r="M22" s="58" t="s">
        <v>128</v>
      </c>
      <c r="N22" s="58" t="s">
        <v>116</v>
      </c>
      <c r="O22" s="59" t="s">
        <v>117</v>
      </c>
      <c r="P22" s="60" t="s">
        <v>161</v>
      </c>
    </row>
    <row r="23" spans="1:16" ht="12.75" customHeight="1" thickBot="1">
      <c r="A23" s="12" t="str">
        <f t="shared" si="0"/>
        <v>BAVM 201 </v>
      </c>
      <c r="B23" s="3" t="str">
        <f t="shared" si="1"/>
        <v>I</v>
      </c>
      <c r="C23" s="12">
        <f t="shared" si="2"/>
        <v>54597.555200000003</v>
      </c>
      <c r="D23" s="18" t="str">
        <f t="shared" si="3"/>
        <v>vis</v>
      </c>
      <c r="E23" s="56">
        <f>VLOOKUP(C23,Active!C$21:E$973,3,FALSE)</f>
        <v>7869.9716590228245</v>
      </c>
      <c r="F23" s="3" t="s">
        <v>76</v>
      </c>
      <c r="G23" s="18" t="str">
        <f t="shared" si="4"/>
        <v>54597.5552</v>
      </c>
      <c r="H23" s="12">
        <f t="shared" si="5"/>
        <v>6539</v>
      </c>
      <c r="I23" s="57" t="s">
        <v>162</v>
      </c>
      <c r="J23" s="58" t="s">
        <v>163</v>
      </c>
      <c r="K23" s="57" t="s">
        <v>164</v>
      </c>
      <c r="L23" s="57" t="s">
        <v>165</v>
      </c>
      <c r="M23" s="58" t="s">
        <v>128</v>
      </c>
      <c r="N23" s="58" t="s">
        <v>116</v>
      </c>
      <c r="O23" s="59" t="s">
        <v>117</v>
      </c>
      <c r="P23" s="60" t="s">
        <v>161</v>
      </c>
    </row>
    <row r="24" spans="1:16" ht="12.75" customHeight="1" thickBot="1">
      <c r="A24" s="12" t="str">
        <f t="shared" si="0"/>
        <v>IBVS 5871 </v>
      </c>
      <c r="B24" s="3" t="str">
        <f t="shared" si="1"/>
        <v>II</v>
      </c>
      <c r="C24" s="12">
        <f t="shared" si="2"/>
        <v>54697.464200000002</v>
      </c>
      <c r="D24" s="18" t="str">
        <f t="shared" si="3"/>
        <v>vis</v>
      </c>
      <c r="E24" s="56">
        <f>VLOOKUP(C24,Active!C$21:E$973,3,FALSE)</f>
        <v>8181.469864717832</v>
      </c>
      <c r="F24" s="3" t="s">
        <v>76</v>
      </c>
      <c r="G24" s="18" t="str">
        <f t="shared" si="4"/>
        <v>54697.4642</v>
      </c>
      <c r="H24" s="12">
        <f t="shared" si="5"/>
        <v>6850.5</v>
      </c>
      <c r="I24" s="57" t="s">
        <v>166</v>
      </c>
      <c r="J24" s="58" t="s">
        <v>167</v>
      </c>
      <c r="K24" s="57" t="s">
        <v>168</v>
      </c>
      <c r="L24" s="57" t="s">
        <v>169</v>
      </c>
      <c r="M24" s="58" t="s">
        <v>128</v>
      </c>
      <c r="N24" s="58" t="s">
        <v>68</v>
      </c>
      <c r="O24" s="59" t="s">
        <v>83</v>
      </c>
      <c r="P24" s="60" t="s">
        <v>170</v>
      </c>
    </row>
    <row r="25" spans="1:16" ht="12.75" customHeight="1" thickBot="1">
      <c r="A25" s="12" t="str">
        <f t="shared" si="0"/>
        <v>BAVM 209 </v>
      </c>
      <c r="B25" s="3" t="str">
        <f t="shared" si="1"/>
        <v>I</v>
      </c>
      <c r="C25" s="12">
        <f t="shared" si="2"/>
        <v>54931.444799999997</v>
      </c>
      <c r="D25" s="18" t="str">
        <f t="shared" si="3"/>
        <v>vis</v>
      </c>
      <c r="E25" s="56">
        <f>VLOOKUP(C25,Active!C$21:E$973,3,FALSE)</f>
        <v>8910.9790887861345</v>
      </c>
      <c r="F25" s="3" t="s">
        <v>76</v>
      </c>
      <c r="G25" s="18" t="str">
        <f t="shared" si="4"/>
        <v>54931.4448</v>
      </c>
      <c r="H25" s="12">
        <f t="shared" si="5"/>
        <v>7580</v>
      </c>
      <c r="I25" s="57" t="s">
        <v>171</v>
      </c>
      <c r="J25" s="58" t="s">
        <v>172</v>
      </c>
      <c r="K25" s="57" t="s">
        <v>173</v>
      </c>
      <c r="L25" s="57" t="s">
        <v>174</v>
      </c>
      <c r="M25" s="58" t="s">
        <v>128</v>
      </c>
      <c r="N25" s="58" t="s">
        <v>116</v>
      </c>
      <c r="O25" s="59" t="s">
        <v>117</v>
      </c>
      <c r="P25" s="60" t="s">
        <v>175</v>
      </c>
    </row>
    <row r="26" spans="1:16" ht="12.75" customHeight="1" thickBot="1">
      <c r="A26" s="12" t="str">
        <f t="shared" si="0"/>
        <v>BAVM 209 </v>
      </c>
      <c r="B26" s="3" t="str">
        <f t="shared" si="1"/>
        <v>II</v>
      </c>
      <c r="C26" s="12">
        <f t="shared" si="2"/>
        <v>54931.604800000001</v>
      </c>
      <c r="D26" s="18" t="str">
        <f t="shared" si="3"/>
        <v>vis</v>
      </c>
      <c r="E26" s="56">
        <f>VLOOKUP(C26,Active!C$21:E$973,3,FALSE)</f>
        <v>8911.4779398697447</v>
      </c>
      <c r="F26" s="3" t="s">
        <v>76</v>
      </c>
      <c r="G26" s="18" t="str">
        <f t="shared" si="4"/>
        <v>54931.6048</v>
      </c>
      <c r="H26" s="12">
        <f t="shared" si="5"/>
        <v>7580.5</v>
      </c>
      <c r="I26" s="57" t="s">
        <v>176</v>
      </c>
      <c r="J26" s="58" t="s">
        <v>177</v>
      </c>
      <c r="K26" s="57" t="s">
        <v>178</v>
      </c>
      <c r="L26" s="57" t="s">
        <v>179</v>
      </c>
      <c r="M26" s="58" t="s">
        <v>128</v>
      </c>
      <c r="N26" s="58" t="s">
        <v>116</v>
      </c>
      <c r="O26" s="59" t="s">
        <v>117</v>
      </c>
      <c r="P26" s="60" t="s">
        <v>175</v>
      </c>
    </row>
    <row r="27" spans="1:16" ht="12.75" customHeight="1" thickBot="1">
      <c r="A27" s="12" t="str">
        <f t="shared" si="0"/>
        <v>BAVM 209 </v>
      </c>
      <c r="B27" s="3" t="str">
        <f t="shared" si="1"/>
        <v>I</v>
      </c>
      <c r="C27" s="12">
        <f t="shared" si="2"/>
        <v>54947.478900000002</v>
      </c>
      <c r="D27" s="18" t="str">
        <f t="shared" si="3"/>
        <v>vis</v>
      </c>
      <c r="E27" s="56">
        <f>VLOOKUP(C27,Active!C$21:E$973,3,FALSE)</f>
        <v>8960.9705147831501</v>
      </c>
      <c r="F27" s="3" t="s">
        <v>76</v>
      </c>
      <c r="G27" s="18" t="str">
        <f t="shared" si="4"/>
        <v>54947.4789</v>
      </c>
      <c r="H27" s="12">
        <f t="shared" si="5"/>
        <v>7630</v>
      </c>
      <c r="I27" s="57" t="s">
        <v>180</v>
      </c>
      <c r="J27" s="58" t="s">
        <v>181</v>
      </c>
      <c r="K27" s="57" t="s">
        <v>182</v>
      </c>
      <c r="L27" s="57" t="s">
        <v>115</v>
      </c>
      <c r="M27" s="58" t="s">
        <v>128</v>
      </c>
      <c r="N27" s="58" t="s">
        <v>116</v>
      </c>
      <c r="O27" s="59" t="s">
        <v>117</v>
      </c>
      <c r="P27" s="60" t="s">
        <v>175</v>
      </c>
    </row>
    <row r="28" spans="1:16" ht="12.75" customHeight="1" thickBot="1">
      <c r="A28" s="12" t="str">
        <f t="shared" si="0"/>
        <v>IBVS 5920 </v>
      </c>
      <c r="B28" s="3" t="str">
        <f t="shared" si="1"/>
        <v>I</v>
      </c>
      <c r="C28" s="12">
        <f t="shared" si="2"/>
        <v>55049.476999999999</v>
      </c>
      <c r="D28" s="18" t="str">
        <f t="shared" si="3"/>
        <v>vis</v>
      </c>
      <c r="E28" s="56">
        <f>VLOOKUP(C28,Active!C$21:E$973,3,FALSE)</f>
        <v>9278.9821567203035</v>
      </c>
      <c r="F28" s="3" t="s">
        <v>76</v>
      </c>
      <c r="G28" s="18" t="str">
        <f t="shared" si="4"/>
        <v>55049.477</v>
      </c>
      <c r="H28" s="12">
        <f t="shared" si="5"/>
        <v>7948</v>
      </c>
      <c r="I28" s="57" t="s">
        <v>183</v>
      </c>
      <c r="J28" s="58" t="s">
        <v>184</v>
      </c>
      <c r="K28" s="57" t="s">
        <v>185</v>
      </c>
      <c r="L28" s="57" t="s">
        <v>146</v>
      </c>
      <c r="M28" s="58" t="s">
        <v>128</v>
      </c>
      <c r="N28" s="58" t="s">
        <v>68</v>
      </c>
      <c r="O28" s="59" t="s">
        <v>83</v>
      </c>
      <c r="P28" s="60" t="s">
        <v>186</v>
      </c>
    </row>
    <row r="29" spans="1:16" ht="12.75" customHeight="1" thickBot="1">
      <c r="A29" s="12" t="str">
        <f t="shared" si="0"/>
        <v>IBVS 5945 </v>
      </c>
      <c r="B29" s="3" t="str">
        <f t="shared" si="1"/>
        <v>I</v>
      </c>
      <c r="C29" s="12">
        <f t="shared" si="2"/>
        <v>55312.798799999997</v>
      </c>
      <c r="D29" s="18" t="str">
        <f t="shared" si="3"/>
        <v>vis</v>
      </c>
      <c r="E29" s="56">
        <f>VLOOKUP(C29,Active!C$21:E$973,3,FALSE)</f>
        <v>10099.971939626541</v>
      </c>
      <c r="F29" s="3" t="s">
        <v>76</v>
      </c>
      <c r="G29" s="18" t="str">
        <f t="shared" si="4"/>
        <v>55312.7988</v>
      </c>
      <c r="H29" s="12">
        <f t="shared" si="5"/>
        <v>8769</v>
      </c>
      <c r="I29" s="57" t="s">
        <v>187</v>
      </c>
      <c r="J29" s="58" t="s">
        <v>188</v>
      </c>
      <c r="K29" s="57" t="s">
        <v>189</v>
      </c>
      <c r="L29" s="57" t="s">
        <v>165</v>
      </c>
      <c r="M29" s="58" t="s">
        <v>128</v>
      </c>
      <c r="N29" s="58" t="s">
        <v>76</v>
      </c>
      <c r="O29" s="59" t="s">
        <v>190</v>
      </c>
      <c r="P29" s="60" t="s">
        <v>191</v>
      </c>
    </row>
    <row r="30" spans="1:16" ht="12.75" customHeight="1" thickBot="1">
      <c r="A30" s="12" t="str">
        <f t="shared" si="0"/>
        <v>BAVM 214 </v>
      </c>
      <c r="B30" s="3" t="str">
        <f t="shared" si="1"/>
        <v>I</v>
      </c>
      <c r="C30" s="12">
        <f t="shared" si="2"/>
        <v>55314.404900000001</v>
      </c>
      <c r="D30" s="18" t="str">
        <f t="shared" si="3"/>
        <v>vis</v>
      </c>
      <c r="E30" s="56">
        <f>VLOOKUP(C30,Active!C$21:E$973,3,FALSE)</f>
        <v>10104.979469160098</v>
      </c>
      <c r="F30" s="3" t="s">
        <v>76</v>
      </c>
      <c r="G30" s="18" t="str">
        <f t="shared" si="4"/>
        <v>55314.4049</v>
      </c>
      <c r="H30" s="12">
        <f t="shared" si="5"/>
        <v>8774</v>
      </c>
      <c r="I30" s="57" t="s">
        <v>192</v>
      </c>
      <c r="J30" s="58" t="s">
        <v>193</v>
      </c>
      <c r="K30" s="57" t="s">
        <v>194</v>
      </c>
      <c r="L30" s="57" t="s">
        <v>195</v>
      </c>
      <c r="M30" s="58" t="s">
        <v>128</v>
      </c>
      <c r="N30" s="58" t="s">
        <v>116</v>
      </c>
      <c r="O30" s="59" t="s">
        <v>117</v>
      </c>
      <c r="P30" s="60" t="s">
        <v>196</v>
      </c>
    </row>
    <row r="31" spans="1:16" ht="12.75" customHeight="1" thickBot="1">
      <c r="A31" s="12" t="str">
        <f t="shared" si="0"/>
        <v>BAVM 214 </v>
      </c>
      <c r="B31" s="3" t="str">
        <f t="shared" si="1"/>
        <v>II</v>
      </c>
      <c r="C31" s="12">
        <f t="shared" si="2"/>
        <v>55314.5625</v>
      </c>
      <c r="D31" s="18" t="str">
        <f t="shared" si="3"/>
        <v>vis</v>
      </c>
      <c r="E31" s="56">
        <f>VLOOKUP(C31,Active!C$21:E$973,3,FALSE)</f>
        <v>10105.470837477438</v>
      </c>
      <c r="F31" s="3" t="s">
        <v>76</v>
      </c>
      <c r="G31" s="18" t="str">
        <f t="shared" si="4"/>
        <v>55314.5625</v>
      </c>
      <c r="H31" s="12">
        <f t="shared" si="5"/>
        <v>8774.5</v>
      </c>
      <c r="I31" s="57" t="s">
        <v>197</v>
      </c>
      <c r="J31" s="58" t="s">
        <v>198</v>
      </c>
      <c r="K31" s="57" t="s">
        <v>199</v>
      </c>
      <c r="L31" s="57" t="s">
        <v>200</v>
      </c>
      <c r="M31" s="58" t="s">
        <v>128</v>
      </c>
      <c r="N31" s="58" t="s">
        <v>116</v>
      </c>
      <c r="O31" s="59" t="s">
        <v>117</v>
      </c>
      <c r="P31" s="60" t="s">
        <v>196</v>
      </c>
    </row>
    <row r="32" spans="1:16" ht="12.75" customHeight="1" thickBot="1">
      <c r="A32" s="12" t="str">
        <f t="shared" si="0"/>
        <v>BAVM 220 </v>
      </c>
      <c r="B32" s="3" t="str">
        <f t="shared" si="1"/>
        <v>I</v>
      </c>
      <c r="C32" s="12">
        <f t="shared" si="2"/>
        <v>55661.440000000002</v>
      </c>
      <c r="D32" s="18" t="str">
        <f t="shared" si="3"/>
        <v>vis</v>
      </c>
      <c r="E32" s="56">
        <f>VLOOKUP(C32,Active!C$21:E$973,3,FALSE)</f>
        <v>11186.97219216992</v>
      </c>
      <c r="F32" s="3" t="s">
        <v>76</v>
      </c>
      <c r="G32" s="18" t="str">
        <f t="shared" si="4"/>
        <v>55661.4400</v>
      </c>
      <c r="H32" s="12">
        <f t="shared" si="5"/>
        <v>9856</v>
      </c>
      <c r="I32" s="57" t="s">
        <v>201</v>
      </c>
      <c r="J32" s="58" t="s">
        <v>202</v>
      </c>
      <c r="K32" s="57" t="s">
        <v>203</v>
      </c>
      <c r="L32" s="57" t="s">
        <v>204</v>
      </c>
      <c r="M32" s="58" t="s">
        <v>128</v>
      </c>
      <c r="N32" s="58" t="s">
        <v>116</v>
      </c>
      <c r="O32" s="59" t="s">
        <v>117</v>
      </c>
      <c r="P32" s="60" t="s">
        <v>205</v>
      </c>
    </row>
    <row r="33" spans="1:16" ht="12.75" customHeight="1" thickBot="1">
      <c r="A33" s="12" t="str">
        <f t="shared" si="0"/>
        <v>BAVM 220 </v>
      </c>
      <c r="B33" s="3" t="str">
        <f t="shared" si="1"/>
        <v>II</v>
      </c>
      <c r="C33" s="12">
        <f t="shared" si="2"/>
        <v>55661.600200000001</v>
      </c>
      <c r="D33" s="18" t="str">
        <f t="shared" si="3"/>
        <v>vis</v>
      </c>
      <c r="E33" s="56">
        <f>VLOOKUP(C33,Active!C$21:E$973,3,FALSE)</f>
        <v>11187.471666817368</v>
      </c>
      <c r="F33" s="3" t="s">
        <v>76</v>
      </c>
      <c r="G33" s="18" t="str">
        <f t="shared" si="4"/>
        <v>55661.6002</v>
      </c>
      <c r="H33" s="12">
        <f t="shared" si="5"/>
        <v>9856.5</v>
      </c>
      <c r="I33" s="57" t="s">
        <v>206</v>
      </c>
      <c r="J33" s="58" t="s">
        <v>207</v>
      </c>
      <c r="K33" s="57" t="s">
        <v>208</v>
      </c>
      <c r="L33" s="57" t="s">
        <v>165</v>
      </c>
      <c r="M33" s="58" t="s">
        <v>128</v>
      </c>
      <c r="N33" s="58" t="s">
        <v>116</v>
      </c>
      <c r="O33" s="59" t="s">
        <v>117</v>
      </c>
      <c r="P33" s="60" t="s">
        <v>205</v>
      </c>
    </row>
    <row r="34" spans="1:16" ht="12.75" customHeight="1" thickBot="1">
      <c r="A34" s="12" t="str">
        <f t="shared" si="0"/>
        <v>IBVS 5992 </v>
      </c>
      <c r="B34" s="3" t="str">
        <f t="shared" si="1"/>
        <v>II</v>
      </c>
      <c r="C34" s="12">
        <f t="shared" si="2"/>
        <v>55723.821900000003</v>
      </c>
      <c r="D34" s="18" t="str">
        <f t="shared" si="3"/>
        <v>vis</v>
      </c>
      <c r="E34" s="56">
        <f>VLOOKUP(C34,Active!C$21:E$973,3,FALSE)</f>
        <v>11381.467682244343</v>
      </c>
      <c r="F34" s="3" t="s">
        <v>76</v>
      </c>
      <c r="G34" s="18" t="str">
        <f t="shared" si="4"/>
        <v>55723.8219</v>
      </c>
      <c r="H34" s="12">
        <f t="shared" si="5"/>
        <v>10050.5</v>
      </c>
      <c r="I34" s="57" t="s">
        <v>209</v>
      </c>
      <c r="J34" s="58" t="s">
        <v>210</v>
      </c>
      <c r="K34" s="57" t="s">
        <v>211</v>
      </c>
      <c r="L34" s="57" t="s">
        <v>212</v>
      </c>
      <c r="M34" s="58" t="s">
        <v>128</v>
      </c>
      <c r="N34" s="58" t="s">
        <v>76</v>
      </c>
      <c r="O34" s="59" t="s">
        <v>190</v>
      </c>
      <c r="P34" s="60" t="s">
        <v>213</v>
      </c>
    </row>
    <row r="35" spans="1:16" ht="12.75" customHeight="1" thickBot="1">
      <c r="A35" s="12" t="str">
        <f t="shared" si="0"/>
        <v>BAVM 220 </v>
      </c>
      <c r="B35" s="3" t="str">
        <f t="shared" si="1"/>
        <v>I</v>
      </c>
      <c r="C35" s="12">
        <f t="shared" si="2"/>
        <v>55746.436999999998</v>
      </c>
      <c r="D35" s="18" t="str">
        <f t="shared" si="3"/>
        <v>vis</v>
      </c>
      <c r="E35" s="56">
        <f>VLOOKUP(C35,Active!C$21:E$973,3,FALSE)</f>
        <v>11451.977476873573</v>
      </c>
      <c r="F35" s="3" t="s">
        <v>76</v>
      </c>
      <c r="G35" s="18" t="str">
        <f t="shared" si="4"/>
        <v>55746.4370</v>
      </c>
      <c r="H35" s="12">
        <f t="shared" si="5"/>
        <v>10121</v>
      </c>
      <c r="I35" s="57" t="s">
        <v>214</v>
      </c>
      <c r="J35" s="58" t="s">
        <v>215</v>
      </c>
      <c r="K35" s="57" t="s">
        <v>216</v>
      </c>
      <c r="L35" s="57" t="s">
        <v>217</v>
      </c>
      <c r="M35" s="58" t="s">
        <v>128</v>
      </c>
      <c r="N35" s="58" t="s">
        <v>147</v>
      </c>
      <c r="O35" s="59" t="s">
        <v>218</v>
      </c>
      <c r="P35" s="60" t="s">
        <v>205</v>
      </c>
    </row>
    <row r="36" spans="1:16" ht="12.75" customHeight="1" thickBot="1">
      <c r="A36" s="12" t="str">
        <f t="shared" si="0"/>
        <v>BAVM 231 </v>
      </c>
      <c r="B36" s="3" t="str">
        <f t="shared" si="1"/>
        <v>I</v>
      </c>
      <c r="C36" s="12">
        <f t="shared" si="2"/>
        <v>56094.437299999998</v>
      </c>
      <c r="D36" s="18" t="str">
        <f t="shared" si="3"/>
        <v>vis</v>
      </c>
      <c r="E36" s="56">
        <f>VLOOKUP(C36,Active!C$21:E$973,3,FALSE)</f>
        <v>12536.979519045195</v>
      </c>
      <c r="F36" s="3" t="s">
        <v>76</v>
      </c>
      <c r="G36" s="18" t="str">
        <f t="shared" si="4"/>
        <v>56094.4373</v>
      </c>
      <c r="H36" s="12">
        <f t="shared" si="5"/>
        <v>11206</v>
      </c>
      <c r="I36" s="57" t="s">
        <v>219</v>
      </c>
      <c r="J36" s="58" t="s">
        <v>220</v>
      </c>
      <c r="K36" s="57" t="s">
        <v>221</v>
      </c>
      <c r="L36" s="57" t="s">
        <v>195</v>
      </c>
      <c r="M36" s="58" t="s">
        <v>128</v>
      </c>
      <c r="N36" s="58" t="s">
        <v>116</v>
      </c>
      <c r="O36" s="59" t="s">
        <v>117</v>
      </c>
      <c r="P36" s="60" t="s">
        <v>222</v>
      </c>
    </row>
    <row r="37" spans="1:16" ht="12.75" customHeight="1" thickBot="1">
      <c r="A37" s="12" t="str">
        <f t="shared" si="0"/>
        <v>BAVM 232 </v>
      </c>
      <c r="B37" s="3" t="str">
        <f t="shared" si="1"/>
        <v>II</v>
      </c>
      <c r="C37" s="12">
        <f t="shared" si="2"/>
        <v>56505.459900000002</v>
      </c>
      <c r="D37" s="18" t="str">
        <f t="shared" si="3"/>
        <v>vis</v>
      </c>
      <c r="E37" s="56">
        <f>VLOOKUP(C37,Active!C$21:E$973,3,FALSE)</f>
        <v>13818.473702753356</v>
      </c>
      <c r="F37" s="3" t="s">
        <v>76</v>
      </c>
      <c r="G37" s="18" t="str">
        <f t="shared" si="4"/>
        <v>56505.4599</v>
      </c>
      <c r="H37" s="12">
        <f t="shared" si="5"/>
        <v>12487.5</v>
      </c>
      <c r="I37" s="57" t="s">
        <v>223</v>
      </c>
      <c r="J37" s="58" t="s">
        <v>224</v>
      </c>
      <c r="K37" s="57" t="s">
        <v>225</v>
      </c>
      <c r="L37" s="57" t="s">
        <v>160</v>
      </c>
      <c r="M37" s="58" t="s">
        <v>128</v>
      </c>
      <c r="N37" s="58" t="s">
        <v>147</v>
      </c>
      <c r="O37" s="59" t="s">
        <v>218</v>
      </c>
      <c r="P37" s="60" t="s">
        <v>226</v>
      </c>
    </row>
    <row r="38" spans="1:16" ht="12.75" customHeight="1" thickBot="1">
      <c r="A38" s="12" t="str">
        <f t="shared" si="0"/>
        <v> BBS 126 </v>
      </c>
      <c r="B38" s="3" t="str">
        <f t="shared" si="1"/>
        <v>I</v>
      </c>
      <c r="C38" s="12">
        <f t="shared" si="2"/>
        <v>52056.368000000002</v>
      </c>
      <c r="D38" s="18" t="str">
        <f t="shared" si="3"/>
        <v>vis</v>
      </c>
      <c r="E38" s="56">
        <f>VLOOKUP(C38,Active!C$21:E$973,3,FALSE)</f>
        <v>-52.990768137123744</v>
      </c>
      <c r="F38" s="3" t="s">
        <v>76</v>
      </c>
      <c r="G38" s="18" t="str">
        <f t="shared" si="4"/>
        <v>52056.368</v>
      </c>
      <c r="H38" s="12">
        <f t="shared" si="5"/>
        <v>-1384</v>
      </c>
      <c r="I38" s="57" t="s">
        <v>78</v>
      </c>
      <c r="J38" s="58" t="s">
        <v>79</v>
      </c>
      <c r="K38" s="57">
        <v>-1384</v>
      </c>
      <c r="L38" s="57" t="s">
        <v>80</v>
      </c>
      <c r="M38" s="58" t="s">
        <v>81</v>
      </c>
      <c r="N38" s="58" t="s">
        <v>82</v>
      </c>
      <c r="O38" s="59" t="s">
        <v>83</v>
      </c>
      <c r="P38" s="59" t="s">
        <v>84</v>
      </c>
    </row>
    <row r="39" spans="1:16" ht="12.75" customHeight="1" thickBot="1">
      <c r="A39" s="12" t="str">
        <f t="shared" si="0"/>
        <v> BBS 126 </v>
      </c>
      <c r="B39" s="3" t="str">
        <f t="shared" si="1"/>
        <v>II</v>
      </c>
      <c r="C39" s="12">
        <f t="shared" si="2"/>
        <v>52056.5245</v>
      </c>
      <c r="D39" s="18" t="str">
        <f t="shared" si="3"/>
        <v>vis</v>
      </c>
      <c r="E39" s="56">
        <f>VLOOKUP(C39,Active!C$21:E$973,3,FALSE)</f>
        <v>-52.502829420987716</v>
      </c>
      <c r="F39" s="3" t="s">
        <v>76</v>
      </c>
      <c r="G39" s="18" t="str">
        <f t="shared" si="4"/>
        <v>52056.5245</v>
      </c>
      <c r="H39" s="12">
        <f t="shared" si="5"/>
        <v>-1383.5</v>
      </c>
      <c r="I39" s="57" t="s">
        <v>85</v>
      </c>
      <c r="J39" s="58" t="s">
        <v>86</v>
      </c>
      <c r="K39" s="57">
        <v>-1383.5</v>
      </c>
      <c r="L39" s="57" t="s">
        <v>87</v>
      </c>
      <c r="M39" s="58" t="s">
        <v>81</v>
      </c>
      <c r="N39" s="58" t="s">
        <v>82</v>
      </c>
      <c r="O39" s="59" t="s">
        <v>83</v>
      </c>
      <c r="P39" s="59" t="s">
        <v>84</v>
      </c>
    </row>
    <row r="40" spans="1:16" ht="12.75" customHeight="1" thickBot="1">
      <c r="A40" s="12" t="str">
        <f t="shared" si="0"/>
        <v> BBS 126 </v>
      </c>
      <c r="B40" s="3" t="str">
        <f t="shared" si="1"/>
        <v>II</v>
      </c>
      <c r="C40" s="12">
        <f t="shared" si="2"/>
        <v>52058.452100000002</v>
      </c>
      <c r="D40" s="18" t="str">
        <f t="shared" si="3"/>
        <v>vis</v>
      </c>
      <c r="E40" s="56">
        <f>VLOOKUP(C40,Active!C$21:E$973,3,FALSE)</f>
        <v>-46.492920991331289</v>
      </c>
      <c r="F40" s="3" t="s">
        <v>76</v>
      </c>
      <c r="G40" s="18" t="str">
        <f t="shared" si="4"/>
        <v>52058.4521</v>
      </c>
      <c r="H40" s="12">
        <f t="shared" si="5"/>
        <v>-1377.5</v>
      </c>
      <c r="I40" s="57" t="s">
        <v>88</v>
      </c>
      <c r="J40" s="58" t="s">
        <v>89</v>
      </c>
      <c r="K40" s="57">
        <v>-1377.5</v>
      </c>
      <c r="L40" s="57" t="s">
        <v>90</v>
      </c>
      <c r="M40" s="58" t="s">
        <v>81</v>
      </c>
      <c r="N40" s="58" t="s">
        <v>82</v>
      </c>
      <c r="O40" s="59" t="s">
        <v>83</v>
      </c>
      <c r="P40" s="59" t="s">
        <v>84</v>
      </c>
    </row>
    <row r="41" spans="1:16" ht="12.75" customHeight="1" thickBot="1">
      <c r="A41" s="12" t="str">
        <f t="shared" si="0"/>
        <v> BBS 126 </v>
      </c>
      <c r="B41" s="3" t="str">
        <f t="shared" si="1"/>
        <v>II</v>
      </c>
      <c r="C41" s="12">
        <f t="shared" si="2"/>
        <v>52065.506200000003</v>
      </c>
      <c r="D41" s="18" t="str">
        <f t="shared" si="3"/>
        <v>vis</v>
      </c>
      <c r="E41" s="56">
        <f>VLOOKUP(C41,Active!C$21:E$973,3,FALSE)</f>
        <v>-24.499512061269591</v>
      </c>
      <c r="F41" s="3" t="s">
        <v>76</v>
      </c>
      <c r="G41" s="18" t="str">
        <f t="shared" si="4"/>
        <v>52065.5062</v>
      </c>
      <c r="H41" s="12">
        <f t="shared" si="5"/>
        <v>-1355.5</v>
      </c>
      <c r="I41" s="57" t="s">
        <v>91</v>
      </c>
      <c r="J41" s="58" t="s">
        <v>92</v>
      </c>
      <c r="K41" s="57">
        <v>-1355.5</v>
      </c>
      <c r="L41" s="57" t="s">
        <v>93</v>
      </c>
      <c r="M41" s="58" t="s">
        <v>81</v>
      </c>
      <c r="N41" s="58" t="s">
        <v>82</v>
      </c>
      <c r="O41" s="59" t="s">
        <v>83</v>
      </c>
      <c r="P41" s="59" t="s">
        <v>84</v>
      </c>
    </row>
    <row r="42" spans="1:16" ht="12.75" customHeight="1" thickBot="1">
      <c r="A42" s="12" t="str">
        <f t="shared" si="0"/>
        <v> BBS 126 </v>
      </c>
      <c r="B42" s="3" t="str">
        <f t="shared" si="1"/>
        <v>I</v>
      </c>
      <c r="C42" s="12">
        <f t="shared" si="2"/>
        <v>52073.359400000001</v>
      </c>
      <c r="D42" s="18" t="str">
        <f t="shared" si="3"/>
        <v>vis</v>
      </c>
      <c r="E42" s="56">
        <f>VLOOKUP(C42,Active!C$21:E$973,3,FALSE)</f>
        <v>-1.4653750573470898E-2</v>
      </c>
      <c r="F42" s="3" t="s">
        <v>76</v>
      </c>
      <c r="G42" s="18" t="str">
        <f t="shared" si="4"/>
        <v>52073.3594</v>
      </c>
      <c r="H42" s="12">
        <f t="shared" si="5"/>
        <v>-1331</v>
      </c>
      <c r="I42" s="57" t="s">
        <v>94</v>
      </c>
      <c r="J42" s="58" t="s">
        <v>95</v>
      </c>
      <c r="K42" s="57">
        <v>-1331</v>
      </c>
      <c r="L42" s="57" t="s">
        <v>96</v>
      </c>
      <c r="M42" s="58" t="s">
        <v>81</v>
      </c>
      <c r="N42" s="58" t="s">
        <v>82</v>
      </c>
      <c r="O42" s="59" t="s">
        <v>83</v>
      </c>
      <c r="P42" s="59" t="s">
        <v>84</v>
      </c>
    </row>
    <row r="43" spans="1:16" ht="12.75" customHeight="1" thickBot="1">
      <c r="A43" s="12" t="str">
        <f t="shared" si="0"/>
        <v> BBS 126 </v>
      </c>
      <c r="B43" s="3" t="str">
        <f t="shared" si="1"/>
        <v>II</v>
      </c>
      <c r="C43" s="12">
        <f t="shared" si="2"/>
        <v>52073.525600000001</v>
      </c>
      <c r="D43" s="18" t="str">
        <f t="shared" si="3"/>
        <v>vis</v>
      </c>
      <c r="E43" s="56">
        <f>VLOOKUP(C43,Active!C$21:E$973,3,FALSE)</f>
        <v>0.50352781251299061</v>
      </c>
      <c r="F43" s="3" t="s">
        <v>76</v>
      </c>
      <c r="G43" s="18" t="str">
        <f t="shared" si="4"/>
        <v>52073.5256</v>
      </c>
      <c r="H43" s="12">
        <f t="shared" si="5"/>
        <v>-1330.5</v>
      </c>
      <c r="I43" s="57" t="s">
        <v>97</v>
      </c>
      <c r="J43" s="58" t="s">
        <v>98</v>
      </c>
      <c r="K43" s="57">
        <v>-1330.5</v>
      </c>
      <c r="L43" s="57" t="s">
        <v>99</v>
      </c>
      <c r="M43" s="58" t="s">
        <v>81</v>
      </c>
      <c r="N43" s="58" t="s">
        <v>82</v>
      </c>
      <c r="O43" s="59" t="s">
        <v>83</v>
      </c>
      <c r="P43" s="59" t="s">
        <v>84</v>
      </c>
    </row>
    <row r="44" spans="1:16" ht="12.75" customHeight="1" thickBot="1">
      <c r="A44" s="12" t="str">
        <f t="shared" si="0"/>
        <v> BBS 126 </v>
      </c>
      <c r="B44" s="3" t="str">
        <f t="shared" si="1"/>
        <v>II</v>
      </c>
      <c r="C44" s="12">
        <f t="shared" si="2"/>
        <v>52075.447899999999</v>
      </c>
      <c r="D44" s="18" t="str">
        <f t="shared" si="3"/>
        <v>vis</v>
      </c>
      <c r="E44" s="56">
        <f>VLOOKUP(C44,Active!C$21:E$973,3,FALSE)</f>
        <v>6.4969118000116532</v>
      </c>
      <c r="F44" s="3" t="s">
        <v>76</v>
      </c>
      <c r="G44" s="18" t="str">
        <f t="shared" si="4"/>
        <v>52075.4479</v>
      </c>
      <c r="H44" s="12">
        <f t="shared" si="5"/>
        <v>-1324.5</v>
      </c>
      <c r="I44" s="57" t="s">
        <v>100</v>
      </c>
      <c r="J44" s="58" t="s">
        <v>101</v>
      </c>
      <c r="K44" s="57">
        <v>-1324.5</v>
      </c>
      <c r="L44" s="57" t="s">
        <v>87</v>
      </c>
      <c r="M44" s="58" t="s">
        <v>81</v>
      </c>
      <c r="N44" s="58" t="s">
        <v>82</v>
      </c>
      <c r="O44" s="59" t="s">
        <v>83</v>
      </c>
      <c r="P44" s="59" t="s">
        <v>84</v>
      </c>
    </row>
    <row r="45" spans="1:16" ht="12.75" customHeight="1" thickBot="1">
      <c r="A45" s="12" t="str">
        <f t="shared" si="0"/>
        <v> BBS 128 </v>
      </c>
      <c r="B45" s="3" t="str">
        <f t="shared" si="1"/>
        <v>I</v>
      </c>
      <c r="C45" s="12">
        <f t="shared" si="2"/>
        <v>52442.529300000002</v>
      </c>
      <c r="D45" s="18" t="str">
        <f t="shared" si="3"/>
        <v>vis</v>
      </c>
      <c r="E45" s="56">
        <f>VLOOKUP(C45,Active!C$21:E$973,3,FALSE)</f>
        <v>1150.9903752919156</v>
      </c>
      <c r="F45" s="3" t="s">
        <v>76</v>
      </c>
      <c r="G45" s="18" t="str">
        <f t="shared" si="4"/>
        <v>52442.5293</v>
      </c>
      <c r="H45" s="12">
        <f t="shared" si="5"/>
        <v>-180</v>
      </c>
      <c r="I45" s="57" t="s">
        <v>102</v>
      </c>
      <c r="J45" s="58" t="s">
        <v>103</v>
      </c>
      <c r="K45" s="57">
        <v>-180</v>
      </c>
      <c r="L45" s="57" t="s">
        <v>104</v>
      </c>
      <c r="M45" s="58" t="s">
        <v>81</v>
      </c>
      <c r="N45" s="58" t="s">
        <v>82</v>
      </c>
      <c r="O45" s="59" t="s">
        <v>83</v>
      </c>
      <c r="P45" s="59" t="s">
        <v>105</v>
      </c>
    </row>
    <row r="46" spans="1:16" ht="12.75" customHeight="1" thickBot="1">
      <c r="A46" s="12" t="str">
        <f t="shared" si="0"/>
        <v>BAVM 241 (=IBVS 6157) </v>
      </c>
      <c r="B46" s="3" t="str">
        <f t="shared" si="1"/>
        <v>II</v>
      </c>
      <c r="C46" s="12">
        <f t="shared" si="2"/>
        <v>57210.438199999997</v>
      </c>
      <c r="D46" s="18" t="str">
        <f t="shared" si="3"/>
        <v>vis</v>
      </c>
      <c r="E46" s="56">
        <f>VLOOKUP(C46,Active!C$21:E$973,3,FALSE)</f>
        <v>16016.468633179204</v>
      </c>
      <c r="F46" s="3" t="s">
        <v>76</v>
      </c>
      <c r="G46" s="18" t="str">
        <f t="shared" si="4"/>
        <v>57210.4382</v>
      </c>
      <c r="H46" s="12">
        <f t="shared" si="5"/>
        <v>14685.5</v>
      </c>
      <c r="I46" s="57" t="s">
        <v>227</v>
      </c>
      <c r="J46" s="58" t="s">
        <v>228</v>
      </c>
      <c r="K46" s="57" t="s">
        <v>229</v>
      </c>
      <c r="L46" s="57" t="s">
        <v>230</v>
      </c>
      <c r="M46" s="58" t="s">
        <v>128</v>
      </c>
      <c r="N46" s="58" t="s">
        <v>147</v>
      </c>
      <c r="O46" s="59" t="s">
        <v>218</v>
      </c>
      <c r="P46" s="60" t="s">
        <v>231</v>
      </c>
    </row>
    <row r="47" spans="1:16">
      <c r="B47" s="3"/>
      <c r="E47" s="56"/>
      <c r="F47" s="3"/>
    </row>
    <row r="48" spans="1:16">
      <c r="B48" s="3"/>
      <c r="E48" s="56"/>
      <c r="F48" s="3"/>
    </row>
    <row r="49" spans="2:6">
      <c r="B49" s="3"/>
      <c r="E49" s="56"/>
      <c r="F49" s="3"/>
    </row>
    <row r="50" spans="2:6">
      <c r="B50" s="3"/>
      <c r="E50" s="56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  <row r="834" spans="2:6">
      <c r="B834" s="3"/>
      <c r="F834" s="3"/>
    </row>
    <row r="835" spans="2:6">
      <c r="B835" s="3"/>
      <c r="F835" s="3"/>
    </row>
    <row r="836" spans="2:6">
      <c r="B836" s="3"/>
      <c r="F836" s="3"/>
    </row>
    <row r="837" spans="2:6">
      <c r="B837" s="3"/>
      <c r="F837" s="3"/>
    </row>
    <row r="838" spans="2:6">
      <c r="B838" s="3"/>
      <c r="F838" s="3"/>
    </row>
  </sheetData>
  <phoneticPr fontId="7" type="noConversion"/>
  <hyperlinks>
    <hyperlink ref="P13" r:id="rId1" display="http://www.bav-astro.de/sfs/BAVM_link.php?BAVMnr=173" xr:uid="{00000000-0004-0000-0100-000000000000}"/>
    <hyperlink ref="P14" r:id="rId2" display="http://www.konkoly.hu/cgi-bin/IBVS?5713" xr:uid="{00000000-0004-0000-0100-000001000000}"/>
    <hyperlink ref="P15" r:id="rId3" display="http://www.bav-astro.de/sfs/BAVM_link.php?BAVMnr=178" xr:uid="{00000000-0004-0000-0100-000002000000}"/>
    <hyperlink ref="P16" r:id="rId4" display="http://www.bav-astro.de/sfs/BAVM_link.php?BAVMnr=178" xr:uid="{00000000-0004-0000-0100-000003000000}"/>
    <hyperlink ref="P17" r:id="rId5" display="http://www.bav-astro.de/sfs/BAVM_link.php?BAVMnr=178" xr:uid="{00000000-0004-0000-0100-000004000000}"/>
    <hyperlink ref="P21" r:id="rId6" display="http://www.bav-astro.de/sfs/BAVM_link.php?BAVMnr=186" xr:uid="{00000000-0004-0000-0100-000005000000}"/>
    <hyperlink ref="P22" r:id="rId7" display="http://www.bav-astro.de/sfs/BAVM_link.php?BAVMnr=201" xr:uid="{00000000-0004-0000-0100-000006000000}"/>
    <hyperlink ref="P23" r:id="rId8" display="http://www.bav-astro.de/sfs/BAVM_link.php?BAVMnr=201" xr:uid="{00000000-0004-0000-0100-000007000000}"/>
    <hyperlink ref="P24" r:id="rId9" display="http://www.konkoly.hu/cgi-bin/IBVS?5871" xr:uid="{00000000-0004-0000-0100-000008000000}"/>
    <hyperlink ref="P25" r:id="rId10" display="http://www.bav-astro.de/sfs/BAVM_link.php?BAVMnr=209" xr:uid="{00000000-0004-0000-0100-000009000000}"/>
    <hyperlink ref="P26" r:id="rId11" display="http://www.bav-astro.de/sfs/BAVM_link.php?BAVMnr=209" xr:uid="{00000000-0004-0000-0100-00000A000000}"/>
    <hyperlink ref="P27" r:id="rId12" display="http://www.bav-astro.de/sfs/BAVM_link.php?BAVMnr=209" xr:uid="{00000000-0004-0000-0100-00000B000000}"/>
    <hyperlink ref="P28" r:id="rId13" display="http://www.konkoly.hu/cgi-bin/IBVS?5920" xr:uid="{00000000-0004-0000-0100-00000C000000}"/>
    <hyperlink ref="P29" r:id="rId14" display="http://www.konkoly.hu/cgi-bin/IBVS?5945" xr:uid="{00000000-0004-0000-0100-00000D000000}"/>
    <hyperlink ref="P30" r:id="rId15" display="http://www.bav-astro.de/sfs/BAVM_link.php?BAVMnr=214" xr:uid="{00000000-0004-0000-0100-00000E000000}"/>
    <hyperlink ref="P31" r:id="rId16" display="http://www.bav-astro.de/sfs/BAVM_link.php?BAVMnr=214" xr:uid="{00000000-0004-0000-0100-00000F000000}"/>
    <hyperlink ref="P32" r:id="rId17" display="http://www.bav-astro.de/sfs/BAVM_link.php?BAVMnr=220" xr:uid="{00000000-0004-0000-0100-000010000000}"/>
    <hyperlink ref="P33" r:id="rId18" display="http://www.bav-astro.de/sfs/BAVM_link.php?BAVMnr=220" xr:uid="{00000000-0004-0000-0100-000011000000}"/>
    <hyperlink ref="P34" r:id="rId19" display="http://www.konkoly.hu/cgi-bin/IBVS?5992" xr:uid="{00000000-0004-0000-0100-000012000000}"/>
    <hyperlink ref="P35" r:id="rId20" display="http://www.bav-astro.de/sfs/BAVM_link.php?BAVMnr=220" xr:uid="{00000000-0004-0000-0100-000013000000}"/>
    <hyperlink ref="P36" r:id="rId21" display="http://www.bav-astro.de/sfs/BAVM_link.php?BAVMnr=231" xr:uid="{00000000-0004-0000-0100-000014000000}"/>
    <hyperlink ref="P37" r:id="rId22" display="http://www.bav-astro.de/sfs/BAVM_link.php?BAVMnr=232" xr:uid="{00000000-0004-0000-0100-000015000000}"/>
    <hyperlink ref="P46" r:id="rId23" display="http://www.bav-astro.de/sfs/BAVM_link.php?BAVMnr=241" xr:uid="{00000000-0004-0000-0100-00001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2024-02-14T05:03:05Z</dcterms:modified>
</cp:coreProperties>
</file>