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934030D-824F-489B-AAAE-1D1FFA7F6B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</sheets>
  <calcPr calcId="181029"/>
</workbook>
</file>

<file path=xl/calcChain.xml><?xml version="1.0" encoding="utf-8"?>
<calcChain xmlns="http://schemas.openxmlformats.org/spreadsheetml/2006/main">
  <c r="E47" i="2" l="1"/>
  <c r="F47" i="2" s="1"/>
  <c r="G47" i="2" s="1"/>
  <c r="K47" i="2" s="1"/>
  <c r="Q47" i="2"/>
  <c r="E48" i="2"/>
  <c r="F48" i="2"/>
  <c r="G48" i="2" s="1"/>
  <c r="K48" i="2" s="1"/>
  <c r="Q48" i="2"/>
  <c r="E49" i="2"/>
  <c r="F49" i="2"/>
  <c r="G49" i="2" s="1"/>
  <c r="K49" i="2" s="1"/>
  <c r="Q49" i="2"/>
  <c r="E50" i="2"/>
  <c r="F50" i="2" s="1"/>
  <c r="G50" i="2" s="1"/>
  <c r="K50" i="2" s="1"/>
  <c r="Q50" i="2"/>
  <c r="E51" i="2"/>
  <c r="F51" i="2" s="1"/>
  <c r="G51" i="2" s="1"/>
  <c r="K51" i="2" s="1"/>
  <c r="Q51" i="2"/>
  <c r="E52" i="2"/>
  <c r="F52" i="2" s="1"/>
  <c r="U52" i="2" s="1"/>
  <c r="Q52" i="2"/>
  <c r="E53" i="2"/>
  <c r="F53" i="2" s="1"/>
  <c r="U53" i="2" s="1"/>
  <c r="Q53" i="2"/>
  <c r="E22" i="2"/>
  <c r="F22" i="2" s="1"/>
  <c r="Q22" i="2"/>
  <c r="F14" i="2"/>
  <c r="E46" i="2"/>
  <c r="F46" i="2" s="1"/>
  <c r="G46" i="2" s="1"/>
  <c r="K46" i="2" s="1"/>
  <c r="D9" i="2"/>
  <c r="C9" i="2"/>
  <c r="E21" i="2"/>
  <c r="F21" i="2" s="1"/>
  <c r="G21" i="2" s="1"/>
  <c r="I21" i="2" s="1"/>
  <c r="E23" i="2"/>
  <c r="F23" i="2" s="1"/>
  <c r="G23" i="2" s="1"/>
  <c r="I23" i="2" s="1"/>
  <c r="E30" i="2"/>
  <c r="F30" i="2" s="1"/>
  <c r="G30" i="2" s="1"/>
  <c r="J30" i="2" s="1"/>
  <c r="E37" i="2"/>
  <c r="F37" i="2" s="1"/>
  <c r="G37" i="2" s="1"/>
  <c r="J37" i="2" s="1"/>
  <c r="E40" i="2"/>
  <c r="F40" i="2" s="1"/>
  <c r="U40" i="2" s="1"/>
  <c r="E41" i="2"/>
  <c r="F41" i="2" s="1"/>
  <c r="G41" i="2" s="1"/>
  <c r="J41" i="2" s="1"/>
  <c r="E42" i="2"/>
  <c r="F42" i="2" s="1"/>
  <c r="G42" i="2" s="1"/>
  <c r="J42" i="2" s="1"/>
  <c r="E43" i="2"/>
  <c r="F43" i="2" s="1"/>
  <c r="G43" i="2" s="1"/>
  <c r="J43" i="2" s="1"/>
  <c r="E24" i="2"/>
  <c r="F24" i="2" s="1"/>
  <c r="G24" i="2" s="1"/>
  <c r="K24" i="2" s="1"/>
  <c r="E25" i="2"/>
  <c r="F25" i="2" s="1"/>
  <c r="G25" i="2" s="1"/>
  <c r="K25" i="2" s="1"/>
  <c r="E26" i="2"/>
  <c r="F26" i="2" s="1"/>
  <c r="G26" i="2" s="1"/>
  <c r="K26" i="2" s="1"/>
  <c r="E27" i="2"/>
  <c r="F27" i="2" s="1"/>
  <c r="G27" i="2" s="1"/>
  <c r="K27" i="2" s="1"/>
  <c r="E28" i="2"/>
  <c r="F28" i="2" s="1"/>
  <c r="G28" i="2" s="1"/>
  <c r="K28" i="2" s="1"/>
  <c r="E29" i="2"/>
  <c r="F29" i="2" s="1"/>
  <c r="G29" i="2" s="1"/>
  <c r="K29" i="2" s="1"/>
  <c r="E31" i="2"/>
  <c r="F31" i="2" s="1"/>
  <c r="G31" i="2" s="1"/>
  <c r="K31" i="2" s="1"/>
  <c r="E32" i="2"/>
  <c r="F32" i="2" s="1"/>
  <c r="G32" i="2" s="1"/>
  <c r="K32" i="2" s="1"/>
  <c r="E33" i="2"/>
  <c r="F33" i="2" s="1"/>
  <c r="G33" i="2" s="1"/>
  <c r="K33" i="2" s="1"/>
  <c r="E34" i="2"/>
  <c r="F34" i="2" s="1"/>
  <c r="G34" i="2" s="1"/>
  <c r="K34" i="2" s="1"/>
  <c r="E35" i="2"/>
  <c r="F35" i="2" s="1"/>
  <c r="G35" i="2" s="1"/>
  <c r="K35" i="2" s="1"/>
  <c r="E36" i="2"/>
  <c r="F36" i="2" s="1"/>
  <c r="G36" i="2" s="1"/>
  <c r="K36" i="2" s="1"/>
  <c r="E38" i="2"/>
  <c r="F38" i="2" s="1"/>
  <c r="G38" i="2" s="1"/>
  <c r="K38" i="2" s="1"/>
  <c r="E39" i="2"/>
  <c r="F39" i="2" s="1"/>
  <c r="G39" i="2" s="1"/>
  <c r="K39" i="2" s="1"/>
  <c r="E44" i="2"/>
  <c r="F44" i="2" s="1"/>
  <c r="G44" i="2" s="1"/>
  <c r="K44" i="2" s="1"/>
  <c r="E45" i="2"/>
  <c r="F45" i="2" s="1"/>
  <c r="G45" i="2" s="1"/>
  <c r="K45" i="2" s="1"/>
  <c r="Q46" i="2"/>
  <c r="Q38" i="2"/>
  <c r="Q39" i="2"/>
  <c r="Q44" i="2"/>
  <c r="Q45" i="2"/>
  <c r="C17" i="2"/>
  <c r="Q21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40" i="2"/>
  <c r="Q41" i="2"/>
  <c r="Q42" i="2"/>
  <c r="Q43" i="2"/>
  <c r="G22" i="2" l="1"/>
  <c r="F15" i="2"/>
  <c r="C11" i="2"/>
  <c r="C12" i="2"/>
  <c r="O53" i="2" l="1"/>
  <c r="O48" i="2"/>
  <c r="O52" i="2"/>
  <c r="O47" i="2"/>
  <c r="O51" i="2"/>
  <c r="O49" i="2"/>
  <c r="O50" i="2"/>
  <c r="C16" i="2"/>
  <c r="D18" i="2" s="1"/>
  <c r="O35" i="2"/>
  <c r="O33" i="2"/>
  <c r="O25" i="2"/>
  <c r="O43" i="2"/>
  <c r="O22" i="2"/>
  <c r="O46" i="2"/>
  <c r="O36" i="2"/>
  <c r="O42" i="2"/>
  <c r="O23" i="2"/>
  <c r="O31" i="2"/>
  <c r="O38" i="2"/>
  <c r="O26" i="2"/>
  <c r="O21" i="2"/>
  <c r="O29" i="2"/>
  <c r="O45" i="2"/>
  <c r="O41" i="2"/>
  <c r="O44" i="2"/>
  <c r="C15" i="2"/>
  <c r="C18" i="2" s="1"/>
  <c r="O24" i="2"/>
  <c r="O30" i="2"/>
  <c r="O27" i="2"/>
  <c r="O37" i="2"/>
  <c r="O32" i="2"/>
  <c r="O40" i="2"/>
  <c r="O28" i="2"/>
  <c r="O34" i="2"/>
  <c r="O39" i="2"/>
  <c r="H22" i="2"/>
  <c r="F16" i="2" l="1"/>
  <c r="F18" i="2" s="1"/>
  <c r="F17" i="2" l="1"/>
</calcChain>
</file>

<file path=xl/sharedStrings.xml><?xml version="1.0" encoding="utf-8"?>
<sst xmlns="http://schemas.openxmlformats.org/spreadsheetml/2006/main" count="116" uniqueCount="58">
  <si>
    <t>PE</t>
  </si>
  <si>
    <t>IBVS 6196</t>
  </si>
  <si>
    <t>CCD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</si>
  <si>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</si>
  <si>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</si>
  <si>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</si>
  <si>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</si>
  <si>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</si>
  <si>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</si>
  <si>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</si>
  <si>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</si>
  <si>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</si>
  <si>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</si>
  <si>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</si>
  <si>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</si>
  <si>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</si>
  <si>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</si>
  <si>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</si>
  <si>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</si>
  <si>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</si>
  <si>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</si>
  <si>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</si>
  <si>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</si>
  <si>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</si>
  <si>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</si>
  <si>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</si>
  <si>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</si>
  <si>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</si>
  <si>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</si>
  <si>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</si>
  <si>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</si>
  <si>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</si>
  <si>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</si>
  <si>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</si>
  <si>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</si>
  <si>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</si>
  <si>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OEJV 0107</t>
  </si>
  <si>
    <t>I</t>
  </si>
  <si>
    <t>II</t>
  </si>
  <si>
    <t>not avail.</t>
  </si>
  <si>
    <t>V1068 Her / GSC 3514-0864</t>
  </si>
  <si>
    <t>IBVS 5060</t>
  </si>
  <si>
    <t>Add cycle</t>
  </si>
  <si>
    <t>Old Cycle</t>
  </si>
  <si>
    <t>OEJV 0137</t>
  </si>
  <si>
    <t>IBVS 5918</t>
  </si>
  <si>
    <t>IBVS 6010</t>
  </si>
  <si>
    <t>OEJV 0160</t>
  </si>
  <si>
    <t>vis</t>
  </si>
  <si>
    <t>Next ToM-P</t>
  </si>
  <si>
    <t>Next ToM-S</t>
  </si>
  <si>
    <t>12.40-13.00</t>
  </si>
  <si>
    <t xml:space="preserve">Mag R1 </t>
  </si>
  <si>
    <t>EB</t>
  </si>
  <si>
    <t>VSX</t>
  </si>
  <si>
    <t>VSX??</t>
  </si>
  <si>
    <t>BAD?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</si>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</sst>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  <font>
      <sz val="10"/>
      <color rgb="FF00B05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7">
    <xf numFmtId="0" fontId="0" fillId="0" borderId="0">
      <alignment vertical="top"/>
    </xf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5" fillId="0" borderId="0"/>
    <xf numFmtId="0" fontId="21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0" fillId="24" borderId="0" xfId="0" applyFont="1" applyFill="1" applyAlignment="1"/>
    <xf numFmtId="0" fontId="15" fillId="25" borderId="0" xfId="0" applyFont="1" applyFill="1" applyAlignment="1"/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0" fillId="0" borderId="0" xfId="0" applyAlignment="1">
      <alignment horizontal="right"/>
    </xf>
    <xf numFmtId="0" fontId="33" fillId="0" borderId="13" xfId="0" applyFont="1" applyBorder="1" applyAlignment="1">
      <alignment horizontal="right" vertical="center"/>
    </xf>
    <xf numFmtId="0" fontId="33" fillId="0" borderId="16" xfId="0" applyFont="1" applyBorder="1" applyAlignment="1">
      <alignment horizontal="right" vertical="center"/>
    </xf>
    <xf numFmtId="0" fontId="5" fillId="26" borderId="11" xfId="0" applyFont="1" applyFill="1" applyBorder="1" applyAlignment="1">
      <alignment horizontal="right" vertical="center"/>
    </xf>
    <xf numFmtId="0" fontId="5" fillId="26" borderId="12" xfId="0" applyFont="1" applyFill="1" applyBorder="1" applyAlignment="1">
      <alignment horizontal="center" vertical="center"/>
    </xf>
    <xf numFmtId="0" fontId="34" fillId="0" borderId="14" xfId="0" applyFont="1" applyBorder="1" applyAlignment="1">
      <alignment horizontal="right" vertical="center"/>
    </xf>
    <xf numFmtId="0" fontId="35" fillId="0" borderId="14" xfId="0" applyFont="1" applyBorder="1" applyAlignment="1">
      <alignment horizontal="right" vertical="center"/>
    </xf>
    <xf numFmtId="22" fontId="35" fillId="0" borderId="14" xfId="0" applyNumberFormat="1" applyFont="1" applyBorder="1" applyAlignment="1">
      <alignment horizontal="right" vertical="center"/>
    </xf>
    <xf numFmtId="22" fontId="35" fillId="0" borderId="15" xfId="0" applyNumberFormat="1" applyFont="1" applyBorder="1" applyAlignment="1">
      <alignment horizontal="right" vertical="center"/>
    </xf>
    <xf numFmtId="0" fontId="5" fillId="0" borderId="0" xfId="0" applyFont="1" applyAlignment="1"/>
    <xf numFmtId="0" fontId="5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/>
    </xf>
    <xf numFmtId="0" fontId="5" fillId="0" borderId="0" xfId="0" applyFont="1" applyFill="1" applyAlignment="1"/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V1068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2.6250000009895302E-3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D0E-45DA-90CD-3E30493B8F79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2.6250000009895302E-3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D0E-45DA-90CD-3E30493B8F7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-0.25022499999613501</c:v>
                </c:pt>
                <c:pt idx="16">
                  <c:v>-0.28295000000071013</c:v>
                </c:pt>
                <c:pt idx="20">
                  <c:v>-0.2917650000017602</c:v>
                </c:pt>
                <c:pt idx="21">
                  <c:v>-0.29613000000244938</c:v>
                </c:pt>
                <c:pt idx="22">
                  <c:v>-0.29801500000030501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D0E-45DA-90CD-3E30493B8F7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-0.24841000000014901</c:v>
                </c:pt>
                <c:pt idx="4">
                  <c:v>-0.24715499999729218</c:v>
                </c:pt>
                <c:pt idx="5">
                  <c:v>-0.2483250000004773</c:v>
                </c:pt>
                <c:pt idx="6">
                  <c:v>-0.24717499999678694</c:v>
                </c:pt>
                <c:pt idx="7">
                  <c:v>-0.25016999999934342</c:v>
                </c:pt>
                <c:pt idx="8">
                  <c:v>-0.24857999999949243</c:v>
                </c:pt>
                <c:pt idx="10">
                  <c:v>-0.27773000000161119</c:v>
                </c:pt>
                <c:pt idx="11">
                  <c:v>-0.27474000000074739</c:v>
                </c:pt>
                <c:pt idx="12">
                  <c:v>-0.27754999999888241</c:v>
                </c:pt>
                <c:pt idx="13">
                  <c:v>-0.27745999999751803</c:v>
                </c:pt>
                <c:pt idx="14">
                  <c:v>-0.27965000000403961</c:v>
                </c:pt>
                <c:pt idx="15">
                  <c:v>-0.27831999999762047</c:v>
                </c:pt>
                <c:pt idx="17">
                  <c:v>-0.29306999999971595</c:v>
                </c:pt>
                <c:pt idx="18">
                  <c:v>-0.29297999999835156</c:v>
                </c:pt>
                <c:pt idx="23">
                  <c:v>-0.30193999999755761</c:v>
                </c:pt>
                <c:pt idx="24">
                  <c:v>-0.30133000000205357</c:v>
                </c:pt>
                <c:pt idx="25">
                  <c:v>-0.41195999999763444</c:v>
                </c:pt>
                <c:pt idx="26">
                  <c:v>-0.45908999999664957</c:v>
                </c:pt>
                <c:pt idx="27">
                  <c:v>-0.47911500000191154</c:v>
                </c:pt>
                <c:pt idx="28">
                  <c:v>-0.48327499999868451</c:v>
                </c:pt>
                <c:pt idx="29">
                  <c:v>-0.48163999999815132</c:v>
                </c:pt>
                <c:pt idx="30">
                  <c:v>-0.48192999999446329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D0E-45DA-90CD-3E30493B8F7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D0E-45DA-90CD-3E30493B8F7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D0E-45DA-90CD-3E30493B8F7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D0E-45DA-90CD-3E30493B8F7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-4.6878681358178799E-3</c:v>
                </c:pt>
                <c:pt idx="1">
                  <c:v>-4.6878681358178799E-3</c:v>
                </c:pt>
                <c:pt idx="2">
                  <c:v>-4.7523483273544387E-3</c:v>
                </c:pt>
                <c:pt idx="3">
                  <c:v>-0.2451087102990305</c:v>
                </c:pt>
                <c:pt idx="4">
                  <c:v>-0.24512160633733782</c:v>
                </c:pt>
                <c:pt idx="5">
                  <c:v>-0.24537952710348407</c:v>
                </c:pt>
                <c:pt idx="6">
                  <c:v>-0.24537952710348407</c:v>
                </c:pt>
                <c:pt idx="7">
                  <c:v>-0.24570192806116686</c:v>
                </c:pt>
                <c:pt idx="8">
                  <c:v>-0.24570192806116686</c:v>
                </c:pt>
                <c:pt idx="9">
                  <c:v>-0.24648858639791288</c:v>
                </c:pt>
                <c:pt idx="10">
                  <c:v>-0.27520806370829609</c:v>
                </c:pt>
                <c:pt idx="11">
                  <c:v>-0.27520806370829609</c:v>
                </c:pt>
                <c:pt idx="12">
                  <c:v>-0.27657504376887115</c:v>
                </c:pt>
                <c:pt idx="13">
                  <c:v>-0.27657504376887115</c:v>
                </c:pt>
                <c:pt idx="14">
                  <c:v>-0.27755514268022685</c:v>
                </c:pt>
                <c:pt idx="15">
                  <c:v>-0.27755514268022685</c:v>
                </c:pt>
                <c:pt idx="16">
                  <c:v>-0.27853524159158255</c:v>
                </c:pt>
                <c:pt idx="17">
                  <c:v>-0.29058014137061167</c:v>
                </c:pt>
                <c:pt idx="18">
                  <c:v>-0.29058014137061167</c:v>
                </c:pt>
                <c:pt idx="19">
                  <c:v>-0.29232110654209875</c:v>
                </c:pt>
                <c:pt idx="20">
                  <c:v>-0.29234689861871338</c:v>
                </c:pt>
                <c:pt idx="21">
                  <c:v>-0.2936493984877519</c:v>
                </c:pt>
                <c:pt idx="22">
                  <c:v>-0.29686051202627251</c:v>
                </c:pt>
                <c:pt idx="23">
                  <c:v>-0.30012320971802237</c:v>
                </c:pt>
                <c:pt idx="24">
                  <c:v>-0.30012320971802237</c:v>
                </c:pt>
                <c:pt idx="25">
                  <c:v>-0.41309250529007313</c:v>
                </c:pt>
                <c:pt idx="26">
                  <c:v>-0.46444452982978846</c:v>
                </c:pt>
                <c:pt idx="27">
                  <c:v>-0.48230554288541522</c:v>
                </c:pt>
                <c:pt idx="28">
                  <c:v>-0.48674178006313046</c:v>
                </c:pt>
                <c:pt idx="29">
                  <c:v>-0.48675467610143774</c:v>
                </c:pt>
                <c:pt idx="30">
                  <c:v>-0.48760581462972036</c:v>
                </c:pt>
                <c:pt idx="31">
                  <c:v>-0.53454739406833496</c:v>
                </c:pt>
                <c:pt idx="32">
                  <c:v>-0.55711546110613064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D0E-45DA-90CD-3E30493B8F79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Active!$P$21:$P$998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90-4398-9DEE-A6754BCA24DF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6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  <c:pt idx="19">
                  <c:v>-9.9034999999275897E-2</c:v>
                </c:pt>
                <c:pt idx="31">
                  <c:v>-0.33752999999705935</c:v>
                </c:pt>
                <c:pt idx="32">
                  <c:v>-0.35727999999653548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90-4398-9DEE-A6754BCA2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5843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-2.5</c:v>
                      </c:pt>
                      <c:pt idx="1">
                        <c:v>-2.5</c:v>
                      </c:pt>
                      <c:pt idx="2">
                        <c:v>0</c:v>
                      </c:pt>
                      <c:pt idx="3">
                        <c:v>9319</c:v>
                      </c:pt>
                      <c:pt idx="4">
                        <c:v>9319.5</c:v>
                      </c:pt>
                      <c:pt idx="5">
                        <c:v>9329.5</c:v>
                      </c:pt>
                      <c:pt idx="6">
                        <c:v>9329.5</c:v>
                      </c:pt>
                      <c:pt idx="7">
                        <c:v>9342</c:v>
                      </c:pt>
                      <c:pt idx="8">
                        <c:v>9342</c:v>
                      </c:pt>
                      <c:pt idx="9">
                        <c:v>9372.5</c:v>
                      </c:pt>
                      <c:pt idx="10">
                        <c:v>10486</c:v>
                      </c:pt>
                      <c:pt idx="11">
                        <c:v>10486</c:v>
                      </c:pt>
                      <c:pt idx="12">
                        <c:v>10539</c:v>
                      </c:pt>
                      <c:pt idx="13">
                        <c:v>10539</c:v>
                      </c:pt>
                      <c:pt idx="14">
                        <c:v>10577</c:v>
                      </c:pt>
                      <c:pt idx="15">
                        <c:v>10577</c:v>
                      </c:pt>
                      <c:pt idx="16">
                        <c:v>10615</c:v>
                      </c:pt>
                      <c:pt idx="17">
                        <c:v>11082</c:v>
                      </c:pt>
                      <c:pt idx="18">
                        <c:v>11082</c:v>
                      </c:pt>
                      <c:pt idx="19">
                        <c:v>11149.5</c:v>
                      </c:pt>
                      <c:pt idx="20">
                        <c:v>11150.5</c:v>
                      </c:pt>
                      <c:pt idx="21">
                        <c:v>11201</c:v>
                      </c:pt>
                      <c:pt idx="22">
                        <c:v>11325.5</c:v>
                      </c:pt>
                      <c:pt idx="23">
                        <c:v>11452</c:v>
                      </c:pt>
                      <c:pt idx="24">
                        <c:v>11452</c:v>
                      </c:pt>
                      <c:pt idx="25">
                        <c:v>15832</c:v>
                      </c:pt>
                      <c:pt idx="26">
                        <c:v>17823</c:v>
                      </c:pt>
                      <c:pt idx="27">
                        <c:v>18515.5</c:v>
                      </c:pt>
                      <c:pt idx="28">
                        <c:v>18687.5</c:v>
                      </c:pt>
                      <c:pt idx="29">
                        <c:v>18688</c:v>
                      </c:pt>
                      <c:pt idx="30">
                        <c:v>18721</c:v>
                      </c:pt>
                      <c:pt idx="31">
                        <c:v>20541</c:v>
                      </c:pt>
                      <c:pt idx="32">
                        <c:v>21416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Active!$Q$21:$Q$998</c15:sqref>
                        </c15:formulaRef>
                      </c:ext>
                    </c:extLst>
                    <c:numCache>
                      <c:formatCode>m/d/yyyy</c:formatCode>
                      <c:ptCount val="978"/>
                      <c:pt idx="0">
                        <c:v>36256.375699999997</c:v>
                      </c:pt>
                      <c:pt idx="1">
                        <c:v>36256.375699999997</c:v>
                      </c:pt>
                      <c:pt idx="2">
                        <c:v>36257.358899999999</c:v>
                      </c:pt>
                      <c:pt idx="3">
                        <c:v>39931.871760000002</c:v>
                      </c:pt>
                      <c:pt idx="4">
                        <c:v>39932.070180000002</c:v>
                      </c:pt>
                      <c:pt idx="5">
                        <c:v>39936.012309999998</c:v>
                      </c:pt>
                      <c:pt idx="6">
                        <c:v>39936.013460000002</c:v>
                      </c:pt>
                      <c:pt idx="7">
                        <c:v>39940.939590000002</c:v>
                      </c:pt>
                      <c:pt idx="8">
                        <c:v>39940.941180000002</c:v>
                      </c:pt>
                      <c:pt idx="9">
                        <c:v>39952.9666</c:v>
                      </c:pt>
                      <c:pt idx="10">
                        <c:v>40392.025549999998</c:v>
                      </c:pt>
                      <c:pt idx="11">
                        <c:v>40392.028539999999</c:v>
                      </c:pt>
                      <c:pt idx="12">
                        <c:v>40412.925219999997</c:v>
                      </c:pt>
                      <c:pt idx="13">
                        <c:v>40412.925309999999</c:v>
                      </c:pt>
                      <c:pt idx="14">
                        <c:v>40427.907659999997</c:v>
                      </c:pt>
                      <c:pt idx="15">
                        <c:v>40427.908990000004</c:v>
                      </c:pt>
                      <c:pt idx="16">
                        <c:v>40442.888899999998</c:v>
                      </c:pt>
                      <c:pt idx="17">
                        <c:v>40627.030890000002</c:v>
                      </c:pt>
                      <c:pt idx="18">
                        <c:v>40627.030980000003</c:v>
                      </c:pt>
                      <c:pt idx="19">
                        <c:v>40653.842199999999</c:v>
                      </c:pt>
                      <c:pt idx="20">
                        <c:v>40654.043799999999</c:v>
                      </c:pt>
                      <c:pt idx="21">
                        <c:v>40673.953099999999</c:v>
                      </c:pt>
                      <c:pt idx="22">
                        <c:v>40723.045299999998</c:v>
                      </c:pt>
                      <c:pt idx="23">
                        <c:v>40772.924120000003</c:v>
                      </c:pt>
                      <c:pt idx="24">
                        <c:v>40772.924729999999</c:v>
                      </c:pt>
                      <c:pt idx="25">
                        <c:v>42499.979500000001</c:v>
                      </c:pt>
                      <c:pt idx="26">
                        <c:v>43285.043400000002</c:v>
                      </c:pt>
                      <c:pt idx="27">
                        <c:v>43558.096899999997</c:v>
                      </c:pt>
                      <c:pt idx="28">
                        <c:v>43625.917500000003</c:v>
                      </c:pt>
                      <c:pt idx="29">
                        <c:v>43626.116300000002</c:v>
                      </c:pt>
                      <c:pt idx="30">
                        <c:v>43639.128900000003</c:v>
                      </c:pt>
                      <c:pt idx="31">
                        <c:v>44356.9539</c:v>
                      </c:pt>
                      <c:pt idx="32">
                        <c:v>44701.972900000001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A990-4398-9DEE-A6754BCA24DF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-2.5</c:v>
                      </c:pt>
                      <c:pt idx="1">
                        <c:v>-2.5</c:v>
                      </c:pt>
                      <c:pt idx="2">
                        <c:v>0</c:v>
                      </c:pt>
                      <c:pt idx="3">
                        <c:v>9319</c:v>
                      </c:pt>
                      <c:pt idx="4">
                        <c:v>9319.5</c:v>
                      </c:pt>
                      <c:pt idx="5">
                        <c:v>9329.5</c:v>
                      </c:pt>
                      <c:pt idx="6">
                        <c:v>9329.5</c:v>
                      </c:pt>
                      <c:pt idx="7">
                        <c:v>9342</c:v>
                      </c:pt>
                      <c:pt idx="8">
                        <c:v>9342</c:v>
                      </c:pt>
                      <c:pt idx="9">
                        <c:v>9372.5</c:v>
                      </c:pt>
                      <c:pt idx="10">
                        <c:v>10486</c:v>
                      </c:pt>
                      <c:pt idx="11">
                        <c:v>10486</c:v>
                      </c:pt>
                      <c:pt idx="12">
                        <c:v>10539</c:v>
                      </c:pt>
                      <c:pt idx="13">
                        <c:v>10539</c:v>
                      </c:pt>
                      <c:pt idx="14">
                        <c:v>10577</c:v>
                      </c:pt>
                      <c:pt idx="15">
                        <c:v>10577</c:v>
                      </c:pt>
                      <c:pt idx="16">
                        <c:v>10615</c:v>
                      </c:pt>
                      <c:pt idx="17">
                        <c:v>11082</c:v>
                      </c:pt>
                      <c:pt idx="18">
                        <c:v>11082</c:v>
                      </c:pt>
                      <c:pt idx="19">
                        <c:v>11149.5</c:v>
                      </c:pt>
                      <c:pt idx="20">
                        <c:v>11150.5</c:v>
                      </c:pt>
                      <c:pt idx="21">
                        <c:v>11201</c:v>
                      </c:pt>
                      <c:pt idx="22">
                        <c:v>11325.5</c:v>
                      </c:pt>
                      <c:pt idx="23">
                        <c:v>11452</c:v>
                      </c:pt>
                      <c:pt idx="24">
                        <c:v>11452</c:v>
                      </c:pt>
                      <c:pt idx="25">
                        <c:v>15832</c:v>
                      </c:pt>
                      <c:pt idx="26">
                        <c:v>17823</c:v>
                      </c:pt>
                      <c:pt idx="27">
                        <c:v>18515.5</c:v>
                      </c:pt>
                      <c:pt idx="28">
                        <c:v>18687.5</c:v>
                      </c:pt>
                      <c:pt idx="29">
                        <c:v>18688</c:v>
                      </c:pt>
                      <c:pt idx="30">
                        <c:v>18721</c:v>
                      </c:pt>
                      <c:pt idx="31">
                        <c:v>20541</c:v>
                      </c:pt>
                      <c:pt idx="32">
                        <c:v>21416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Active!$R$21:$R$998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2-A990-4398-9DEE-A6754BCA24DF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-2.5</c:v>
                      </c:pt>
                      <c:pt idx="1">
                        <c:v>-2.5</c:v>
                      </c:pt>
                      <c:pt idx="2">
                        <c:v>0</c:v>
                      </c:pt>
                      <c:pt idx="3">
                        <c:v>9319</c:v>
                      </c:pt>
                      <c:pt idx="4">
                        <c:v>9319.5</c:v>
                      </c:pt>
                      <c:pt idx="5">
                        <c:v>9329.5</c:v>
                      </c:pt>
                      <c:pt idx="6">
                        <c:v>9329.5</c:v>
                      </c:pt>
                      <c:pt idx="7">
                        <c:v>9342</c:v>
                      </c:pt>
                      <c:pt idx="8">
                        <c:v>9342</c:v>
                      </c:pt>
                      <c:pt idx="9">
                        <c:v>9372.5</c:v>
                      </c:pt>
                      <c:pt idx="10">
                        <c:v>10486</c:v>
                      </c:pt>
                      <c:pt idx="11">
                        <c:v>10486</c:v>
                      </c:pt>
                      <c:pt idx="12">
                        <c:v>10539</c:v>
                      </c:pt>
                      <c:pt idx="13">
                        <c:v>10539</c:v>
                      </c:pt>
                      <c:pt idx="14">
                        <c:v>10577</c:v>
                      </c:pt>
                      <c:pt idx="15">
                        <c:v>10577</c:v>
                      </c:pt>
                      <c:pt idx="16">
                        <c:v>10615</c:v>
                      </c:pt>
                      <c:pt idx="17">
                        <c:v>11082</c:v>
                      </c:pt>
                      <c:pt idx="18">
                        <c:v>11082</c:v>
                      </c:pt>
                      <c:pt idx="19">
                        <c:v>11149.5</c:v>
                      </c:pt>
                      <c:pt idx="20">
                        <c:v>11150.5</c:v>
                      </c:pt>
                      <c:pt idx="21">
                        <c:v>11201</c:v>
                      </c:pt>
                      <c:pt idx="22">
                        <c:v>11325.5</c:v>
                      </c:pt>
                      <c:pt idx="23">
                        <c:v>11452</c:v>
                      </c:pt>
                      <c:pt idx="24">
                        <c:v>11452</c:v>
                      </c:pt>
                      <c:pt idx="25">
                        <c:v>15832</c:v>
                      </c:pt>
                      <c:pt idx="26">
                        <c:v>17823</c:v>
                      </c:pt>
                      <c:pt idx="27">
                        <c:v>18515.5</c:v>
                      </c:pt>
                      <c:pt idx="28">
                        <c:v>18687.5</c:v>
                      </c:pt>
                      <c:pt idx="29">
                        <c:v>18688</c:v>
                      </c:pt>
                      <c:pt idx="30">
                        <c:v>18721</c:v>
                      </c:pt>
                      <c:pt idx="31">
                        <c:v>20541</c:v>
                      </c:pt>
                      <c:pt idx="32">
                        <c:v>21416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Active!$S$21:$S$998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3-A990-4398-9DEE-A6754BCA24DF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Active!$F$21:$F$998</c15:sqref>
                        </c15:formulaRef>
                      </c:ext>
                    </c:extLst>
                    <c:numCache>
                      <c:formatCode>General</c:formatCode>
                      <c:ptCount val="978"/>
                      <c:pt idx="0">
                        <c:v>-2.5</c:v>
                      </c:pt>
                      <c:pt idx="1">
                        <c:v>-2.5</c:v>
                      </c:pt>
                      <c:pt idx="2">
                        <c:v>0</c:v>
                      </c:pt>
                      <c:pt idx="3">
                        <c:v>9319</c:v>
                      </c:pt>
                      <c:pt idx="4">
                        <c:v>9319.5</c:v>
                      </c:pt>
                      <c:pt idx="5">
                        <c:v>9329.5</c:v>
                      </c:pt>
                      <c:pt idx="6">
                        <c:v>9329.5</c:v>
                      </c:pt>
                      <c:pt idx="7">
                        <c:v>9342</c:v>
                      </c:pt>
                      <c:pt idx="8">
                        <c:v>9342</c:v>
                      </c:pt>
                      <c:pt idx="9">
                        <c:v>9372.5</c:v>
                      </c:pt>
                      <c:pt idx="10">
                        <c:v>10486</c:v>
                      </c:pt>
                      <c:pt idx="11">
                        <c:v>10486</c:v>
                      </c:pt>
                      <c:pt idx="12">
                        <c:v>10539</c:v>
                      </c:pt>
                      <c:pt idx="13">
                        <c:v>10539</c:v>
                      </c:pt>
                      <c:pt idx="14">
                        <c:v>10577</c:v>
                      </c:pt>
                      <c:pt idx="15">
                        <c:v>10577</c:v>
                      </c:pt>
                      <c:pt idx="16">
                        <c:v>10615</c:v>
                      </c:pt>
                      <c:pt idx="17">
                        <c:v>11082</c:v>
                      </c:pt>
                      <c:pt idx="18">
                        <c:v>11082</c:v>
                      </c:pt>
                      <c:pt idx="19">
                        <c:v>11149.5</c:v>
                      </c:pt>
                      <c:pt idx="20">
                        <c:v>11150.5</c:v>
                      </c:pt>
                      <c:pt idx="21">
                        <c:v>11201</c:v>
                      </c:pt>
                      <c:pt idx="22">
                        <c:v>11325.5</c:v>
                      </c:pt>
                      <c:pt idx="23">
                        <c:v>11452</c:v>
                      </c:pt>
                      <c:pt idx="24">
                        <c:v>11452</c:v>
                      </c:pt>
                      <c:pt idx="25">
                        <c:v>15832</c:v>
                      </c:pt>
                      <c:pt idx="26">
                        <c:v>17823</c:v>
                      </c:pt>
                      <c:pt idx="27">
                        <c:v>18515.5</c:v>
                      </c:pt>
                      <c:pt idx="28">
                        <c:v>18687.5</c:v>
                      </c:pt>
                      <c:pt idx="29">
                        <c:v>18688</c:v>
                      </c:pt>
                      <c:pt idx="30">
                        <c:v>18721</c:v>
                      </c:pt>
                      <c:pt idx="31">
                        <c:v>20541</c:v>
                      </c:pt>
                      <c:pt idx="32">
                        <c:v>21416</c:v>
                      </c:pt>
                    </c:numCache>
                  </c:numRef>
                </c:xVal>
                <c:y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Active!$T$21:$T$998</c15:sqref>
                        </c15:formulaRef>
                      </c:ext>
                    </c:extLst>
                    <c:numCache>
                      <c:formatCode>General</c:formatCode>
                      <c:ptCount val="978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A990-4398-9DEE-A6754BCA24DF}"/>
                  </c:ext>
                </c:extLst>
              </c15:ser>
            </c15:filteredScatterSeries>
          </c:ext>
        </c:extLst>
      </c:scatterChart>
      <c:valAx>
        <c:axId val="72245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58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263157894736843"/>
          <c:y val="0.92397937099967764"/>
          <c:w val="0.74736847939256457"/>
          <c:h val="5.8159489323093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V1068 Her - O-C Diagr.</a:t>
            </a:r>
          </a:p>
        </c:rich>
      </c:tx>
      <c:layout>
        <c:manualLayout>
          <c:xMode val="edge"/>
          <c:yMode val="edge"/>
          <c:x val="0.36936984228322811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1982102193163175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1">
                  <c:v>2.6250000009895302E-3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D8-442F-80B9-1D6F9A1AA7D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0">
                  <c:v>2.6250000009895302E-3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AD8-442F-80B9-1D6F9A1AA7D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  <c:pt idx="9">
                  <c:v>-0.25022499999613501</c:v>
                </c:pt>
                <c:pt idx="16">
                  <c:v>-0.28295000000071013</c:v>
                </c:pt>
                <c:pt idx="20">
                  <c:v>-0.2917650000017602</c:v>
                </c:pt>
                <c:pt idx="21">
                  <c:v>-0.29613000000244938</c:v>
                </c:pt>
                <c:pt idx="22">
                  <c:v>-0.29801500000030501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AD8-442F-80B9-1D6F9A1AA7D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3">
                  <c:v>-0.24841000000014901</c:v>
                </c:pt>
                <c:pt idx="4">
                  <c:v>-0.24715499999729218</c:v>
                </c:pt>
                <c:pt idx="5">
                  <c:v>-0.2483250000004773</c:v>
                </c:pt>
                <c:pt idx="6">
                  <c:v>-0.24717499999678694</c:v>
                </c:pt>
                <c:pt idx="7">
                  <c:v>-0.25016999999934342</c:v>
                </c:pt>
                <c:pt idx="8">
                  <c:v>-0.24857999999949243</c:v>
                </c:pt>
                <c:pt idx="10">
                  <c:v>-0.27773000000161119</c:v>
                </c:pt>
                <c:pt idx="11">
                  <c:v>-0.27474000000074739</c:v>
                </c:pt>
                <c:pt idx="12">
                  <c:v>-0.27754999999888241</c:v>
                </c:pt>
                <c:pt idx="13">
                  <c:v>-0.27745999999751803</c:v>
                </c:pt>
                <c:pt idx="14">
                  <c:v>-0.27965000000403961</c:v>
                </c:pt>
                <c:pt idx="15">
                  <c:v>-0.27831999999762047</c:v>
                </c:pt>
                <c:pt idx="17">
                  <c:v>-0.29306999999971595</c:v>
                </c:pt>
                <c:pt idx="18">
                  <c:v>-0.29297999999835156</c:v>
                </c:pt>
                <c:pt idx="23">
                  <c:v>-0.30193999999755761</c:v>
                </c:pt>
                <c:pt idx="24">
                  <c:v>-0.30133000000205357</c:v>
                </c:pt>
                <c:pt idx="25">
                  <c:v>-0.41195999999763444</c:v>
                </c:pt>
                <c:pt idx="26">
                  <c:v>-0.45908999999664957</c:v>
                </c:pt>
                <c:pt idx="27">
                  <c:v>-0.47911500000191154</c:v>
                </c:pt>
                <c:pt idx="28">
                  <c:v>-0.48327499999868451</c:v>
                </c:pt>
                <c:pt idx="29">
                  <c:v>-0.48163999999815132</c:v>
                </c:pt>
                <c:pt idx="30">
                  <c:v>-0.48192999999446329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AD8-442F-80B9-1D6F9A1AA7D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AD8-442F-80B9-1D6F9A1AA7D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AD8-442F-80B9-1D6F9A1AA7D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1.6999999999999999E-3</c:v>
                  </c:pt>
                  <c:pt idx="2">
                    <c:v>1.1000000000000001E-3</c:v>
                  </c:pt>
                  <c:pt idx="3">
                    <c:v>1E-4</c:v>
                  </c:pt>
                  <c:pt idx="4">
                    <c:v>4.0000000000000002E-4</c:v>
                  </c:pt>
                  <c:pt idx="5">
                    <c:v>5.0000000000000001E-4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8.9999999999999998E-4</c:v>
                  </c:pt>
                  <c:pt idx="10">
                    <c:v>2.9999999999999997E-4</c:v>
                  </c:pt>
                  <c:pt idx="11">
                    <c:v>8.0000000000000004E-4</c:v>
                  </c:pt>
                  <c:pt idx="12">
                    <c:v>5.9999999999999995E-4</c:v>
                  </c:pt>
                  <c:pt idx="13">
                    <c:v>5.9999999999999995E-4</c:v>
                  </c:pt>
                  <c:pt idx="14">
                    <c:v>2.9999999999999997E-4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2.9999999999999997E-4</c:v>
                  </c:pt>
                  <c:pt idx="18">
                    <c:v>4.0000000000000002E-4</c:v>
                  </c:pt>
                  <c:pt idx="19">
                    <c:v>3.5999999999999999E-3</c:v>
                  </c:pt>
                  <c:pt idx="20">
                    <c:v>1.6000000000000001E-3</c:v>
                  </c:pt>
                  <c:pt idx="21">
                    <c:v>2.8E-3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4.0000000000000002E-4</c:v>
                  </c:pt>
                  <c:pt idx="25">
                    <c:v>1.6000000000000001E-3</c:v>
                  </c:pt>
                  <c:pt idx="26">
                    <c:v>4.1999999999999997E-3</c:v>
                  </c:pt>
                  <c:pt idx="27">
                    <c:v>4.1999999999999997E-3</c:v>
                  </c:pt>
                  <c:pt idx="28">
                    <c:v>4.1999999999999997E-3</c:v>
                  </c:pt>
                  <c:pt idx="29">
                    <c:v>4.1999999999999997E-3</c:v>
                  </c:pt>
                  <c:pt idx="30">
                    <c:v>4.1999999999999997E-3</c:v>
                  </c:pt>
                  <c:pt idx="31">
                    <c:v>4.1999999999999997E-3</c:v>
                  </c:pt>
                  <c:pt idx="32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AD8-442F-80B9-1D6F9A1AA7D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-2.5</c:v>
                </c:pt>
                <c:pt idx="1">
                  <c:v>-2.5</c:v>
                </c:pt>
                <c:pt idx="2">
                  <c:v>0</c:v>
                </c:pt>
                <c:pt idx="3">
                  <c:v>9319</c:v>
                </c:pt>
                <c:pt idx="4">
                  <c:v>9319.5</c:v>
                </c:pt>
                <c:pt idx="5">
                  <c:v>9329.5</c:v>
                </c:pt>
                <c:pt idx="6">
                  <c:v>9329.5</c:v>
                </c:pt>
                <c:pt idx="7">
                  <c:v>9342</c:v>
                </c:pt>
                <c:pt idx="8">
                  <c:v>9342</c:v>
                </c:pt>
                <c:pt idx="9">
                  <c:v>9372.5</c:v>
                </c:pt>
                <c:pt idx="10">
                  <c:v>10486</c:v>
                </c:pt>
                <c:pt idx="11">
                  <c:v>10486</c:v>
                </c:pt>
                <c:pt idx="12">
                  <c:v>10539</c:v>
                </c:pt>
                <c:pt idx="13">
                  <c:v>10539</c:v>
                </c:pt>
                <c:pt idx="14">
                  <c:v>10577</c:v>
                </c:pt>
                <c:pt idx="15">
                  <c:v>10577</c:v>
                </c:pt>
                <c:pt idx="16">
                  <c:v>10615</c:v>
                </c:pt>
                <c:pt idx="17">
                  <c:v>11082</c:v>
                </c:pt>
                <c:pt idx="18">
                  <c:v>11082</c:v>
                </c:pt>
                <c:pt idx="19">
                  <c:v>11149.5</c:v>
                </c:pt>
                <c:pt idx="20">
                  <c:v>11150.5</c:v>
                </c:pt>
                <c:pt idx="21">
                  <c:v>11201</c:v>
                </c:pt>
                <c:pt idx="22">
                  <c:v>11325.5</c:v>
                </c:pt>
                <c:pt idx="23">
                  <c:v>11452</c:v>
                </c:pt>
                <c:pt idx="24">
                  <c:v>11452</c:v>
                </c:pt>
                <c:pt idx="25">
                  <c:v>15832</c:v>
                </c:pt>
                <c:pt idx="26">
                  <c:v>17823</c:v>
                </c:pt>
                <c:pt idx="27">
                  <c:v>18515.5</c:v>
                </c:pt>
                <c:pt idx="28">
                  <c:v>18687.5</c:v>
                </c:pt>
                <c:pt idx="29">
                  <c:v>18688</c:v>
                </c:pt>
                <c:pt idx="30">
                  <c:v>18721</c:v>
                </c:pt>
                <c:pt idx="31">
                  <c:v>20541</c:v>
                </c:pt>
                <c:pt idx="32">
                  <c:v>21416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-4.6878681358178799E-3</c:v>
                </c:pt>
                <c:pt idx="1">
                  <c:v>-4.6878681358178799E-3</c:v>
                </c:pt>
                <c:pt idx="2">
                  <c:v>-4.7523483273544387E-3</c:v>
                </c:pt>
                <c:pt idx="3">
                  <c:v>-0.2451087102990305</c:v>
                </c:pt>
                <c:pt idx="4">
                  <c:v>-0.24512160633733782</c:v>
                </c:pt>
                <c:pt idx="5">
                  <c:v>-0.24537952710348407</c:v>
                </c:pt>
                <c:pt idx="6">
                  <c:v>-0.24537952710348407</c:v>
                </c:pt>
                <c:pt idx="7">
                  <c:v>-0.24570192806116686</c:v>
                </c:pt>
                <c:pt idx="8">
                  <c:v>-0.24570192806116686</c:v>
                </c:pt>
                <c:pt idx="9">
                  <c:v>-0.24648858639791288</c:v>
                </c:pt>
                <c:pt idx="10">
                  <c:v>-0.27520806370829609</c:v>
                </c:pt>
                <c:pt idx="11">
                  <c:v>-0.27520806370829609</c:v>
                </c:pt>
                <c:pt idx="12">
                  <c:v>-0.27657504376887115</c:v>
                </c:pt>
                <c:pt idx="13">
                  <c:v>-0.27657504376887115</c:v>
                </c:pt>
                <c:pt idx="14">
                  <c:v>-0.27755514268022685</c:v>
                </c:pt>
                <c:pt idx="15">
                  <c:v>-0.27755514268022685</c:v>
                </c:pt>
                <c:pt idx="16">
                  <c:v>-0.27853524159158255</c:v>
                </c:pt>
                <c:pt idx="17">
                  <c:v>-0.29058014137061167</c:v>
                </c:pt>
                <c:pt idx="18">
                  <c:v>-0.29058014137061167</c:v>
                </c:pt>
                <c:pt idx="19">
                  <c:v>-0.29232110654209875</c:v>
                </c:pt>
                <c:pt idx="20">
                  <c:v>-0.29234689861871338</c:v>
                </c:pt>
                <c:pt idx="21">
                  <c:v>-0.2936493984877519</c:v>
                </c:pt>
                <c:pt idx="22">
                  <c:v>-0.29686051202627251</c:v>
                </c:pt>
                <c:pt idx="23">
                  <c:v>-0.30012320971802237</c:v>
                </c:pt>
                <c:pt idx="24">
                  <c:v>-0.30012320971802237</c:v>
                </c:pt>
                <c:pt idx="25">
                  <c:v>-0.41309250529007313</c:v>
                </c:pt>
                <c:pt idx="26">
                  <c:v>-0.46444452982978846</c:v>
                </c:pt>
                <c:pt idx="27">
                  <c:v>-0.48230554288541522</c:v>
                </c:pt>
                <c:pt idx="28">
                  <c:v>-0.48674178006313046</c:v>
                </c:pt>
                <c:pt idx="29">
                  <c:v>-0.48675467610143774</c:v>
                </c:pt>
                <c:pt idx="30">
                  <c:v>-0.48760581462972036</c:v>
                </c:pt>
                <c:pt idx="31">
                  <c:v>-0.53454739406833496</c:v>
                </c:pt>
                <c:pt idx="32">
                  <c:v>-0.55711546110613064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AD8-442F-80B9-1D6F9A1AA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2464912"/>
        <c:axId val="1"/>
      </c:scatterChart>
      <c:valAx>
        <c:axId val="7224649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0248122137886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24649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375406902965958"/>
          <c:y val="0.92419947506561673"/>
          <c:w val="0.6276285734553450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1</xdr:rowOff>
    </xdr:from>
    <xdr:to>
      <xdr:col>17</xdr:col>
      <xdr:colOff>200025</xdr:colOff>
      <xdr:row>18</xdr:row>
      <xdr:rowOff>76201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AC9B2589-C6E0-458B-F8FC-85E15DB739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381000</xdr:colOff>
      <xdr:row>0</xdr:row>
      <xdr:rowOff>0</xdr:rowOff>
    </xdr:from>
    <xdr:to>
      <xdr:col>26</xdr:col>
      <xdr:colOff>552450</xdr:colOff>
      <xdr:row>18</xdr:row>
      <xdr:rowOff>57150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8D5D9F7D-D755-E55E-498F-8451CC8C4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9"/>
  <sheetViews>
    <sheetView tabSelected="1" workbookViewId="0">
      <pane xSplit="14" ySplit="22" topLeftCell="O3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" customWidth="1"/>
    <col min="2" max="2" width="3.85546875" customWidth="1"/>
    <col min="3" max="3" width="11.85546875" customWidth="1"/>
    <col min="4" max="4" width="9.42578125" customWidth="1"/>
    <col min="5" max="5" width="11.4257812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ht="12.95" customHeight="1" x14ac:dyDescent="0.2">
      <c r="A2" t="s">
        <v>26</v>
      </c>
      <c r="B2" s="46" t="s">
        <v>53</v>
      </c>
      <c r="C2" s="3"/>
      <c r="D2" s="3"/>
    </row>
    <row r="3" spans="1:6" ht="12.95" customHeight="1" thickBot="1" x14ac:dyDescent="0.25"/>
    <row r="4" spans="1:6" ht="12.95" customHeight="1" thickTop="1" thickBot="1" x14ac:dyDescent="0.25">
      <c r="A4" s="5" t="s">
        <v>3</v>
      </c>
      <c r="C4" s="8" t="s">
        <v>39</v>
      </c>
      <c r="D4" s="9" t="s">
        <v>39</v>
      </c>
    </row>
    <row r="5" spans="1:6" ht="12.95" customHeight="1" thickTop="1" x14ac:dyDescent="0.2">
      <c r="A5" s="11" t="s">
        <v>31</v>
      </c>
      <c r="B5" s="12"/>
      <c r="C5" s="13">
        <v>-9.5</v>
      </c>
      <c r="D5" s="12" t="s">
        <v>32</v>
      </c>
    </row>
    <row r="6" spans="1:6" ht="12.95" customHeight="1" x14ac:dyDescent="0.2">
      <c r="A6" s="5" t="s">
        <v>4</v>
      </c>
      <c r="E6" s="47" t="s">
        <v>55</v>
      </c>
    </row>
    <row r="7" spans="1:6" ht="12.95" customHeight="1" x14ac:dyDescent="0.2">
      <c r="A7" t="s">
        <v>5</v>
      </c>
      <c r="C7" s="37">
        <v>51275.858899999999</v>
      </c>
      <c r="D7" s="46" t="s">
        <v>41</v>
      </c>
      <c r="E7" s="48">
        <v>51274.875699999997</v>
      </c>
    </row>
    <row r="8" spans="1:6" ht="12.95" customHeight="1" x14ac:dyDescent="0.2">
      <c r="A8" t="s">
        <v>6</v>
      </c>
      <c r="C8" s="37">
        <v>0.39433000000000001</v>
      </c>
      <c r="D8" s="46" t="s">
        <v>41</v>
      </c>
      <c r="E8" s="49">
        <v>0.39430456000000003</v>
      </c>
    </row>
    <row r="9" spans="1:6" ht="12.95" customHeight="1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2.95" customHeight="1" thickBot="1" x14ac:dyDescent="0.25">
      <c r="A10" s="12"/>
      <c r="B10" s="12"/>
      <c r="C10" s="4" t="s">
        <v>22</v>
      </c>
      <c r="D10" s="4" t="s">
        <v>23</v>
      </c>
      <c r="E10" s="12"/>
    </row>
    <row r="11" spans="1:6" ht="12.95" customHeight="1" x14ac:dyDescent="0.2">
      <c r="A11" s="12" t="s">
        <v>18</v>
      </c>
      <c r="B11" s="12"/>
      <c r="C11" s="22">
        <f ca="1">INTERCEPT(INDIRECT($D$9):G992,INDIRECT($C$9):F992)</f>
        <v>-4.7523483273544387E-3</v>
      </c>
      <c r="D11" s="3"/>
      <c r="E11" s="12"/>
    </row>
    <row r="12" spans="1:6" ht="12.95" customHeight="1" x14ac:dyDescent="0.2">
      <c r="A12" s="12" t="s">
        <v>19</v>
      </c>
      <c r="B12" s="12"/>
      <c r="C12" s="22">
        <f ca="1">SLOPE(INDIRECT($D$9):G992,INDIRECT($C$9):F992)</f>
        <v>-2.5792076614623465E-5</v>
      </c>
      <c r="D12" s="3"/>
      <c r="E12" s="40" t="s">
        <v>52</v>
      </c>
      <c r="F12" s="41" t="s">
        <v>51</v>
      </c>
    </row>
    <row r="13" spans="1:6" ht="12.95" customHeight="1" x14ac:dyDescent="0.2">
      <c r="A13" s="12" t="s">
        <v>21</v>
      </c>
      <c r="B13" s="12"/>
      <c r="C13" s="3" t="s">
        <v>16</v>
      </c>
      <c r="E13" s="38" t="s">
        <v>42</v>
      </c>
      <c r="F13" s="42">
        <v>1</v>
      </c>
    </row>
    <row r="14" spans="1:6" ht="12.95" customHeight="1" x14ac:dyDescent="0.2">
      <c r="A14" s="12"/>
      <c r="B14" s="12"/>
      <c r="C14" s="12"/>
      <c r="E14" s="38" t="s">
        <v>33</v>
      </c>
      <c r="F14" s="43">
        <f ca="1">NOW()+15018.5+$C$5/24</f>
        <v>60546.825453935184</v>
      </c>
    </row>
    <row r="15" spans="1:6" ht="12.95" customHeight="1" x14ac:dyDescent="0.2">
      <c r="A15" s="14" t="s">
        <v>20</v>
      </c>
      <c r="B15" s="12"/>
      <c r="C15" s="15">
        <f ca="1">(C7+C11)+(C8+C12)*INT(MAX(F21:F3533))</f>
        <v>59720.273064538895</v>
      </c>
      <c r="E15" s="38" t="s">
        <v>43</v>
      </c>
      <c r="F15" s="43">
        <f ca="1">ROUND(2*($F$14-$C$7)/$C$8,0)/2+$F$13</f>
        <v>23511.5</v>
      </c>
    </row>
    <row r="16" spans="1:6" ht="12.95" customHeight="1" x14ac:dyDescent="0.2">
      <c r="A16" s="17" t="s">
        <v>7</v>
      </c>
      <c r="B16" s="12"/>
      <c r="C16" s="18">
        <f ca="1">+C8+C12</f>
        <v>0.39430420792338539</v>
      </c>
      <c r="E16" s="38" t="s">
        <v>34</v>
      </c>
      <c r="F16" s="43">
        <f ca="1">ROUND(2*($F$14-$C$15)/$C$16,0)/2+$F$13</f>
        <v>2097</v>
      </c>
    </row>
    <row r="17" spans="1:21" ht="12.95" customHeight="1" thickBot="1" x14ac:dyDescent="0.25">
      <c r="A17" s="16" t="s">
        <v>30</v>
      </c>
      <c r="B17" s="12"/>
      <c r="C17" s="12">
        <f>COUNT(C21:C2191)</f>
        <v>33</v>
      </c>
      <c r="E17" s="38" t="s">
        <v>49</v>
      </c>
      <c r="F17" s="44">
        <f ca="1">+$C$15+$C$16*$F$16-15018.5-$C$5/24</f>
        <v>45529.024821887571</v>
      </c>
    </row>
    <row r="18" spans="1:21" ht="12.95" customHeight="1" thickTop="1" thickBot="1" x14ac:dyDescent="0.25">
      <c r="A18" s="17" t="s">
        <v>8</v>
      </c>
      <c r="B18" s="12"/>
      <c r="C18" s="20">
        <f ca="1">+C15</f>
        <v>59720.273064538895</v>
      </c>
      <c r="D18" s="21">
        <f ca="1">+C16</f>
        <v>0.39430420792338539</v>
      </c>
      <c r="E18" s="39" t="s">
        <v>50</v>
      </c>
      <c r="F18" s="45">
        <f ca="1">+($C$15+$C$16*$F$16)-($C$16/2)-15018.5-$C$5/24</f>
        <v>45528.827669783612</v>
      </c>
    </row>
    <row r="19" spans="1:21" ht="12.95" customHeight="1" thickTop="1" x14ac:dyDescent="0.2">
      <c r="E19" s="16"/>
      <c r="F19" s="19"/>
    </row>
    <row r="20" spans="1:21" ht="12.95" customHeight="1" thickBot="1" x14ac:dyDescent="0.25">
      <c r="A20" s="4" t="s">
        <v>9</v>
      </c>
      <c r="B20" s="4" t="s">
        <v>10</v>
      </c>
      <c r="C20" s="4" t="s">
        <v>11</v>
      </c>
      <c r="D20" s="4" t="s">
        <v>15</v>
      </c>
      <c r="E20" s="4" t="s">
        <v>12</v>
      </c>
      <c r="F20" s="4" t="s">
        <v>13</v>
      </c>
      <c r="G20" s="4" t="s">
        <v>14</v>
      </c>
      <c r="H20" s="7" t="s">
        <v>54</v>
      </c>
      <c r="I20" s="7" t="s">
        <v>48</v>
      </c>
      <c r="J20" s="7" t="s">
        <v>0</v>
      </c>
      <c r="K20" s="7" t="s">
        <v>2</v>
      </c>
      <c r="L20" s="7" t="s">
        <v>27</v>
      </c>
      <c r="M20" s="7" t="s">
        <v>28</v>
      </c>
      <c r="N20" s="7" t="s">
        <v>29</v>
      </c>
      <c r="O20" s="7" t="s">
        <v>25</v>
      </c>
      <c r="P20" s="6" t="s">
        <v>24</v>
      </c>
      <c r="Q20" s="4" t="s">
        <v>17</v>
      </c>
      <c r="U20" s="50" t="s">
        <v>56</v>
      </c>
    </row>
    <row r="21" spans="1:21" ht="12.95" customHeight="1" x14ac:dyDescent="0.2">
      <c r="A21" s="27" t="s">
        <v>41</v>
      </c>
      <c r="B21" s="28" t="s">
        <v>38</v>
      </c>
      <c r="C21" s="29">
        <v>51274.875699999997</v>
      </c>
      <c r="D21" s="29">
        <v>1.6999999999999999E-3</v>
      </c>
      <c r="E21">
        <f>+(C21-C$7)/C$8</f>
        <v>-2.4933431390013392</v>
      </c>
      <c r="F21">
        <f>ROUND(2*E21,0)/2</f>
        <v>-2.5</v>
      </c>
      <c r="G21">
        <f>+C21-(C$7+F21*C$8)</f>
        <v>2.6250000009895302E-3</v>
      </c>
      <c r="I21">
        <f>+G21</f>
        <v>2.6250000009895302E-3</v>
      </c>
      <c r="O21">
        <f ca="1">+C$11+C$12*$F21</f>
        <v>-4.6878681358178799E-3</v>
      </c>
      <c r="Q21" s="2">
        <f>+C21-15018.5</f>
        <v>36256.375699999997</v>
      </c>
    </row>
    <row r="22" spans="1:21" ht="12.95" customHeight="1" x14ac:dyDescent="0.2">
      <c r="A22" s="46" t="s">
        <v>54</v>
      </c>
      <c r="C22" s="10">
        <v>51274.875699999997</v>
      </c>
      <c r="D22" s="10"/>
      <c r="E22">
        <f>+(C22-C$7)/C$8</f>
        <v>-2.4933431390013392</v>
      </c>
      <c r="F22" s="30">
        <f>ROUND(2*E22,0)/2</f>
        <v>-2.5</v>
      </c>
      <c r="G22">
        <f>+C22-(C$7+F22*C$8)</f>
        <v>2.6250000009895302E-3</v>
      </c>
      <c r="H22">
        <f>+G22</f>
        <v>2.6250000009895302E-3</v>
      </c>
      <c r="O22">
        <f ca="1">+C$11+C$12*$F22</f>
        <v>-4.6878681358178799E-3</v>
      </c>
      <c r="Q22" s="2">
        <f>+C22-15018.5</f>
        <v>36256.375699999997</v>
      </c>
    </row>
    <row r="23" spans="1:21" ht="12.95" customHeight="1" x14ac:dyDescent="0.2">
      <c r="A23" s="27" t="s">
        <v>41</v>
      </c>
      <c r="B23" s="28" t="s">
        <v>37</v>
      </c>
      <c r="C23" s="29">
        <v>51275.858899999999</v>
      </c>
      <c r="D23" s="29">
        <v>1.1000000000000001E-3</v>
      </c>
      <c r="E23">
        <f>+(C23-C$7)/C$8</f>
        <v>0</v>
      </c>
      <c r="F23">
        <f>ROUND(2*E23,0)/2</f>
        <v>0</v>
      </c>
      <c r="G23">
        <f>+C23-(C$7+F23*C$8)</f>
        <v>0</v>
      </c>
      <c r="I23">
        <f>+G23</f>
        <v>0</v>
      </c>
      <c r="O23">
        <f ca="1">+C$11+C$12*$F23</f>
        <v>-4.7523483273544387E-3</v>
      </c>
      <c r="Q23" s="2">
        <f>+C23-15018.5</f>
        <v>36257.358899999999</v>
      </c>
    </row>
    <row r="24" spans="1:21" ht="12.95" customHeight="1" x14ac:dyDescent="0.2">
      <c r="A24" s="27" t="s">
        <v>36</v>
      </c>
      <c r="B24" s="28" t="s">
        <v>37</v>
      </c>
      <c r="C24" s="29">
        <v>54950.371760000002</v>
      </c>
      <c r="D24" s="29">
        <v>1E-4</v>
      </c>
      <c r="E24">
        <f>+(C24-C$7)/C$8</f>
        <v>9318.370045393458</v>
      </c>
      <c r="F24" s="31">
        <f>ROUND(2*E24,0)/2+0.5</f>
        <v>9319</v>
      </c>
      <c r="G24">
        <f>+C24-(C$7+F24*C$8)</f>
        <v>-0.24841000000014901</v>
      </c>
      <c r="K24">
        <f>+G24</f>
        <v>-0.24841000000014901</v>
      </c>
      <c r="O24">
        <f ca="1">+C$11+C$12*$F24</f>
        <v>-0.2451087102990305</v>
      </c>
      <c r="Q24" s="2">
        <f>+C24-15018.5</f>
        <v>39931.871760000002</v>
      </c>
    </row>
    <row r="25" spans="1:21" ht="12.95" customHeight="1" x14ac:dyDescent="0.2">
      <c r="A25" s="27" t="s">
        <v>36</v>
      </c>
      <c r="B25" s="28" t="s">
        <v>38</v>
      </c>
      <c r="C25" s="29">
        <v>54950.570180000002</v>
      </c>
      <c r="D25" s="29">
        <v>4.0000000000000002E-4</v>
      </c>
      <c r="E25">
        <f>+(C25-C$7)/C$8</f>
        <v>9318.8732280070071</v>
      </c>
      <c r="F25" s="31">
        <f>ROUND(2*E25,0)/2+0.5</f>
        <v>9319.5</v>
      </c>
      <c r="G25">
        <f>+C25-(C$7+F25*C$8)</f>
        <v>-0.24715499999729218</v>
      </c>
      <c r="K25">
        <f>+G25</f>
        <v>-0.24715499999729218</v>
      </c>
      <c r="O25">
        <f ca="1">+C$11+C$12*$F25</f>
        <v>-0.24512160633733782</v>
      </c>
      <c r="Q25" s="2">
        <f>+C25-15018.5</f>
        <v>39932.070180000002</v>
      </c>
    </row>
    <row r="26" spans="1:21" ht="12.95" customHeight="1" x14ac:dyDescent="0.2">
      <c r="A26" s="27" t="s">
        <v>36</v>
      </c>
      <c r="B26" s="28" t="s">
        <v>38</v>
      </c>
      <c r="C26" s="29">
        <v>54954.512309999998</v>
      </c>
      <c r="D26" s="29">
        <v>5.0000000000000001E-4</v>
      </c>
      <c r="E26">
        <f>+(C26-C$7)/C$8</f>
        <v>9328.8702609489483</v>
      </c>
      <c r="F26" s="31">
        <f>ROUND(2*E26,0)/2+0.5</f>
        <v>9329.5</v>
      </c>
      <c r="G26">
        <f>+C26-(C$7+F26*C$8)</f>
        <v>-0.2483250000004773</v>
      </c>
      <c r="K26">
        <f>+G26</f>
        <v>-0.2483250000004773</v>
      </c>
      <c r="O26">
        <f ca="1">+C$11+C$12*$F26</f>
        <v>-0.24537952710348407</v>
      </c>
      <c r="Q26" s="2">
        <f>+C26-15018.5</f>
        <v>39936.012309999998</v>
      </c>
    </row>
    <row r="27" spans="1:21" ht="12.95" customHeight="1" x14ac:dyDescent="0.2">
      <c r="A27" s="27" t="s">
        <v>36</v>
      </c>
      <c r="B27" s="28" t="s">
        <v>38</v>
      </c>
      <c r="C27" s="29">
        <v>54954.513460000002</v>
      </c>
      <c r="D27" s="29">
        <v>2.9999999999999997E-4</v>
      </c>
      <c r="E27">
        <f>+(C27-C$7)/C$8</f>
        <v>9328.8731772880656</v>
      </c>
      <c r="F27" s="31">
        <f>ROUND(2*E27,0)/2+0.5</f>
        <v>9329.5</v>
      </c>
      <c r="G27">
        <f>+C27-(C$7+F27*C$8)</f>
        <v>-0.24717499999678694</v>
      </c>
      <c r="K27">
        <f>+G27</f>
        <v>-0.24717499999678694</v>
      </c>
      <c r="O27">
        <f ca="1">+C$11+C$12*$F27</f>
        <v>-0.24537952710348407</v>
      </c>
      <c r="Q27" s="2">
        <f>+C27-15018.5</f>
        <v>39936.013460000002</v>
      </c>
    </row>
    <row r="28" spans="1:21" ht="12.95" customHeight="1" x14ac:dyDescent="0.2">
      <c r="A28" s="27" t="s">
        <v>44</v>
      </c>
      <c r="B28" s="28" t="s">
        <v>37</v>
      </c>
      <c r="C28" s="29">
        <v>54959.439590000002</v>
      </c>
      <c r="D28" s="29">
        <v>2.0000000000000001E-4</v>
      </c>
      <c r="E28">
        <f>+(C28-C$7)/C$8</f>
        <v>9341.3655821266511</v>
      </c>
      <c r="F28" s="31">
        <f>ROUND(2*E28,0)/2+0.5</f>
        <v>9342</v>
      </c>
      <c r="G28">
        <f>+C28-(C$7+F28*C$8)</f>
        <v>-0.25016999999934342</v>
      </c>
      <c r="K28">
        <f>+G28</f>
        <v>-0.25016999999934342</v>
      </c>
      <c r="O28">
        <f ca="1">+C$11+C$12*$F28</f>
        <v>-0.24570192806116686</v>
      </c>
      <c r="Q28" s="2">
        <f>+C28-15018.5</f>
        <v>39940.939590000002</v>
      </c>
    </row>
    <row r="29" spans="1:21" ht="12.95" customHeight="1" x14ac:dyDescent="0.2">
      <c r="A29" s="27" t="s">
        <v>44</v>
      </c>
      <c r="B29" s="28" t="s">
        <v>37</v>
      </c>
      <c r="C29" s="29">
        <v>54959.441180000002</v>
      </c>
      <c r="D29" s="29">
        <v>2.0000000000000001E-4</v>
      </c>
      <c r="E29">
        <f>+(C29-C$7)/C$8</f>
        <v>9341.3696142824592</v>
      </c>
      <c r="F29" s="31">
        <f>ROUND(2*E29,0)/2+0.5</f>
        <v>9342</v>
      </c>
      <c r="G29">
        <f>+C29-(C$7+F29*C$8)</f>
        <v>-0.24857999999949243</v>
      </c>
      <c r="K29">
        <f>+G29</f>
        <v>-0.24857999999949243</v>
      </c>
      <c r="O29">
        <f ca="1">+C$11+C$12*$F29</f>
        <v>-0.24570192806116686</v>
      </c>
      <c r="Q29" s="2">
        <f>+C29-15018.5</f>
        <v>39940.941180000002</v>
      </c>
    </row>
    <row r="30" spans="1:21" ht="12.95" customHeight="1" x14ac:dyDescent="0.2">
      <c r="A30" s="32" t="s">
        <v>45</v>
      </c>
      <c r="B30" s="33" t="s">
        <v>37</v>
      </c>
      <c r="C30" s="32">
        <v>54971.4666</v>
      </c>
      <c r="D30" s="32">
        <v>8.9999999999999998E-4</v>
      </c>
      <c r="E30">
        <f>+(C30-C$7)/C$8</f>
        <v>9371.8654426495577</v>
      </c>
      <c r="F30" s="31">
        <f>ROUND(2*E30,0)/2+0.5</f>
        <v>9372.5</v>
      </c>
      <c r="G30">
        <f>+C30-(C$7+F30*C$8)</f>
        <v>-0.25022499999613501</v>
      </c>
      <c r="J30">
        <f>+G30</f>
        <v>-0.25022499999613501</v>
      </c>
      <c r="O30">
        <f ca="1">+C$11+C$12*$F30</f>
        <v>-0.24648858639791288</v>
      </c>
      <c r="Q30" s="2">
        <f>+C30-15018.5</f>
        <v>39952.9666</v>
      </c>
    </row>
    <row r="31" spans="1:21" ht="12.95" customHeight="1" x14ac:dyDescent="0.2">
      <c r="A31" s="27" t="s">
        <v>44</v>
      </c>
      <c r="B31" s="28" t="s">
        <v>37</v>
      </c>
      <c r="C31" s="29">
        <v>55410.525549999998</v>
      </c>
      <c r="D31" s="29">
        <v>2.9999999999999997E-4</v>
      </c>
      <c r="E31">
        <f>+(C31-C$7)/C$8</f>
        <v>10485.295691425961</v>
      </c>
      <c r="F31" s="31">
        <f>ROUND(2*E31,0)/2+0.5</f>
        <v>10486</v>
      </c>
      <c r="G31">
        <f>+C31-(C$7+F31*C$8)</f>
        <v>-0.27773000000161119</v>
      </c>
      <c r="K31">
        <f>+G31</f>
        <v>-0.27773000000161119</v>
      </c>
      <c r="O31">
        <f ca="1">+C$11+C$12*$F31</f>
        <v>-0.27520806370829609</v>
      </c>
      <c r="Q31" s="2">
        <f>+C31-15018.5</f>
        <v>40392.025549999998</v>
      </c>
    </row>
    <row r="32" spans="1:21" ht="12.95" customHeight="1" x14ac:dyDescent="0.2">
      <c r="A32" s="27" t="s">
        <v>44</v>
      </c>
      <c r="B32" s="28" t="s">
        <v>37</v>
      </c>
      <c r="C32" s="29">
        <v>55410.528539999999</v>
      </c>
      <c r="D32" s="29">
        <v>8.0000000000000004E-4</v>
      </c>
      <c r="E32">
        <f>+(C32-C$7)/C$8</f>
        <v>10485.303273907641</v>
      </c>
      <c r="F32" s="31">
        <f>ROUND(2*E32,0)/2+0.5</f>
        <v>10486</v>
      </c>
      <c r="G32">
        <f>+C32-(C$7+F32*C$8)</f>
        <v>-0.27474000000074739</v>
      </c>
      <c r="K32">
        <f>+G32</f>
        <v>-0.27474000000074739</v>
      </c>
      <c r="O32">
        <f ca="1">+C$11+C$12*$F32</f>
        <v>-0.27520806370829609</v>
      </c>
      <c r="Q32" s="2">
        <f>+C32-15018.5</f>
        <v>40392.028539999999</v>
      </c>
    </row>
    <row r="33" spans="1:21" ht="12.95" customHeight="1" x14ac:dyDescent="0.2">
      <c r="A33" s="27" t="s">
        <v>44</v>
      </c>
      <c r="B33" s="28" t="s">
        <v>37</v>
      </c>
      <c r="C33" s="29">
        <v>55431.425219999997</v>
      </c>
      <c r="D33" s="29">
        <v>5.9999999999999995E-4</v>
      </c>
      <c r="E33">
        <f>+(C33-C$7)/C$8</f>
        <v>10538.296147896426</v>
      </c>
      <c r="F33" s="31">
        <f>ROUND(2*E33,0)/2+0.5</f>
        <v>10539</v>
      </c>
      <c r="G33">
        <f>+C33-(C$7+F33*C$8)</f>
        <v>-0.27754999999888241</v>
      </c>
      <c r="K33">
        <f>+G33</f>
        <v>-0.27754999999888241</v>
      </c>
      <c r="O33">
        <f ca="1">+C$11+C$12*$F33</f>
        <v>-0.27657504376887115</v>
      </c>
      <c r="Q33" s="2">
        <f>+C33-15018.5</f>
        <v>40412.925219999997</v>
      </c>
    </row>
    <row r="34" spans="1:21" ht="12.95" customHeight="1" x14ac:dyDescent="0.2">
      <c r="A34" s="27" t="s">
        <v>44</v>
      </c>
      <c r="B34" s="28" t="s">
        <v>37</v>
      </c>
      <c r="C34" s="29">
        <v>55431.425309999999</v>
      </c>
      <c r="D34" s="29">
        <v>5.9999999999999995E-4</v>
      </c>
      <c r="E34">
        <f>+(C34-C$7)/C$8</f>
        <v>10538.296376131664</v>
      </c>
      <c r="F34" s="31">
        <f>ROUND(2*E34,0)/2+0.5</f>
        <v>10539</v>
      </c>
      <c r="G34">
        <f>+C34-(C$7+F34*C$8)</f>
        <v>-0.27745999999751803</v>
      </c>
      <c r="K34">
        <f>+G34</f>
        <v>-0.27745999999751803</v>
      </c>
      <c r="O34">
        <f ca="1">+C$11+C$12*$F34</f>
        <v>-0.27657504376887115</v>
      </c>
      <c r="Q34" s="2">
        <f>+C34-15018.5</f>
        <v>40412.925309999999</v>
      </c>
    </row>
    <row r="35" spans="1:21" x14ac:dyDescent="0.2">
      <c r="A35" s="27" t="s">
        <v>44</v>
      </c>
      <c r="B35" s="28" t="s">
        <v>37</v>
      </c>
      <c r="C35" s="29">
        <v>55446.407659999997</v>
      </c>
      <c r="D35" s="29">
        <v>2.9999999999999997E-4</v>
      </c>
      <c r="E35">
        <f>+(C35-C$7)/C$8</f>
        <v>10576.290822407622</v>
      </c>
      <c r="F35" s="31">
        <f>ROUND(2*E35,0)/2+0.5</f>
        <v>10577</v>
      </c>
      <c r="G35">
        <f>+C35-(C$7+F35*C$8)</f>
        <v>-0.27965000000403961</v>
      </c>
      <c r="K35">
        <f>+G35</f>
        <v>-0.27965000000403961</v>
      </c>
      <c r="O35">
        <f ca="1">+C$11+C$12*$F35</f>
        <v>-0.27755514268022685</v>
      </c>
      <c r="Q35" s="2">
        <f>+C35-15018.5</f>
        <v>40427.907659999997</v>
      </c>
    </row>
    <row r="36" spans="1:21" x14ac:dyDescent="0.2">
      <c r="A36" s="27" t="s">
        <v>44</v>
      </c>
      <c r="B36" s="28" t="s">
        <v>37</v>
      </c>
      <c r="C36" s="29">
        <v>55446.408990000004</v>
      </c>
      <c r="D36" s="29">
        <v>5.0000000000000001E-4</v>
      </c>
      <c r="E36">
        <f>+(C36-C$7)/C$8</f>
        <v>10576.294195217215</v>
      </c>
      <c r="F36" s="31">
        <f>ROUND(2*E36,0)/2+0.5</f>
        <v>10577</v>
      </c>
      <c r="G36">
        <f>+C36-(C$7+F36*C$8)</f>
        <v>-0.27831999999762047</v>
      </c>
      <c r="K36">
        <f>+G36</f>
        <v>-0.27831999999762047</v>
      </c>
      <c r="O36">
        <f ca="1">+C$11+C$12*$F36</f>
        <v>-0.27755514268022685</v>
      </c>
      <c r="Q36" s="2">
        <f>+C36-15018.5</f>
        <v>40427.908990000004</v>
      </c>
    </row>
    <row r="37" spans="1:21" x14ac:dyDescent="0.2">
      <c r="A37" s="32" t="s">
        <v>46</v>
      </c>
      <c r="B37" s="33" t="s">
        <v>37</v>
      </c>
      <c r="C37" s="32">
        <v>55461.388899999998</v>
      </c>
      <c r="D37" s="32">
        <v>2.0000000000000001E-4</v>
      </c>
      <c r="E37">
        <f>+(C37-C$7)/C$8</f>
        <v>10614.282453782362</v>
      </c>
      <c r="F37" s="31">
        <f>ROUND(2*E37,0)/2+0.5</f>
        <v>10615</v>
      </c>
      <c r="G37">
        <f>+C37-(C$7+F37*C$8)</f>
        <v>-0.28295000000071013</v>
      </c>
      <c r="J37">
        <f>+G37</f>
        <v>-0.28295000000071013</v>
      </c>
      <c r="O37">
        <f ca="1">+C$11+C$12*$F37</f>
        <v>-0.27853524159158255</v>
      </c>
      <c r="Q37" s="2">
        <f>+C37-15018.5</f>
        <v>40442.888899999998</v>
      </c>
    </row>
    <row r="38" spans="1:21" x14ac:dyDescent="0.2">
      <c r="A38" s="27" t="s">
        <v>47</v>
      </c>
      <c r="B38" s="28" t="s">
        <v>37</v>
      </c>
      <c r="C38" s="29">
        <v>55645.530890000002</v>
      </c>
      <c r="D38" s="29">
        <v>2.9999999999999997E-4</v>
      </c>
      <c r="E38">
        <f>+(C38-C$7)/C$8</f>
        <v>11081.256789998231</v>
      </c>
      <c r="F38" s="31">
        <f>ROUND(2*E38,0)/2+0.5</f>
        <v>11082</v>
      </c>
      <c r="G38">
        <f>+C38-(C$7+F38*C$8)</f>
        <v>-0.29306999999971595</v>
      </c>
      <c r="K38">
        <f>+G38</f>
        <v>-0.29306999999971595</v>
      </c>
      <c r="O38">
        <f ca="1">+C$11+C$12*$F38</f>
        <v>-0.29058014137061167</v>
      </c>
      <c r="Q38" s="2">
        <f>+C38-15018.5</f>
        <v>40627.030890000002</v>
      </c>
    </row>
    <row r="39" spans="1:21" x14ac:dyDescent="0.2">
      <c r="A39" s="27" t="s">
        <v>47</v>
      </c>
      <c r="B39" s="28" t="s">
        <v>37</v>
      </c>
      <c r="C39" s="29">
        <v>55645.530980000003</v>
      </c>
      <c r="D39" s="29">
        <v>4.0000000000000002E-4</v>
      </c>
      <c r="E39">
        <f>+(C39-C$7)/C$8</f>
        <v>11081.257018233469</v>
      </c>
      <c r="F39" s="31">
        <f>ROUND(2*E39,0)/2+0.5</f>
        <v>11082</v>
      </c>
      <c r="G39">
        <f>+C39-(C$7+F39*C$8)</f>
        <v>-0.29297999999835156</v>
      </c>
      <c r="K39">
        <f>+G39</f>
        <v>-0.29297999999835156</v>
      </c>
      <c r="O39">
        <f ca="1">+C$11+C$12*$F39</f>
        <v>-0.29058014137061167</v>
      </c>
      <c r="Q39" s="2">
        <f>+C39-15018.5</f>
        <v>40627.030980000003</v>
      </c>
    </row>
    <row r="40" spans="1:21" x14ac:dyDescent="0.2">
      <c r="A40" s="32" t="s">
        <v>46</v>
      </c>
      <c r="B40" s="33" t="s">
        <v>37</v>
      </c>
      <c r="C40" s="32">
        <v>55672.342199999999</v>
      </c>
      <c r="D40" s="32">
        <v>3.5999999999999999E-3</v>
      </c>
      <c r="E40">
        <f>+(C40-C$7)/C$8</f>
        <v>11149.248852483959</v>
      </c>
      <c r="F40" s="31">
        <f>ROUND(2*E40,0)/2+0.5</f>
        <v>11149.5</v>
      </c>
      <c r="O40">
        <f ca="1">+C$11+C$12*$F40</f>
        <v>-0.29232110654209875</v>
      </c>
      <c r="Q40" s="2">
        <f>+C40-15018.5</f>
        <v>40653.842199999999</v>
      </c>
      <c r="U40">
        <f>+C40-(C$7+F40*C$8)</f>
        <v>-9.9034999999275897E-2</v>
      </c>
    </row>
    <row r="41" spans="1:21" x14ac:dyDescent="0.2">
      <c r="A41" s="32" t="s">
        <v>46</v>
      </c>
      <c r="B41" s="33" t="s">
        <v>37</v>
      </c>
      <c r="C41" s="32">
        <v>55672.543799999999</v>
      </c>
      <c r="D41" s="32">
        <v>1.6000000000000001E-3</v>
      </c>
      <c r="E41">
        <f>+(C41-C$7)/C$8</f>
        <v>11149.760099409124</v>
      </c>
      <c r="F41" s="31">
        <f>ROUND(2*E41,0)/2+0.5</f>
        <v>11150.5</v>
      </c>
      <c r="G41">
        <f>+C41-(C$7+F41*C$8)</f>
        <v>-0.2917650000017602</v>
      </c>
      <c r="J41">
        <f>+G41</f>
        <v>-0.2917650000017602</v>
      </c>
      <c r="O41">
        <f ca="1">+C$11+C$12*$F41</f>
        <v>-0.29234689861871338</v>
      </c>
      <c r="Q41" s="2">
        <f>+C41-15018.5</f>
        <v>40654.043799999999</v>
      </c>
    </row>
    <row r="42" spans="1:21" x14ac:dyDescent="0.2">
      <c r="A42" s="32" t="s">
        <v>46</v>
      </c>
      <c r="B42" s="33" t="s">
        <v>37</v>
      </c>
      <c r="C42" s="32">
        <v>55692.453099999999</v>
      </c>
      <c r="D42" s="32">
        <v>2.8E-3</v>
      </c>
      <c r="E42">
        <f>+(C42-C$7)/C$8</f>
        <v>11200.249030000252</v>
      </c>
      <c r="F42" s="30">
        <f>ROUND(2*E42,0)/2+1</f>
        <v>11201</v>
      </c>
      <c r="G42">
        <f>+C42-(C$7+F42*C$8)</f>
        <v>-0.29613000000244938</v>
      </c>
      <c r="J42">
        <f>+G42</f>
        <v>-0.29613000000244938</v>
      </c>
      <c r="O42">
        <f ca="1">+C$11+C$12*$F42</f>
        <v>-0.2936493984877519</v>
      </c>
      <c r="Q42" s="2">
        <f>+C42-15018.5</f>
        <v>40673.953099999999</v>
      </c>
    </row>
    <row r="43" spans="1:21" x14ac:dyDescent="0.2">
      <c r="A43" s="32" t="s">
        <v>46</v>
      </c>
      <c r="B43" s="33" t="s">
        <v>37</v>
      </c>
      <c r="C43" s="32">
        <v>55741.545299999998</v>
      </c>
      <c r="D43" s="32">
        <v>2.9999999999999997E-4</v>
      </c>
      <c r="E43">
        <f>+(C43-C$7)/C$8</f>
        <v>11324.744249740063</v>
      </c>
      <c r="F43" s="30">
        <f>ROUND(2*E43,0)/2+1</f>
        <v>11325.5</v>
      </c>
      <c r="G43">
        <f>+C43-(C$7+F43*C$8)</f>
        <v>-0.29801500000030501</v>
      </c>
      <c r="J43">
        <f>+G43</f>
        <v>-0.29801500000030501</v>
      </c>
      <c r="O43">
        <f ca="1">+C$11+C$12*$F43</f>
        <v>-0.29686051202627251</v>
      </c>
      <c r="Q43" s="2">
        <f>+C43-15018.5</f>
        <v>40723.045299999998</v>
      </c>
    </row>
    <row r="44" spans="1:21" x14ac:dyDescent="0.2">
      <c r="A44" s="27" t="s">
        <v>47</v>
      </c>
      <c r="B44" s="28" t="s">
        <v>37</v>
      </c>
      <c r="C44" s="29">
        <v>55791.424120000003</v>
      </c>
      <c r="D44" s="29">
        <v>2.9999999999999997E-4</v>
      </c>
      <c r="E44">
        <f>+(C44-C$7)/C$8</f>
        <v>11451.234296147906</v>
      </c>
      <c r="F44" s="30">
        <f>ROUND(2*E44,0)/2+1</f>
        <v>11452</v>
      </c>
      <c r="G44">
        <f>+C44-(C$7+F44*C$8)</f>
        <v>-0.30193999999755761</v>
      </c>
      <c r="K44">
        <f>+G44</f>
        <v>-0.30193999999755761</v>
      </c>
      <c r="O44">
        <f ca="1">+C$11+C$12*$F44</f>
        <v>-0.30012320971802237</v>
      </c>
      <c r="Q44" s="2">
        <f>+C44-15018.5</f>
        <v>40772.924120000003</v>
      </c>
    </row>
    <row r="45" spans="1:21" x14ac:dyDescent="0.2">
      <c r="A45" s="27" t="s">
        <v>47</v>
      </c>
      <c r="B45" s="28" t="s">
        <v>37</v>
      </c>
      <c r="C45" s="29">
        <v>55791.424729999999</v>
      </c>
      <c r="D45" s="29">
        <v>4.0000000000000002E-4</v>
      </c>
      <c r="E45">
        <f>+(C45-C$7)/C$8</f>
        <v>11451.235843075596</v>
      </c>
      <c r="F45" s="30">
        <f>ROUND(2*E45,0)/2+1</f>
        <v>11452</v>
      </c>
      <c r="G45">
        <f>+C45-(C$7+F45*C$8)</f>
        <v>-0.30133000000205357</v>
      </c>
      <c r="K45">
        <f>+G45</f>
        <v>-0.30133000000205357</v>
      </c>
      <c r="O45">
        <f ca="1">+C$11+C$12*$F45</f>
        <v>-0.30012320971802237</v>
      </c>
      <c r="Q45" s="2">
        <f>+C45-15018.5</f>
        <v>40772.924729999999</v>
      </c>
    </row>
    <row r="46" spans="1:21" x14ac:dyDescent="0.2">
      <c r="A46" s="34" t="s">
        <v>1</v>
      </c>
      <c r="B46" s="35" t="s">
        <v>37</v>
      </c>
      <c r="C46" s="36">
        <v>57518.479500000001</v>
      </c>
      <c r="D46" s="36">
        <v>1.6000000000000001E-3</v>
      </c>
      <c r="E46">
        <f>+(C46-C$7)/C$8</f>
        <v>15830.955291253524</v>
      </c>
      <c r="F46" s="30">
        <f>ROUND(2*E46,0)/2+1</f>
        <v>15832</v>
      </c>
      <c r="G46">
        <f>+C46-(C$7+F46*C$8)</f>
        <v>-0.41195999999763444</v>
      </c>
      <c r="K46">
        <f>+G46</f>
        <v>-0.41195999999763444</v>
      </c>
      <c r="O46">
        <f ca="1">+C$11+C$12*$F46</f>
        <v>-0.41309250529007313</v>
      </c>
      <c r="Q46" s="2">
        <f>+C46-15018.5</f>
        <v>42499.979500000001</v>
      </c>
    </row>
    <row r="47" spans="1:21" x14ac:dyDescent="0.2">
      <c r="A47" s="51" t="s">
        <v>57</v>
      </c>
      <c r="B47" s="52" t="s">
        <v>37</v>
      </c>
      <c r="C47" s="51">
        <v>58303.543400000002</v>
      </c>
      <c r="D47" s="51">
        <v>4.1999999999999997E-3</v>
      </c>
      <c r="E47">
        <f>+(C47-C$7)/C$8</f>
        <v>17821.835772069087</v>
      </c>
      <c r="F47" s="53">
        <f>ROUND(2*E47,0)/2+1</f>
        <v>17823</v>
      </c>
      <c r="G47">
        <f>+C47-(C$7+F47*C$8)</f>
        <v>-0.45908999999664957</v>
      </c>
      <c r="K47">
        <f>+G47</f>
        <v>-0.45908999999664957</v>
      </c>
      <c r="O47">
        <f ca="1">+C$11+C$12*$F47</f>
        <v>-0.46444452982978846</v>
      </c>
      <c r="Q47" s="2">
        <f>+C47-15018.5</f>
        <v>43285.043400000002</v>
      </c>
    </row>
    <row r="48" spans="1:21" x14ac:dyDescent="0.2">
      <c r="A48" s="51" t="s">
        <v>57</v>
      </c>
      <c r="B48" s="52" t="s">
        <v>37</v>
      </c>
      <c r="C48" s="51">
        <v>58576.596899999997</v>
      </c>
      <c r="D48" s="51">
        <v>4.1999999999999997E-3</v>
      </c>
      <c r="E48">
        <f>+(C48-C$7)/C$8</f>
        <v>18514.284989729407</v>
      </c>
      <c r="F48" s="53">
        <f>ROUND(2*E48,0)/2+1</f>
        <v>18515.5</v>
      </c>
      <c r="G48">
        <f>+C48-(C$7+F48*C$8)</f>
        <v>-0.47911500000191154</v>
      </c>
      <c r="K48">
        <f>+G48</f>
        <v>-0.47911500000191154</v>
      </c>
      <c r="O48">
        <f ca="1">+C$11+C$12*$F48</f>
        <v>-0.48230554288541522</v>
      </c>
      <c r="Q48" s="2">
        <f>+C48-15018.5</f>
        <v>43558.096899999997</v>
      </c>
    </row>
    <row r="49" spans="1:21" x14ac:dyDescent="0.2">
      <c r="A49" s="51" t="s">
        <v>57</v>
      </c>
      <c r="B49" s="52" t="s">
        <v>37</v>
      </c>
      <c r="C49" s="51">
        <v>58644.417500000003</v>
      </c>
      <c r="D49" s="51">
        <v>4.1999999999999997E-3</v>
      </c>
      <c r="E49">
        <f>+(C49-C$7)/C$8</f>
        <v>18686.2744401897</v>
      </c>
      <c r="F49" s="53">
        <f>ROUND(2*E49,0)/2+1</f>
        <v>18687.5</v>
      </c>
      <c r="G49">
        <f>+C49-(C$7+F49*C$8)</f>
        <v>-0.48327499999868451</v>
      </c>
      <c r="K49">
        <f>+G49</f>
        <v>-0.48327499999868451</v>
      </c>
      <c r="O49">
        <f ca="1">+C$11+C$12*$F49</f>
        <v>-0.48674178006313046</v>
      </c>
      <c r="Q49" s="2">
        <f>+C49-15018.5</f>
        <v>43625.917500000003</v>
      </c>
    </row>
    <row r="50" spans="1:21" x14ac:dyDescent="0.2">
      <c r="A50" s="51" t="s">
        <v>57</v>
      </c>
      <c r="B50" s="52" t="s">
        <v>37</v>
      </c>
      <c r="C50" s="51">
        <v>58644.616300000002</v>
      </c>
      <c r="D50" s="51">
        <v>4.1999999999999997E-3</v>
      </c>
      <c r="E50">
        <f>+(C50-C$7)/C$8</f>
        <v>18686.778586463119</v>
      </c>
      <c r="F50" s="53">
        <f>ROUND(2*E50,0)/2+1</f>
        <v>18688</v>
      </c>
      <c r="G50">
        <f>+C50-(C$7+F50*C$8)</f>
        <v>-0.48163999999815132</v>
      </c>
      <c r="K50">
        <f>+G50</f>
        <v>-0.48163999999815132</v>
      </c>
      <c r="O50">
        <f ca="1">+C$11+C$12*$F50</f>
        <v>-0.48675467610143774</v>
      </c>
      <c r="Q50" s="2">
        <f>+C50-15018.5</f>
        <v>43626.116300000002</v>
      </c>
    </row>
    <row r="51" spans="1:21" x14ac:dyDescent="0.2">
      <c r="A51" s="51" t="s">
        <v>57</v>
      </c>
      <c r="B51" s="52" t="s">
        <v>37</v>
      </c>
      <c r="C51" s="51">
        <v>58657.628900000003</v>
      </c>
      <c r="D51" s="51">
        <v>4.1999999999999997E-3</v>
      </c>
      <c r="E51">
        <f>+(C51-C$7)/C$8</f>
        <v>18719.777851038481</v>
      </c>
      <c r="F51" s="53">
        <f>ROUND(2*E51,0)/2+1</f>
        <v>18721</v>
      </c>
      <c r="G51">
        <f>+C51-(C$7+F51*C$8)</f>
        <v>-0.48192999999446329</v>
      </c>
      <c r="K51">
        <f>+G51</f>
        <v>-0.48192999999446329</v>
      </c>
      <c r="O51">
        <f ca="1">+C$11+C$12*$F51</f>
        <v>-0.48760581462972036</v>
      </c>
      <c r="Q51" s="2">
        <f>+C51-15018.5</f>
        <v>43639.128900000003</v>
      </c>
    </row>
    <row r="52" spans="1:21" x14ac:dyDescent="0.2">
      <c r="A52" s="51" t="s">
        <v>57</v>
      </c>
      <c r="B52" s="52" t="s">
        <v>37</v>
      </c>
      <c r="C52" s="51">
        <v>59375.4539</v>
      </c>
      <c r="D52" s="51">
        <v>4.1999999999999997E-3</v>
      </c>
      <c r="E52">
        <f>+(C52-C$7)/C$8</f>
        <v>20540.14404179241</v>
      </c>
      <c r="F52" s="53">
        <f>ROUND(2*E52,0)/2+1</f>
        <v>20541</v>
      </c>
      <c r="O52">
        <f ca="1">+C$11+C$12*$F52</f>
        <v>-0.53454739406833496</v>
      </c>
      <c r="Q52" s="2">
        <f>+C52-15018.5</f>
        <v>44356.9539</v>
      </c>
      <c r="U52">
        <f>+C52-(C$7+F52*C$8)</f>
        <v>-0.33752999999705935</v>
      </c>
    </row>
    <row r="53" spans="1:21" x14ac:dyDescent="0.2">
      <c r="A53" s="51" t="s">
        <v>57</v>
      </c>
      <c r="B53" s="52" t="s">
        <v>37</v>
      </c>
      <c r="C53" s="51">
        <v>59720.472900000001</v>
      </c>
      <c r="D53" s="51">
        <v>4.1999999999999997E-3</v>
      </c>
      <c r="E53">
        <f>+(C53-C$7)/C$8</f>
        <v>21415.093956838184</v>
      </c>
      <c r="F53" s="53">
        <f>ROUND(2*E53,0)/2+1</f>
        <v>21416</v>
      </c>
      <c r="O53">
        <f ca="1">+C$11+C$12*$F53</f>
        <v>-0.55711546110613064</v>
      </c>
      <c r="Q53" s="2">
        <f>+C53-15018.5</f>
        <v>44701.972900000001</v>
      </c>
      <c r="U53">
        <f>+C53-(C$7+F53*C$8)</f>
        <v>-0.35727999999653548</v>
      </c>
    </row>
    <row r="54" spans="1:21" x14ac:dyDescent="0.2">
      <c r="C54" s="10"/>
      <c r="D54" s="10"/>
    </row>
    <row r="55" spans="1:21" x14ac:dyDescent="0.2">
      <c r="C55" s="10"/>
      <c r="D55" s="10"/>
    </row>
    <row r="56" spans="1:21" x14ac:dyDescent="0.2">
      <c r="C56" s="10"/>
      <c r="D56" s="10"/>
    </row>
    <row r="57" spans="1:21" x14ac:dyDescent="0.2">
      <c r="C57" s="10"/>
      <c r="D57" s="10"/>
    </row>
    <row r="58" spans="1:21" x14ac:dyDescent="0.2">
      <c r="C58" s="10"/>
      <c r="D58" s="10"/>
    </row>
    <row r="59" spans="1:21" x14ac:dyDescent="0.2">
      <c r="C59" s="10"/>
      <c r="D59" s="10"/>
    </row>
    <row r="60" spans="1:21" x14ac:dyDescent="0.2">
      <c r="C60" s="10"/>
      <c r="D60" s="10"/>
    </row>
    <row r="61" spans="1:21" x14ac:dyDescent="0.2">
      <c r="C61" s="10"/>
      <c r="D61" s="10"/>
    </row>
    <row r="62" spans="1:21" x14ac:dyDescent="0.2">
      <c r="C62" s="10"/>
      <c r="D62" s="10"/>
    </row>
    <row r="63" spans="1:21" x14ac:dyDescent="0.2">
      <c r="C63" s="10"/>
      <c r="D63" s="10"/>
    </row>
    <row r="64" spans="1:21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</sheetData>
  <sortState xmlns:xlrd2="http://schemas.microsoft.com/office/spreadsheetml/2017/richdata2" ref="A21:AA69">
    <sortCondition ref="C21:C69"/>
  </sortState>
  <phoneticPr fontId="7" type="noConversion"/>
  <hyperlinks>
    <hyperlink ref="H115" r:id="rId1" display="http://vsolj.cetus-net.org/bulletin.html" xr:uid="{00000000-0004-0000-0000-000000000000}"/>
    <hyperlink ref="H108" r:id="rId2" display="http://vsolj.cetus-net.org/bulletin.html" xr:uid="{00000000-0004-0000-0000-000001000000}"/>
  </hyperlinks>
  <pageMargins left="0.75" right="0.75" top="1" bottom="1" header="0.5" footer="0.5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2024-08-24T07:48:39Z</dcterms:modified>
</cp:coreProperties>
</file>