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09863B-7F92-4EC1-8898-E761924256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4" i="1" l="1"/>
  <c r="E33" i="1"/>
  <c r="F33" i="1"/>
  <c r="G33" i="1"/>
  <c r="H33" i="1"/>
  <c r="E34" i="1"/>
  <c r="F34" i="1"/>
  <c r="G34" i="1"/>
  <c r="H34" i="1"/>
  <c r="Q33" i="1"/>
  <c r="Q32" i="1"/>
  <c r="E32" i="1"/>
  <c r="F32" i="1"/>
  <c r="G32" i="1"/>
  <c r="I32" i="1"/>
  <c r="F11" i="1"/>
  <c r="E31" i="1"/>
  <c r="F31" i="1"/>
  <c r="G31" i="1"/>
  <c r="H31" i="1"/>
  <c r="Q31" i="1"/>
  <c r="E21" i="1"/>
  <c r="F21" i="1"/>
  <c r="G21" i="1"/>
  <c r="H21" i="1"/>
  <c r="E22" i="1"/>
  <c r="F22" i="1"/>
  <c r="G22" i="1"/>
  <c r="H22" i="1"/>
  <c r="E23" i="1"/>
  <c r="F23" i="1"/>
  <c r="G23" i="1"/>
  <c r="I23" i="1"/>
  <c r="E24" i="1"/>
  <c r="F24" i="1"/>
  <c r="G24" i="1"/>
  <c r="I24" i="1"/>
  <c r="E25" i="1"/>
  <c r="F25" i="1"/>
  <c r="G25" i="1"/>
  <c r="E26" i="1"/>
  <c r="F26" i="1"/>
  <c r="G26" i="1"/>
  <c r="I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H30" i="1"/>
  <c r="G11" i="1"/>
  <c r="Q21" i="1"/>
  <c r="Q22" i="1"/>
  <c r="Q23" i="1"/>
  <c r="Q24" i="1"/>
  <c r="I25" i="1"/>
  <c r="Q25" i="1"/>
  <c r="Q26" i="1"/>
  <c r="Q27" i="1"/>
  <c r="Q28" i="1"/>
  <c r="H29" i="1"/>
  <c r="Q29" i="1"/>
  <c r="Q30" i="1"/>
  <c r="E14" i="1"/>
  <c r="E15" i="1" s="1"/>
  <c r="C17" i="1"/>
  <c r="R21" i="1"/>
  <c r="C12" i="1"/>
  <c r="C16" i="1" l="1"/>
  <c r="D18" i="1" s="1"/>
  <c r="C11" i="1"/>
  <c r="O34" i="1" l="1"/>
  <c r="O29" i="1"/>
  <c r="O31" i="1"/>
  <c r="O27" i="1"/>
  <c r="O26" i="1"/>
  <c r="O24" i="1"/>
  <c r="O23" i="1"/>
  <c r="O30" i="1"/>
  <c r="O33" i="1"/>
  <c r="O32" i="1"/>
  <c r="O28" i="1"/>
  <c r="C15" i="1"/>
  <c r="O22" i="1"/>
  <c r="O25" i="1"/>
  <c r="O21" i="1"/>
  <c r="C18" i="1" l="1"/>
  <c r="E16" i="1"/>
  <c r="E17" i="1" s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<sst xmlns="http://schemas.openxmlformats.org/spreadsheetml/2006/main" count="74" uniqueCount="53">
  <si>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</si>
  <si>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</si>
  <si>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</si>
  <si>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</si>
  <si>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</si>
  <si>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</si>
  <si>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</si>
  <si>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</si>
  <si>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</si>
  <si>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</si>
  <si>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</si>
  <si>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</si>
  <si>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</si>
  <si>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</si>
  <si>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</si>
  <si>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</si>
  <si>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</si>
  <si>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</si>
  <si>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</si>
  <si>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</si>
  <si>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</si>
  <si>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</si>
  <si>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</si>
  <si>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</si>
  <si>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</si>
  <si>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</si>
  <si>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</si>
  <si>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</si>
  <si>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</si>
  <si>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</si>
  <si>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</si>
  <si>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</si>
  <si>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</si>
  <si>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</si>
  <si>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</si>
  <si>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</si>
  <si>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</si>
  <si>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</si>
  <si>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</si>
  <si>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ToMcat</t>
  </si>
  <si>
    <t>IBVS 5060</t>
  </si>
  <si>
    <t>I</t>
  </si>
  <si>
    <t>II</t>
  </si>
  <si>
    <t>OEJV 0137</t>
  </si>
  <si>
    <t>IBVS 5997</t>
  </si>
  <si>
    <t>V1072 Her / GSC 3519-0401</t>
  </si>
  <si>
    <t>EA</t>
  </si>
  <si>
    <t>not avail.</t>
  </si>
  <si>
    <t>IBVS 6033</t>
  </si>
  <si>
    <t>OEJV 0160</t>
  </si>
  <si>
    <t>OEJV</t>
  </si>
  <si>
    <t>IBVS 6094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</si>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</sst>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-4.2799999937415123E-3</c:v>
                </c:pt>
                <c:pt idx="6">
                  <c:v>-3.5399999978835694E-3</c:v>
                </c:pt>
                <c:pt idx="7">
                  <c:v>-4.8599999936413951E-3</c:v>
                </c:pt>
                <c:pt idx="8">
                  <c:v>-4.2159999939030968E-3</c:v>
                </c:pt>
                <c:pt idx="9">
                  <c:v>-3.9359999937005341E-3</c:v>
                </c:pt>
                <c:pt idx="10">
                  <c:v>-7.4599999934434891E-3</c:v>
                </c:pt>
                <c:pt idx="12">
                  <c:v>-7.3079999929177575E-3</c:v>
                </c:pt>
                <c:pt idx="13">
                  <c:v>-8.9999999981955625E-3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A-4972-9A84-D6F957F3F8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-9.5599999622208998E-4</c:v>
                </c:pt>
                <c:pt idx="3">
                  <c:v>-2.3000000001047738E-3</c:v>
                </c:pt>
                <c:pt idx="4">
                  <c:v>-6.5939999985857867E-3</c:v>
                </c:pt>
                <c:pt idx="5">
                  <c:v>-3.4939999968628399E-3</c:v>
                </c:pt>
                <c:pt idx="11">
                  <c:v>-1.830000001064036E-3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FA-4972-9A84-D6F957F3F8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FA-4972-9A84-D6F957F3F8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FA-4972-9A84-D6F957F3F8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FA-4972-9A84-D6F957F3F8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FA-4972-9A84-D6F957F3F8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4.0000000000000001E-3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1.1999999999999999E-3</c:v>
                  </c:pt>
                  <c:pt idx="6">
                    <c:v>1.1999999999999999E-3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5.4000000000000003E-3</c:v>
                  </c:pt>
                  <c:pt idx="11">
                    <c:v>2.0999999999999999E-3</c:v>
                  </c:pt>
                  <c:pt idx="12">
                    <c:v>5.0000000000000001E-4</c:v>
                  </c:pt>
                  <c:pt idx="1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FA-4972-9A84-D6F957F3F8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52.5</c:v>
                </c:pt>
                <c:pt idx="2">
                  <c:v>6240.5</c:v>
                </c:pt>
                <c:pt idx="3">
                  <c:v>6880</c:v>
                </c:pt>
                <c:pt idx="4">
                  <c:v>7072</c:v>
                </c:pt>
                <c:pt idx="5">
                  <c:v>7077</c:v>
                </c:pt>
                <c:pt idx="6">
                  <c:v>7470</c:v>
                </c:pt>
                <c:pt idx="7">
                  <c:v>7517.5</c:v>
                </c:pt>
                <c:pt idx="8">
                  <c:v>7538</c:v>
                </c:pt>
                <c:pt idx="9">
                  <c:v>7585.5</c:v>
                </c:pt>
                <c:pt idx="10">
                  <c:v>8092.5</c:v>
                </c:pt>
                <c:pt idx="11">
                  <c:v>7470</c:v>
                </c:pt>
                <c:pt idx="12">
                  <c:v>8919</c:v>
                </c:pt>
                <c:pt idx="13">
                  <c:v>8937.5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1.5099271585448049E-2</c:v>
                </c:pt>
                <c:pt idx="1">
                  <c:v>1.496242087485438E-2</c:v>
                </c:pt>
                <c:pt idx="2">
                  <c:v>-1.1677162137860471E-3</c:v>
                </c:pt>
                <c:pt idx="3">
                  <c:v>-2.8346882028270244E-3</c:v>
                </c:pt>
                <c:pt idx="4">
                  <c:v>-3.3351708015695834E-3</c:v>
                </c:pt>
                <c:pt idx="5">
                  <c:v>-3.348204202578503E-3</c:v>
                </c:pt>
                <c:pt idx="6">
                  <c:v>-4.3726295218796812E-3</c:v>
                </c:pt>
                <c:pt idx="7">
                  <c:v>-4.4964468314644297E-3</c:v>
                </c:pt>
                <c:pt idx="8">
                  <c:v>-4.5498837756010047E-3</c:v>
                </c:pt>
                <c:pt idx="9">
                  <c:v>-4.6737010851857531E-3</c:v>
                </c:pt>
                <c:pt idx="10">
                  <c:v>-5.9952879474903277E-3</c:v>
                </c:pt>
                <c:pt idx="11">
                  <c:v>-4.3726295218796812E-3</c:v>
                </c:pt>
                <c:pt idx="12">
                  <c:v>-8.149709134264941E-3</c:v>
                </c:pt>
                <c:pt idx="13">
                  <c:v>-8.1979327179979473E-3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FA-4972-9A84-D6F957F3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199416"/>
        <c:axId val="1"/>
      </c:scatterChart>
      <c:valAx>
        <c:axId val="508199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19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6AB035-26C1-81C0-56CA-42C864FE1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46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47</v>
      </c>
      <c r="D4" s="9" t="s">
        <v>47</v>
      </c>
    </row>
    <row r="6" spans="1:7" x14ac:dyDescent="0.2">
      <c r="A6" s="5" t="s">
        <v>1</v>
      </c>
    </row>
    <row r="7" spans="1:7" x14ac:dyDescent="0.2">
      <c r="A7" t="s">
        <v>2</v>
      </c>
      <c r="C7">
        <v>51277.846599999997</v>
      </c>
    </row>
    <row r="8" spans="1:7" x14ac:dyDescent="0.2">
      <c r="A8" t="s">
        <v>3</v>
      </c>
      <c r="C8">
        <v>0.588032</v>
      </c>
      <c r="D8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1.5099271585448049E-2</v>
      </c>
      <c r="D11" s="3"/>
      <c r="E11" s="12"/>
      <c r="F11" s="25" t="str">
        <f>"F"&amp;E19</f>
        <v>F23</v>
      </c>
      <c r="G11" s="26" t="str">
        <f>"G"&amp;E19</f>
        <v>G23</v>
      </c>
    </row>
    <row r="12" spans="1:7" x14ac:dyDescent="0.2">
      <c r="A12" s="12" t="s">
        <v>16</v>
      </c>
      <c r="B12" s="12"/>
      <c r="C12" s="24">
        <f ca="1">SLOPE(INDIRECT($G$11):G991,INDIRECT($F$11):F991)</f>
        <v>-2.6066802017841675E-6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60354.7681787037</v>
      </c>
    </row>
    <row r="15" spans="1:7" x14ac:dyDescent="0.2">
      <c r="A15" s="14" t="s">
        <v>17</v>
      </c>
      <c r="B15" s="12"/>
      <c r="C15" s="15">
        <f ca="1">(C7+C11)+(C8+C12)*INT(MAX(F21:F3532))</f>
        <v>56533.080387370617</v>
      </c>
      <c r="D15" s="16" t="s">
        <v>37</v>
      </c>
      <c r="E15" s="17">
        <f ca="1">ROUND(2*(E14-$C$7)/$C$8,0)/2+E13</f>
        <v>15437</v>
      </c>
    </row>
    <row r="16" spans="1:7" x14ac:dyDescent="0.2">
      <c r="A16" s="18" t="s">
        <v>4</v>
      </c>
      <c r="B16" s="12"/>
      <c r="C16" s="19">
        <f ca="1">+C8+C12</f>
        <v>0.5880293933197982</v>
      </c>
      <c r="D16" s="16" t="s">
        <v>38</v>
      </c>
      <c r="E16" s="26">
        <f ca="1">ROUND(2*(E14-$C$15)/$C$16,0)/2+E13</f>
        <v>6500</v>
      </c>
    </row>
    <row r="17" spans="1:18" ht="13.5" thickBot="1" x14ac:dyDescent="0.25">
      <c r="A17" s="16" t="s">
        <v>29</v>
      </c>
      <c r="B17" s="12"/>
      <c r="C17" s="12">
        <f>COUNT(C21:C2190)</f>
        <v>14</v>
      </c>
      <c r="D17" s="16" t="s">
        <v>33</v>
      </c>
      <c r="E17" s="20">
        <f ca="1">+$C$15+$C$16*E16-15018.5-$C$9/24</f>
        <v>45337.167277282642</v>
      </c>
    </row>
    <row r="18" spans="1:18" ht="14.25" thickTop="1" thickBot="1" x14ac:dyDescent="0.25">
      <c r="A18" s="18" t="s">
        <v>5</v>
      </c>
      <c r="B18" s="12"/>
      <c r="C18" s="21">
        <f ca="1">+C15</f>
        <v>56533.080387370617</v>
      </c>
      <c r="D18" s="22">
        <f ca="1">+C16</f>
        <v>0.5880293933197982</v>
      </c>
      <c r="E18" s="23" t="s">
        <v>34</v>
      </c>
    </row>
    <row r="19" spans="1:18" ht="13.5" thickTop="1" x14ac:dyDescent="0.2">
      <c r="A19" s="27" t="s">
        <v>35</v>
      </c>
      <c r="E19" s="28">
        <v>23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50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8" x14ac:dyDescent="0.2">
      <c r="A21" s="29" t="s">
        <v>40</v>
      </c>
      <c r="B21" s="30" t="s">
        <v>41</v>
      </c>
      <c r="C21" s="29">
        <v>51277.846599999997</v>
      </c>
      <c r="D21" s="29">
        <v>6.9999999999999999E-4</v>
      </c>
      <c r="E21">
        <f t="shared" ref="E21:E30" si="0">+(C21-C$7)/C$8</f>
        <v>0</v>
      </c>
      <c r="F21">
        <f t="shared" ref="F21:F34" si="1">ROUND(2*E21,0)/2</f>
        <v>0</v>
      </c>
      <c r="G21">
        <f t="shared" ref="G21:G30" si="2">+C21-(C$7+F21*C$8)</f>
        <v>0</v>
      </c>
      <c r="H21">
        <f t="shared" ref="H21:H34" si="3">+G21</f>
        <v>0</v>
      </c>
      <c r="O21">
        <f t="shared" ref="O21:O30" ca="1" si="4">+C$11+C$12*$F21</f>
        <v>1.5099271585448049E-2</v>
      </c>
      <c r="Q21" s="2">
        <f t="shared" ref="Q21:Q30" si="5">+C21-15018.5</f>
        <v>36259.346599999997</v>
      </c>
      <c r="R21" t="e">
        <f>IF(ABS(#REF!-#REF!)&lt;0.00001,1,"")</f>
        <v>#REF!</v>
      </c>
    </row>
    <row r="22" spans="1:18" x14ac:dyDescent="0.2">
      <c r="A22" s="29" t="s">
        <v>40</v>
      </c>
      <c r="B22" s="30" t="s">
        <v>42</v>
      </c>
      <c r="C22" s="29">
        <v>51308.714</v>
      </c>
      <c r="D22" s="29">
        <v>4.0000000000000001E-3</v>
      </c>
      <c r="E22">
        <f t="shared" si="0"/>
        <v>52.492721484549847</v>
      </c>
      <c r="F22">
        <f t="shared" si="1"/>
        <v>52.5</v>
      </c>
      <c r="G22">
        <f t="shared" si="2"/>
        <v>-4.2799999937415123E-3</v>
      </c>
      <c r="H22">
        <f t="shared" si="3"/>
        <v>-4.2799999937415123E-3</v>
      </c>
      <c r="O22">
        <f t="shared" ca="1" si="4"/>
        <v>1.496242087485438E-2</v>
      </c>
      <c r="Q22" s="2">
        <f t="shared" si="5"/>
        <v>36290.214</v>
      </c>
    </row>
    <row r="23" spans="1:18" x14ac:dyDescent="0.2">
      <c r="A23" s="29" t="s">
        <v>43</v>
      </c>
      <c r="B23" s="30" t="s">
        <v>42</v>
      </c>
      <c r="C23" s="29">
        <v>54947.459340000001</v>
      </c>
      <c r="D23" s="29">
        <v>5.0000000000000001E-4</v>
      </c>
      <c r="E23">
        <f t="shared" si="0"/>
        <v>6240.4983742381437</v>
      </c>
      <c r="F23">
        <f t="shared" si="1"/>
        <v>6240.5</v>
      </c>
      <c r="G23">
        <f t="shared" si="2"/>
        <v>-9.5599999622208998E-4</v>
      </c>
      <c r="I23">
        <f>+G23</f>
        <v>-9.5599999622208998E-4</v>
      </c>
      <c r="O23">
        <f t="shared" ca="1" si="4"/>
        <v>-1.1677162137860471E-3</v>
      </c>
      <c r="Q23" s="2">
        <f t="shared" si="5"/>
        <v>39928.959340000001</v>
      </c>
    </row>
    <row r="24" spans="1:18" x14ac:dyDescent="0.2">
      <c r="A24" s="29" t="s">
        <v>43</v>
      </c>
      <c r="B24" s="30" t="s">
        <v>41</v>
      </c>
      <c r="C24" s="29">
        <v>55323.504459999996</v>
      </c>
      <c r="D24" s="29">
        <v>2.0000000000000001E-4</v>
      </c>
      <c r="E24">
        <f t="shared" si="0"/>
        <v>6879.9960886482359</v>
      </c>
      <c r="F24">
        <f t="shared" si="1"/>
        <v>6880</v>
      </c>
      <c r="G24">
        <f t="shared" si="2"/>
        <v>-2.3000000001047738E-3</v>
      </c>
      <c r="I24">
        <f>+G24</f>
        <v>-2.3000000001047738E-3</v>
      </c>
      <c r="O24">
        <f t="shared" ca="1" si="4"/>
        <v>-2.8346882028270244E-3</v>
      </c>
      <c r="Q24" s="2">
        <f t="shared" si="5"/>
        <v>40305.004459999996</v>
      </c>
    </row>
    <row r="25" spans="1:18" x14ac:dyDescent="0.2">
      <c r="A25" s="29" t="s">
        <v>43</v>
      </c>
      <c r="B25" s="30" t="s">
        <v>41</v>
      </c>
      <c r="C25" s="29">
        <v>55436.402309999998</v>
      </c>
      <c r="D25" s="29">
        <v>1E-4</v>
      </c>
      <c r="E25">
        <f t="shared" si="0"/>
        <v>7071.9887863245549</v>
      </c>
      <c r="F25">
        <f t="shared" si="1"/>
        <v>7072</v>
      </c>
      <c r="G25">
        <f t="shared" si="2"/>
        <v>-6.5939999985857867E-3</v>
      </c>
      <c r="I25">
        <f>+G25</f>
        <v>-6.5939999985857867E-3</v>
      </c>
      <c r="O25">
        <f t="shared" ca="1" si="4"/>
        <v>-3.3351708015695834E-3</v>
      </c>
      <c r="Q25" s="2">
        <f t="shared" si="5"/>
        <v>40417.902309999998</v>
      </c>
    </row>
    <row r="26" spans="1:18" x14ac:dyDescent="0.2">
      <c r="A26" s="29" t="s">
        <v>43</v>
      </c>
      <c r="B26" s="30" t="s">
        <v>41</v>
      </c>
      <c r="C26" s="29">
        <v>55439.345569999998</v>
      </c>
      <c r="D26" s="29">
        <v>1.1999999999999999E-3</v>
      </c>
      <c r="E26">
        <f t="shared" si="0"/>
        <v>7076.9940581464962</v>
      </c>
      <c r="F26">
        <f t="shared" si="1"/>
        <v>7077</v>
      </c>
      <c r="G26">
        <f t="shared" si="2"/>
        <v>-3.4939999968628399E-3</v>
      </c>
      <c r="I26">
        <f>+G26</f>
        <v>-3.4939999968628399E-3</v>
      </c>
      <c r="O26">
        <f t="shared" ca="1" si="4"/>
        <v>-3.348204202578503E-3</v>
      </c>
      <c r="Q26" s="2">
        <f t="shared" si="5"/>
        <v>40420.845569999998</v>
      </c>
    </row>
    <row r="27" spans="1:18" x14ac:dyDescent="0.2">
      <c r="A27" s="29" t="s">
        <v>44</v>
      </c>
      <c r="B27" s="30" t="s">
        <v>41</v>
      </c>
      <c r="C27" s="29">
        <v>55670.4421</v>
      </c>
      <c r="D27" s="29">
        <v>1.1999999999999999E-3</v>
      </c>
      <c r="E27">
        <f t="shared" si="0"/>
        <v>7469.9939799194653</v>
      </c>
      <c r="F27">
        <f t="shared" si="1"/>
        <v>7470</v>
      </c>
      <c r="G27">
        <f t="shared" si="2"/>
        <v>-3.5399999978835694E-3</v>
      </c>
      <c r="H27">
        <f t="shared" si="3"/>
        <v>-3.5399999978835694E-3</v>
      </c>
      <c r="O27">
        <f t="shared" ca="1" si="4"/>
        <v>-4.3726295218796812E-3</v>
      </c>
      <c r="Q27" s="2">
        <f t="shared" si="5"/>
        <v>40651.9421</v>
      </c>
    </row>
    <row r="28" spans="1:18" x14ac:dyDescent="0.2">
      <c r="A28" s="29" t="s">
        <v>44</v>
      </c>
      <c r="B28" s="30" t="s">
        <v>42</v>
      </c>
      <c r="C28" s="29">
        <v>55698.372300000003</v>
      </c>
      <c r="D28" s="29">
        <v>1.1000000000000001E-3</v>
      </c>
      <c r="E28">
        <f t="shared" si="0"/>
        <v>7517.4917351436752</v>
      </c>
      <c r="F28">
        <f t="shared" si="1"/>
        <v>7517.5</v>
      </c>
      <c r="G28">
        <f t="shared" si="2"/>
        <v>-4.8599999936413951E-3</v>
      </c>
      <c r="H28">
        <f t="shared" si="3"/>
        <v>-4.8599999936413951E-3</v>
      </c>
      <c r="O28">
        <f t="shared" ca="1" si="4"/>
        <v>-4.4964468314644297E-3</v>
      </c>
      <c r="Q28" s="2">
        <f t="shared" si="5"/>
        <v>40679.872300000003</v>
      </c>
    </row>
    <row r="29" spans="1:18" x14ac:dyDescent="0.2">
      <c r="A29" s="29" t="s">
        <v>44</v>
      </c>
      <c r="B29" s="30" t="s">
        <v>41</v>
      </c>
      <c r="C29" s="29">
        <v>55710.427600000003</v>
      </c>
      <c r="D29" s="29">
        <v>2.9999999999999997E-4</v>
      </c>
      <c r="E29">
        <f t="shared" si="0"/>
        <v>7537.9928303221686</v>
      </c>
      <c r="F29">
        <f t="shared" si="1"/>
        <v>7538</v>
      </c>
      <c r="G29">
        <f t="shared" si="2"/>
        <v>-4.2159999939030968E-3</v>
      </c>
      <c r="H29">
        <f t="shared" si="3"/>
        <v>-4.2159999939030968E-3</v>
      </c>
      <c r="O29">
        <f t="shared" ca="1" si="4"/>
        <v>-4.5498837756010047E-3</v>
      </c>
      <c r="Q29" s="2">
        <f t="shared" si="5"/>
        <v>40691.927600000003</v>
      </c>
    </row>
    <row r="30" spans="1:18" x14ac:dyDescent="0.2">
      <c r="A30" s="29" t="s">
        <v>44</v>
      </c>
      <c r="B30" s="30" t="s">
        <v>42</v>
      </c>
      <c r="C30" s="29">
        <v>55738.359400000001</v>
      </c>
      <c r="D30" s="29">
        <v>1.2999999999999999E-3</v>
      </c>
      <c r="E30">
        <f t="shared" si="0"/>
        <v>7585.4933064867291</v>
      </c>
      <c r="F30">
        <f t="shared" si="1"/>
        <v>7585.5</v>
      </c>
      <c r="G30">
        <f t="shared" si="2"/>
        <v>-3.9359999937005341E-3</v>
      </c>
      <c r="H30">
        <f t="shared" si="3"/>
        <v>-3.9359999937005341E-3</v>
      </c>
      <c r="O30">
        <f t="shared" ca="1" si="4"/>
        <v>-4.6737010851857531E-3</v>
      </c>
      <c r="Q30" s="2">
        <f t="shared" si="5"/>
        <v>40719.859400000001</v>
      </c>
    </row>
    <row r="31" spans="1:18" x14ac:dyDescent="0.2">
      <c r="A31" s="31" t="s">
        <v>48</v>
      </c>
      <c r="B31" s="32" t="s">
        <v>42</v>
      </c>
      <c r="C31" s="33">
        <v>56036.488100000002</v>
      </c>
      <c r="D31" s="33">
        <v>5.4000000000000003E-3</v>
      </c>
      <c r="E31">
        <f>+(C31-C$7)/C$8</f>
        <v>8092.4873136155948</v>
      </c>
      <c r="F31">
        <f t="shared" si="1"/>
        <v>8092.5</v>
      </c>
      <c r="G31">
        <f>+C31-(C$7+F31*C$8)</f>
        <v>-7.4599999934434891E-3</v>
      </c>
      <c r="H31">
        <f t="shared" si="3"/>
        <v>-7.4599999934434891E-3</v>
      </c>
      <c r="O31">
        <f ca="1">+C$11+C$12*$F31</f>
        <v>-5.9952879474903277E-3</v>
      </c>
      <c r="Q31" s="2">
        <f>+C31-15018.5</f>
        <v>41017.988100000002</v>
      </c>
    </row>
    <row r="32" spans="1:18" x14ac:dyDescent="0.2">
      <c r="A32" s="34" t="s">
        <v>49</v>
      </c>
      <c r="B32" s="35" t="s">
        <v>41</v>
      </c>
      <c r="C32" s="36">
        <v>55670.443809999997</v>
      </c>
      <c r="D32" s="36">
        <v>2.0999999999999999E-3</v>
      </c>
      <c r="E32">
        <f>+(C32-C$7)/C$8</f>
        <v>7469.9968879244661</v>
      </c>
      <c r="F32">
        <f t="shared" si="1"/>
        <v>7470</v>
      </c>
      <c r="G32">
        <f>+C32-(C$7+F32*C$8)</f>
        <v>-1.830000001064036E-3</v>
      </c>
      <c r="I32">
        <f>+G32</f>
        <v>-1.830000001064036E-3</v>
      </c>
      <c r="O32">
        <f ca="1">+C$11+C$12*$F32</f>
        <v>-4.3726295218796812E-3</v>
      </c>
      <c r="Q32" s="2">
        <f>+C32-15018.5</f>
        <v>40651.943809999997</v>
      </c>
    </row>
    <row r="33" spans="1:17" x14ac:dyDescent="0.2">
      <c r="A33" s="37" t="s">
        <v>51</v>
      </c>
      <c r="B33" s="38" t="s">
        <v>41</v>
      </c>
      <c r="C33" s="39">
        <v>56522.496700000003</v>
      </c>
      <c r="D33" s="39">
        <v>5.0000000000000001E-4</v>
      </c>
      <c r="E33">
        <f>+(C33-C$7)/C$8</f>
        <v>8918.9875721049302</v>
      </c>
      <c r="F33">
        <f t="shared" si="1"/>
        <v>8919</v>
      </c>
      <c r="G33">
        <f>+C33-(C$7+F33*C$8)</f>
        <v>-7.3079999929177575E-3</v>
      </c>
      <c r="H33">
        <f t="shared" si="3"/>
        <v>-7.3079999929177575E-3</v>
      </c>
      <c r="O33">
        <f ca="1">+C$11+C$12*$F33</f>
        <v>-8.149709134264941E-3</v>
      </c>
      <c r="Q33" s="2">
        <f>+C33-15018.5</f>
        <v>41503.996700000003</v>
      </c>
    </row>
    <row r="34" spans="1:17" x14ac:dyDescent="0.2">
      <c r="A34" s="37" t="s">
        <v>51</v>
      </c>
      <c r="B34" s="38" t="s">
        <v>42</v>
      </c>
      <c r="C34" s="39">
        <v>56533.373599999999</v>
      </c>
      <c r="D34" s="39">
        <v>2.5000000000000001E-3</v>
      </c>
      <c r="E34">
        <f>+(C34-C$7)/C$8</f>
        <v>8937.4846947104943</v>
      </c>
      <c r="F34">
        <f t="shared" si="1"/>
        <v>8937.5</v>
      </c>
      <c r="G34">
        <f>+C34-(C$7+F34*C$8)</f>
        <v>-8.9999999981955625E-3</v>
      </c>
      <c r="H34">
        <f t="shared" si="3"/>
        <v>-8.9999999981955625E-3</v>
      </c>
      <c r="O34">
        <f ca="1">+C$11+C$12*$F34</f>
        <v>-8.1979327179979473E-3</v>
      </c>
      <c r="Q34" s="2">
        <f>+C34-15018.5</f>
        <v>41514.873599999999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2024-02-14T05:26:10Z</dcterms:modified>
</cp:coreProperties>
</file>