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C9155E-97A2-40CE-A9AA-4CA58E9F27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4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9" i="4" l="1"/>
  <c r="F149" i="4" s="1"/>
  <c r="G149" i="4" s="1"/>
  <c r="K149" i="4" s="1"/>
  <c r="Q149" i="4"/>
  <c r="E150" i="4"/>
  <c r="F150" i="4"/>
  <c r="G150" i="4" s="1"/>
  <c r="K150" i="4" s="1"/>
  <c r="Q150" i="4"/>
  <c r="E151" i="4"/>
  <c r="F151" i="4"/>
  <c r="G151" i="4" s="1"/>
  <c r="K151" i="4" s="1"/>
  <c r="Q151" i="4"/>
  <c r="E149" i="1"/>
  <c r="F149" i="1"/>
  <c r="G149" i="1" s="1"/>
  <c r="K149" i="1" s="1"/>
  <c r="Q149" i="1"/>
  <c r="E150" i="1"/>
  <c r="F150" i="1"/>
  <c r="G150" i="1" s="1"/>
  <c r="K150" i="1" s="1"/>
  <c r="Q150" i="1"/>
  <c r="E151" i="1"/>
  <c r="F151" i="1"/>
  <c r="G151" i="1"/>
  <c r="K151" i="1"/>
  <c r="Q151" i="1"/>
  <c r="E147" i="1"/>
  <c r="F147" i="1"/>
  <c r="G147" i="1"/>
  <c r="K147" i="1"/>
  <c r="Q147" i="1"/>
  <c r="E147" i="4"/>
  <c r="F147" i="4"/>
  <c r="G147" i="4"/>
  <c r="K147" i="4"/>
  <c r="E135" i="4"/>
  <c r="F135" i="4"/>
  <c r="G135" i="4"/>
  <c r="J135" i="4"/>
  <c r="E136" i="4"/>
  <c r="F136" i="4"/>
  <c r="G136" i="4"/>
  <c r="J136" i="4"/>
  <c r="E137" i="4"/>
  <c r="F137" i="4"/>
  <c r="G137" i="4"/>
  <c r="K137" i="4"/>
  <c r="E138" i="4"/>
  <c r="F138" i="4"/>
  <c r="G138" i="4"/>
  <c r="K138" i="4"/>
  <c r="E139" i="4"/>
  <c r="F139" i="4"/>
  <c r="G139" i="4"/>
  <c r="K139" i="4"/>
  <c r="E140" i="4"/>
  <c r="F140" i="4"/>
  <c r="G140" i="4"/>
  <c r="J140" i="4"/>
  <c r="E141" i="4"/>
  <c r="F141" i="4"/>
  <c r="G141" i="4"/>
  <c r="E142" i="4"/>
  <c r="F142" i="4"/>
  <c r="G142" i="4"/>
  <c r="K142" i="4"/>
  <c r="E143" i="4"/>
  <c r="F143" i="4"/>
  <c r="G143" i="4"/>
  <c r="K143" i="4"/>
  <c r="E144" i="4"/>
  <c r="F144" i="4"/>
  <c r="G144" i="4"/>
  <c r="K144" i="4"/>
  <c r="E145" i="4"/>
  <c r="F145" i="4"/>
  <c r="G145" i="4"/>
  <c r="K145" i="4"/>
  <c r="E146" i="4"/>
  <c r="F146" i="4"/>
  <c r="G146" i="4"/>
  <c r="K146" i="4"/>
  <c r="E148" i="4"/>
  <c r="F148" i="4"/>
  <c r="G148" i="4"/>
  <c r="K148" i="4"/>
  <c r="Q147" i="4"/>
  <c r="C9" i="4"/>
  <c r="D9" i="4"/>
  <c r="E24" i="4"/>
  <c r="F24" i="4"/>
  <c r="G24" i="4"/>
  <c r="K24" i="4"/>
  <c r="E25" i="4"/>
  <c r="F25" i="4"/>
  <c r="G25" i="4"/>
  <c r="K25" i="4"/>
  <c r="E26" i="4"/>
  <c r="F26" i="4"/>
  <c r="G26" i="4"/>
  <c r="K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J36" i="4"/>
  <c r="E37" i="4"/>
  <c r="F37" i="4"/>
  <c r="G37" i="4"/>
  <c r="J37" i="4"/>
  <c r="E38" i="4"/>
  <c r="F38" i="4"/>
  <c r="G38" i="4"/>
  <c r="U38" i="4"/>
  <c r="E39" i="4"/>
  <c r="F39" i="4"/>
  <c r="G39" i="4"/>
  <c r="U39" i="4"/>
  <c r="E46" i="4"/>
  <c r="F46" i="4"/>
  <c r="G46" i="4"/>
  <c r="J46" i="4"/>
  <c r="E47" i="4"/>
  <c r="F47" i="4"/>
  <c r="G47" i="4"/>
  <c r="J47" i="4"/>
  <c r="E48" i="4"/>
  <c r="F48" i="4"/>
  <c r="G48" i="4"/>
  <c r="J48" i="4"/>
  <c r="E49" i="4"/>
  <c r="F49" i="4"/>
  <c r="G49" i="4"/>
  <c r="K49" i="4"/>
  <c r="E50" i="4"/>
  <c r="F50" i="4"/>
  <c r="G50" i="4"/>
  <c r="K50" i="4"/>
  <c r="E40" i="4"/>
  <c r="F40" i="4"/>
  <c r="E41" i="4"/>
  <c r="F41" i="4"/>
  <c r="E42" i="4"/>
  <c r="F42" i="4"/>
  <c r="E43" i="4"/>
  <c r="F43" i="4"/>
  <c r="E44" i="4"/>
  <c r="F44" i="4"/>
  <c r="E45" i="4"/>
  <c r="F45" i="4"/>
  <c r="E51" i="4"/>
  <c r="F51" i="4"/>
  <c r="U51" i="4"/>
  <c r="E52" i="4"/>
  <c r="F52" i="4"/>
  <c r="E53" i="4"/>
  <c r="F53" i="4"/>
  <c r="G53" i="4"/>
  <c r="K53" i="4"/>
  <c r="E54" i="4"/>
  <c r="F54" i="4"/>
  <c r="G54" i="4"/>
  <c r="J54" i="4"/>
  <c r="E55" i="4"/>
  <c r="F55" i="4"/>
  <c r="G55" i="4"/>
  <c r="K55" i="4"/>
  <c r="E56" i="4"/>
  <c r="F56" i="4"/>
  <c r="G56" i="4"/>
  <c r="J56" i="4"/>
  <c r="E57" i="4"/>
  <c r="F57" i="4"/>
  <c r="G57" i="4"/>
  <c r="J57" i="4"/>
  <c r="E58" i="4"/>
  <c r="F58" i="4"/>
  <c r="G58" i="4"/>
  <c r="K58" i="4"/>
  <c r="E59" i="4"/>
  <c r="F59" i="4"/>
  <c r="G59" i="4"/>
  <c r="K59" i="4"/>
  <c r="E60" i="4"/>
  <c r="F60" i="4"/>
  <c r="G60" i="4"/>
  <c r="K60" i="4"/>
  <c r="E61" i="4"/>
  <c r="F61" i="4"/>
  <c r="G61" i="4"/>
  <c r="K61" i="4"/>
  <c r="E62" i="4"/>
  <c r="F62" i="4"/>
  <c r="G62" i="4"/>
  <c r="K62" i="4"/>
  <c r="E63" i="4"/>
  <c r="F63" i="4"/>
  <c r="G63" i="4"/>
  <c r="K63" i="4"/>
  <c r="E64" i="4"/>
  <c r="F64" i="4"/>
  <c r="G64" i="4"/>
  <c r="K64" i="4"/>
  <c r="E65" i="4"/>
  <c r="F65" i="4"/>
  <c r="G65" i="4"/>
  <c r="K65" i="4"/>
  <c r="E66" i="4"/>
  <c r="F66" i="4"/>
  <c r="G66" i="4"/>
  <c r="K66" i="4"/>
  <c r="E67" i="4"/>
  <c r="F67" i="4"/>
  <c r="G67" i="4"/>
  <c r="K67" i="4"/>
  <c r="E68" i="4"/>
  <c r="F68" i="4"/>
  <c r="G68" i="4"/>
  <c r="K68" i="4"/>
  <c r="E69" i="4"/>
  <c r="F69" i="4"/>
  <c r="G69" i="4"/>
  <c r="K69" i="4"/>
  <c r="E70" i="4"/>
  <c r="F70" i="4"/>
  <c r="G70" i="4"/>
  <c r="K70" i="4"/>
  <c r="E71" i="4"/>
  <c r="F71" i="4"/>
  <c r="G71" i="4"/>
  <c r="J71" i="4"/>
  <c r="E72" i="4"/>
  <c r="F72" i="4"/>
  <c r="G72" i="4"/>
  <c r="K72" i="4"/>
  <c r="E73" i="4"/>
  <c r="F73" i="4"/>
  <c r="G73" i="4"/>
  <c r="K73" i="4"/>
  <c r="E74" i="4"/>
  <c r="F74" i="4"/>
  <c r="G74" i="4"/>
  <c r="K74" i="4"/>
  <c r="E75" i="4"/>
  <c r="F75" i="4"/>
  <c r="G75" i="4"/>
  <c r="J75" i="4"/>
  <c r="E76" i="4"/>
  <c r="F76" i="4"/>
  <c r="G76" i="4"/>
  <c r="J76" i="4"/>
  <c r="E77" i="4"/>
  <c r="F77" i="4"/>
  <c r="G77" i="4"/>
  <c r="J77" i="4"/>
  <c r="E78" i="4"/>
  <c r="F78" i="4"/>
  <c r="G78" i="4"/>
  <c r="J78" i="4"/>
  <c r="E79" i="4"/>
  <c r="F79" i="4"/>
  <c r="G79" i="4"/>
  <c r="K79" i="4"/>
  <c r="E80" i="4"/>
  <c r="F80" i="4"/>
  <c r="G80" i="4"/>
  <c r="K80" i="4"/>
  <c r="E81" i="4"/>
  <c r="F81" i="4"/>
  <c r="G81" i="4"/>
  <c r="J81" i="4"/>
  <c r="E82" i="4"/>
  <c r="F82" i="4"/>
  <c r="G82" i="4"/>
  <c r="K82" i="4"/>
  <c r="E83" i="4"/>
  <c r="F83" i="4"/>
  <c r="G83" i="4"/>
  <c r="K83" i="4"/>
  <c r="E84" i="4"/>
  <c r="F84" i="4"/>
  <c r="G84" i="4"/>
  <c r="J84" i="4"/>
  <c r="E85" i="4"/>
  <c r="F85" i="4"/>
  <c r="G85" i="4"/>
  <c r="J85" i="4"/>
  <c r="E86" i="4"/>
  <c r="F86" i="4"/>
  <c r="G86" i="4"/>
  <c r="K86" i="4"/>
  <c r="E87" i="4"/>
  <c r="F87" i="4"/>
  <c r="G87" i="4"/>
  <c r="J87" i="4"/>
  <c r="E88" i="4"/>
  <c r="F88" i="4"/>
  <c r="G88" i="4"/>
  <c r="J88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8" i="4"/>
  <c r="F98" i="4"/>
  <c r="G98" i="4"/>
  <c r="K98" i="4"/>
  <c r="E99" i="4"/>
  <c r="F99" i="4"/>
  <c r="G99" i="4"/>
  <c r="K99" i="4"/>
  <c r="E100" i="4"/>
  <c r="F100" i="4"/>
  <c r="G100" i="4"/>
  <c r="K100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E104" i="4"/>
  <c r="F104" i="4"/>
  <c r="G104" i="4"/>
  <c r="K104" i="4"/>
  <c r="E105" i="4"/>
  <c r="F105" i="4"/>
  <c r="G105" i="4"/>
  <c r="K105" i="4"/>
  <c r="E106" i="4"/>
  <c r="F106" i="4"/>
  <c r="G106" i="4"/>
  <c r="K106" i="4"/>
  <c r="E107" i="4"/>
  <c r="F107" i="4"/>
  <c r="G107" i="4"/>
  <c r="K107" i="4"/>
  <c r="E108" i="4"/>
  <c r="F108" i="4"/>
  <c r="G108" i="4"/>
  <c r="K108" i="4"/>
  <c r="E109" i="4"/>
  <c r="F109" i="4"/>
  <c r="G109" i="4"/>
  <c r="E110" i="4"/>
  <c r="F110" i="4"/>
  <c r="G110" i="4"/>
  <c r="K110" i="4"/>
  <c r="E111" i="4"/>
  <c r="F111" i="4"/>
  <c r="G111" i="4"/>
  <c r="K111" i="4"/>
  <c r="E112" i="4"/>
  <c r="F112" i="4"/>
  <c r="G112" i="4"/>
  <c r="K112" i="4"/>
  <c r="E113" i="4"/>
  <c r="F113" i="4"/>
  <c r="G113" i="4"/>
  <c r="K113" i="4"/>
  <c r="E117" i="4"/>
  <c r="F117" i="4"/>
  <c r="G117" i="4"/>
  <c r="E118" i="4"/>
  <c r="F118" i="4"/>
  <c r="G118" i="4"/>
  <c r="K118" i="4"/>
  <c r="E119" i="4"/>
  <c r="F119" i="4"/>
  <c r="G119" i="4"/>
  <c r="K119" i="4"/>
  <c r="E120" i="4"/>
  <c r="F120" i="4"/>
  <c r="G120" i="4"/>
  <c r="K120" i="4"/>
  <c r="E121" i="4"/>
  <c r="F121" i="4"/>
  <c r="G121" i="4"/>
  <c r="K121" i="4"/>
  <c r="E122" i="4"/>
  <c r="F122" i="4"/>
  <c r="G122" i="4"/>
  <c r="K122" i="4"/>
  <c r="E123" i="4"/>
  <c r="F123" i="4"/>
  <c r="G123" i="4"/>
  <c r="K123" i="4"/>
  <c r="E124" i="4"/>
  <c r="F124" i="4"/>
  <c r="G124" i="4"/>
  <c r="K124" i="4"/>
  <c r="E125" i="4"/>
  <c r="F125" i="4"/>
  <c r="G125" i="4"/>
  <c r="E126" i="4"/>
  <c r="F126" i="4"/>
  <c r="G126" i="4"/>
  <c r="K126" i="4"/>
  <c r="E127" i="4"/>
  <c r="F127" i="4"/>
  <c r="G127" i="4"/>
  <c r="K127" i="4"/>
  <c r="E128" i="4"/>
  <c r="F128" i="4"/>
  <c r="G128" i="4"/>
  <c r="K128" i="4"/>
  <c r="E129" i="4"/>
  <c r="F129" i="4"/>
  <c r="G129" i="4"/>
  <c r="K129" i="4"/>
  <c r="E130" i="4"/>
  <c r="F130" i="4"/>
  <c r="G130" i="4"/>
  <c r="K130" i="4"/>
  <c r="E131" i="4"/>
  <c r="F131" i="4"/>
  <c r="G131" i="4"/>
  <c r="K131" i="4"/>
  <c r="E132" i="4"/>
  <c r="F132" i="4"/>
  <c r="G132" i="4"/>
  <c r="K132" i="4"/>
  <c r="E133" i="4"/>
  <c r="F133" i="4"/>
  <c r="G133" i="4"/>
  <c r="K133" i="4"/>
  <c r="E134" i="4"/>
  <c r="F134" i="4"/>
  <c r="G134" i="4"/>
  <c r="J134" i="4"/>
  <c r="E114" i="4"/>
  <c r="F114" i="4"/>
  <c r="U114" i="4"/>
  <c r="E115" i="4"/>
  <c r="F115" i="4"/>
  <c r="U115" i="4"/>
  <c r="E116" i="4"/>
  <c r="F116" i="4"/>
  <c r="E21" i="4"/>
  <c r="F21" i="4"/>
  <c r="G21" i="4"/>
  <c r="K21" i="4"/>
  <c r="E22" i="4"/>
  <c r="F22" i="4"/>
  <c r="G22" i="4"/>
  <c r="K22" i="4"/>
  <c r="E23" i="4"/>
  <c r="F23" i="4"/>
  <c r="G23" i="4"/>
  <c r="K23" i="4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U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K93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K109" i="4"/>
  <c r="Q109" i="4"/>
  <c r="Q110" i="4"/>
  <c r="Q111" i="4"/>
  <c r="Q112" i="4"/>
  <c r="Q113" i="4"/>
  <c r="Q114" i="4"/>
  <c r="Q115" i="4"/>
  <c r="Q116" i="4"/>
  <c r="U116" i="4"/>
  <c r="K117" i="4"/>
  <c r="Q117" i="4"/>
  <c r="Q118" i="4"/>
  <c r="Q119" i="4"/>
  <c r="Q120" i="4"/>
  <c r="Q121" i="4"/>
  <c r="Q122" i="4"/>
  <c r="Q123" i="4"/>
  <c r="Q124" i="4"/>
  <c r="K125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K141" i="4"/>
  <c r="Q141" i="4"/>
  <c r="Q142" i="4"/>
  <c r="Q143" i="4"/>
  <c r="Q144" i="4"/>
  <c r="Q145" i="4"/>
  <c r="Q146" i="4"/>
  <c r="Q148" i="4"/>
  <c r="E148" i="1"/>
  <c r="F148" i="1"/>
  <c r="G148" i="1"/>
  <c r="K148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E37" i="1"/>
  <c r="F37" i="1"/>
  <c r="G37" i="1"/>
  <c r="E38" i="1"/>
  <c r="F38" i="1"/>
  <c r="G38" i="1"/>
  <c r="E39" i="1"/>
  <c r="F39" i="1"/>
  <c r="G39" i="1"/>
  <c r="U39" i="1"/>
  <c r="E46" i="1"/>
  <c r="F46" i="1"/>
  <c r="G46" i="1"/>
  <c r="E47" i="1"/>
  <c r="F47" i="1"/>
  <c r="G47" i="1"/>
  <c r="J47" i="1"/>
  <c r="E48" i="1"/>
  <c r="F48" i="1"/>
  <c r="G48" i="1"/>
  <c r="E49" i="1"/>
  <c r="F49" i="1"/>
  <c r="G49" i="1"/>
  <c r="K49" i="1"/>
  <c r="E50" i="1"/>
  <c r="F50" i="1"/>
  <c r="G50" i="1"/>
  <c r="K50" i="1"/>
  <c r="E40" i="1"/>
  <c r="F40" i="1"/>
  <c r="E41" i="1"/>
  <c r="F41" i="1"/>
  <c r="E42" i="1"/>
  <c r="F42" i="1"/>
  <c r="E43" i="1"/>
  <c r="F43" i="1"/>
  <c r="E44" i="1"/>
  <c r="F44" i="1"/>
  <c r="E45" i="1"/>
  <c r="F45" i="1"/>
  <c r="E51" i="1"/>
  <c r="F51" i="1"/>
  <c r="U51" i="1"/>
  <c r="E52" i="1"/>
  <c r="F52" i="1"/>
  <c r="U52" i="1"/>
  <c r="Q148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74" i="1"/>
  <c r="F74" i="1"/>
  <c r="G74" i="1"/>
  <c r="K74" i="1"/>
  <c r="E79" i="1"/>
  <c r="F79" i="1"/>
  <c r="G79" i="1"/>
  <c r="K79" i="1"/>
  <c r="E80" i="1"/>
  <c r="F80" i="1"/>
  <c r="G80" i="1"/>
  <c r="K80" i="1"/>
  <c r="E140" i="1"/>
  <c r="F140" i="1"/>
  <c r="G140" i="1"/>
  <c r="J140" i="1"/>
  <c r="E137" i="1"/>
  <c r="F137" i="1"/>
  <c r="G137" i="1"/>
  <c r="K137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5" i="1"/>
  <c r="F145" i="1"/>
  <c r="G145" i="1"/>
  <c r="K145" i="1"/>
  <c r="E146" i="1"/>
  <c r="F146" i="1"/>
  <c r="G146" i="1"/>
  <c r="K146" i="1"/>
  <c r="E144" i="1"/>
  <c r="F144" i="1"/>
  <c r="G144" i="1"/>
  <c r="K144" i="1"/>
  <c r="E22" i="1"/>
  <c r="F22" i="1"/>
  <c r="G22" i="1"/>
  <c r="K22" i="1"/>
  <c r="E23" i="1"/>
  <c r="F23" i="1"/>
  <c r="G23" i="1"/>
  <c r="K23" i="1"/>
  <c r="E53" i="1"/>
  <c r="F53" i="1"/>
  <c r="G53" i="1"/>
  <c r="K53" i="1"/>
  <c r="E59" i="1"/>
  <c r="F59" i="1"/>
  <c r="G59" i="1"/>
  <c r="K59" i="1"/>
  <c r="E70" i="1"/>
  <c r="F70" i="1"/>
  <c r="G70" i="1"/>
  <c r="K70" i="1"/>
  <c r="E86" i="1"/>
  <c r="F86" i="1"/>
  <c r="G86" i="1"/>
  <c r="K86" i="1"/>
  <c r="E83" i="1"/>
  <c r="F83" i="1"/>
  <c r="G83" i="1"/>
  <c r="K83" i="1"/>
  <c r="E138" i="1"/>
  <c r="F138" i="1"/>
  <c r="G138" i="1"/>
  <c r="E139" i="1"/>
  <c r="F139" i="1"/>
  <c r="G139" i="1"/>
  <c r="E58" i="1"/>
  <c r="F58" i="1"/>
  <c r="G58" i="1"/>
  <c r="K58" i="1"/>
  <c r="E82" i="1"/>
  <c r="F82" i="1"/>
  <c r="G82" i="1"/>
  <c r="K82" i="1"/>
  <c r="E21" i="1"/>
  <c r="F21" i="1"/>
  <c r="G21" i="1"/>
  <c r="K21" i="1"/>
  <c r="E54" i="1"/>
  <c r="F54" i="1"/>
  <c r="G54" i="1"/>
  <c r="E56" i="1"/>
  <c r="F56" i="1"/>
  <c r="G56" i="1"/>
  <c r="J56" i="1"/>
  <c r="E57" i="1"/>
  <c r="F57" i="1"/>
  <c r="G57" i="1"/>
  <c r="E71" i="1"/>
  <c r="F71" i="1"/>
  <c r="G71" i="1"/>
  <c r="J71" i="1"/>
  <c r="E75" i="1"/>
  <c r="F75" i="1"/>
  <c r="G75" i="1"/>
  <c r="E76" i="1"/>
  <c r="F76" i="1"/>
  <c r="G76" i="1"/>
  <c r="J76" i="1"/>
  <c r="E77" i="1"/>
  <c r="F77" i="1"/>
  <c r="G77" i="1"/>
  <c r="E78" i="1"/>
  <c r="F78" i="1"/>
  <c r="G78" i="1"/>
  <c r="E81" i="1"/>
  <c r="F81" i="1"/>
  <c r="G81" i="1"/>
  <c r="J81" i="1"/>
  <c r="E84" i="1"/>
  <c r="F84" i="1"/>
  <c r="G84" i="1"/>
  <c r="J84" i="1"/>
  <c r="E85" i="1"/>
  <c r="F85" i="1"/>
  <c r="G85" i="1"/>
  <c r="E87" i="1"/>
  <c r="F87" i="1"/>
  <c r="G87" i="1"/>
  <c r="E88" i="1"/>
  <c r="F88" i="1"/>
  <c r="G88" i="1"/>
  <c r="J88" i="1"/>
  <c r="E134" i="1"/>
  <c r="F134" i="1"/>
  <c r="G134" i="1"/>
  <c r="J134" i="1"/>
  <c r="E135" i="1"/>
  <c r="F135" i="1"/>
  <c r="G135" i="1"/>
  <c r="E136" i="1"/>
  <c r="F136" i="1"/>
  <c r="G136" i="1"/>
  <c r="E55" i="1"/>
  <c r="F55" i="1"/>
  <c r="G55" i="1"/>
  <c r="E65" i="1"/>
  <c r="F65" i="1"/>
  <c r="G65" i="1"/>
  <c r="K65" i="1"/>
  <c r="E66" i="1"/>
  <c r="F66" i="1"/>
  <c r="G66" i="1"/>
  <c r="E67" i="1"/>
  <c r="F67" i="1"/>
  <c r="G67" i="1"/>
  <c r="E68" i="1"/>
  <c r="F68" i="1"/>
  <c r="G68" i="1"/>
  <c r="K68" i="1"/>
  <c r="E69" i="1"/>
  <c r="F69" i="1"/>
  <c r="G69" i="1"/>
  <c r="K69" i="1"/>
  <c r="E72" i="1"/>
  <c r="F72" i="1"/>
  <c r="G72" i="1"/>
  <c r="E73" i="1"/>
  <c r="F73" i="1"/>
  <c r="G73" i="1"/>
  <c r="K73" i="1"/>
  <c r="E89" i="1"/>
  <c r="F89" i="1"/>
  <c r="G89" i="1"/>
  <c r="K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K94" i="1"/>
  <c r="E95" i="1"/>
  <c r="F95" i="1"/>
  <c r="G95" i="1"/>
  <c r="K95" i="1"/>
  <c r="E96" i="1"/>
  <c r="F96" i="1"/>
  <c r="G96" i="1"/>
  <c r="E97" i="1"/>
  <c r="F97" i="1"/>
  <c r="G97" i="1"/>
  <c r="K97" i="1"/>
  <c r="E98" i="1"/>
  <c r="F98" i="1"/>
  <c r="G98" i="1"/>
  <c r="K98" i="1"/>
  <c r="E99" i="1"/>
  <c r="F99" i="1"/>
  <c r="G99" i="1"/>
  <c r="E100" i="1"/>
  <c r="F100" i="1"/>
  <c r="G100" i="1"/>
  <c r="K100" i="1"/>
  <c r="E101" i="1"/>
  <c r="F101" i="1"/>
  <c r="G101" i="1"/>
  <c r="E102" i="1"/>
  <c r="F102" i="1"/>
  <c r="G102" i="1"/>
  <c r="K102" i="1"/>
  <c r="E103" i="1"/>
  <c r="F103" i="1"/>
  <c r="G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E112" i="1"/>
  <c r="F112" i="1"/>
  <c r="G112" i="1"/>
  <c r="E113" i="1"/>
  <c r="F113" i="1"/>
  <c r="G113" i="1"/>
  <c r="E117" i="1"/>
  <c r="F117" i="1"/>
  <c r="G117" i="1"/>
  <c r="K117" i="1"/>
  <c r="E118" i="1"/>
  <c r="F118" i="1"/>
  <c r="G118" i="1"/>
  <c r="E119" i="1"/>
  <c r="F119" i="1"/>
  <c r="G119" i="1"/>
  <c r="E120" i="1"/>
  <c r="F120" i="1"/>
  <c r="G120" i="1"/>
  <c r="K120" i="1"/>
  <c r="E121" i="1"/>
  <c r="F121" i="1"/>
  <c r="G121" i="1"/>
  <c r="K121" i="1"/>
  <c r="E122" i="1"/>
  <c r="F122" i="1"/>
  <c r="G122" i="1"/>
  <c r="E123" i="1"/>
  <c r="F123" i="1"/>
  <c r="G123" i="1"/>
  <c r="E124" i="1"/>
  <c r="F124" i="1"/>
  <c r="G124" i="1"/>
  <c r="K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K129" i="1"/>
  <c r="E130" i="1"/>
  <c r="F130" i="1"/>
  <c r="G130" i="1"/>
  <c r="K130" i="1"/>
  <c r="E131" i="1"/>
  <c r="F131" i="1"/>
  <c r="G131" i="1"/>
  <c r="E132" i="1"/>
  <c r="F132" i="1"/>
  <c r="G132" i="1"/>
  <c r="K132" i="1"/>
  <c r="E133" i="1"/>
  <c r="F133" i="1"/>
  <c r="G133" i="1"/>
  <c r="K133" i="1"/>
  <c r="E60" i="1"/>
  <c r="F60" i="1"/>
  <c r="G60" i="1"/>
  <c r="K60" i="1"/>
  <c r="E114" i="1"/>
  <c r="F114" i="1"/>
  <c r="U114" i="1"/>
  <c r="E115" i="1"/>
  <c r="F115" i="1"/>
  <c r="U115" i="1"/>
  <c r="E116" i="1"/>
  <c r="F116" i="1"/>
  <c r="U116" i="1"/>
  <c r="Q137" i="1"/>
  <c r="K138" i="1"/>
  <c r="Q138" i="1"/>
  <c r="K139" i="1"/>
  <c r="Q139" i="1"/>
  <c r="Q141" i="1"/>
  <c r="Q142" i="1"/>
  <c r="Q143" i="1"/>
  <c r="Q144" i="1"/>
  <c r="Q145" i="1"/>
  <c r="Q146" i="1"/>
  <c r="D9" i="1"/>
  <c r="C9" i="1"/>
  <c r="Q73" i="1"/>
  <c r="Q140" i="1"/>
  <c r="Q21" i="1"/>
  <c r="K24" i="1"/>
  <c r="Q24" i="1"/>
  <c r="Q25" i="1"/>
  <c r="Q26" i="1"/>
  <c r="Q28" i="1"/>
  <c r="Q29" i="1"/>
  <c r="K30" i="1"/>
  <c r="Q30" i="1"/>
  <c r="K31" i="1"/>
  <c r="Q31" i="1"/>
  <c r="Q32" i="1"/>
  <c r="Q33" i="1"/>
  <c r="Q58" i="1"/>
  <c r="Q60" i="1"/>
  <c r="Q61" i="1"/>
  <c r="Q62" i="1"/>
  <c r="Q63" i="1"/>
  <c r="Q64" i="1"/>
  <c r="Q74" i="1"/>
  <c r="Q79" i="1"/>
  <c r="Q80" i="1"/>
  <c r="Q82" i="1"/>
  <c r="G11" i="3"/>
  <c r="C11" i="3"/>
  <c r="E11" i="3"/>
  <c r="G117" i="3"/>
  <c r="C117" i="3"/>
  <c r="E117" i="3"/>
  <c r="G116" i="3"/>
  <c r="C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G44" i="3"/>
  <c r="C44" i="3"/>
  <c r="E44" i="3"/>
  <c r="G43" i="3"/>
  <c r="C43" i="3"/>
  <c r="E43" i="3"/>
  <c r="G42" i="3"/>
  <c r="C42" i="3"/>
  <c r="E42" i="3"/>
  <c r="G149" i="3"/>
  <c r="C149" i="3"/>
  <c r="E149" i="3"/>
  <c r="G41" i="3"/>
  <c r="C41" i="3"/>
  <c r="G148" i="3"/>
  <c r="C148" i="3"/>
  <c r="E148" i="3"/>
  <c r="G147" i="3"/>
  <c r="C147" i="3"/>
  <c r="E147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146" i="3"/>
  <c r="C146" i="3"/>
  <c r="G145" i="3"/>
  <c r="C145" i="3"/>
  <c r="E145" i="3"/>
  <c r="G144" i="3"/>
  <c r="C144" i="3"/>
  <c r="E144" i="3"/>
  <c r="G143" i="3"/>
  <c r="C143" i="3"/>
  <c r="E143" i="3"/>
  <c r="G33" i="3"/>
  <c r="C33" i="3"/>
  <c r="G32" i="3"/>
  <c r="C32" i="3"/>
  <c r="E32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G20" i="3"/>
  <c r="C20" i="3"/>
  <c r="E20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H11" i="3"/>
  <c r="B11" i="3"/>
  <c r="D11" i="3"/>
  <c r="A11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B51" i="3"/>
  <c r="F51" i="3"/>
  <c r="D51" i="3"/>
  <c r="A51" i="3"/>
  <c r="H50" i="3"/>
  <c r="F50" i="3"/>
  <c r="D50" i="3"/>
  <c r="B50" i="3"/>
  <c r="A50" i="3"/>
  <c r="H49" i="3"/>
  <c r="B49" i="3"/>
  <c r="F49" i="3"/>
  <c r="D49" i="3"/>
  <c r="A49" i="3"/>
  <c r="H48" i="3"/>
  <c r="F48" i="3"/>
  <c r="D48" i="3"/>
  <c r="B48" i="3"/>
  <c r="A48" i="3"/>
  <c r="H47" i="3"/>
  <c r="B47" i="3"/>
  <c r="F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149" i="3"/>
  <c r="B149" i="3"/>
  <c r="D149" i="3"/>
  <c r="A149" i="3"/>
  <c r="H41" i="3"/>
  <c r="B41" i="3"/>
  <c r="D41" i="3"/>
  <c r="A41" i="3"/>
  <c r="H148" i="3"/>
  <c r="B148" i="3"/>
  <c r="D148" i="3"/>
  <c r="A148" i="3"/>
  <c r="H147" i="3"/>
  <c r="B147" i="3"/>
  <c r="D147" i="3"/>
  <c r="A147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33" i="3"/>
  <c r="B33" i="3"/>
  <c r="D33" i="3"/>
  <c r="A33" i="3"/>
  <c r="H32" i="3"/>
  <c r="B32" i="3"/>
  <c r="D32" i="3"/>
  <c r="A32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J135" i="1"/>
  <c r="J136" i="1"/>
  <c r="K122" i="1"/>
  <c r="K111" i="1"/>
  <c r="K99" i="1"/>
  <c r="K108" i="1"/>
  <c r="K125" i="1"/>
  <c r="K127" i="1"/>
  <c r="K113" i="1"/>
  <c r="K112" i="1"/>
  <c r="K126" i="1"/>
  <c r="K119" i="1"/>
  <c r="K90" i="1"/>
  <c r="K107" i="1"/>
  <c r="K96" i="1"/>
  <c r="K128" i="1"/>
  <c r="K93" i="1"/>
  <c r="K92" i="1"/>
  <c r="K101" i="1"/>
  <c r="K118" i="1"/>
  <c r="K91" i="1"/>
  <c r="K104" i="1"/>
  <c r="K103" i="1"/>
  <c r="K131" i="1"/>
  <c r="K123" i="1"/>
  <c r="Q123" i="1"/>
  <c r="Q100" i="1"/>
  <c r="Q120" i="1"/>
  <c r="Q116" i="1"/>
  <c r="Q115" i="1"/>
  <c r="Q131" i="1"/>
  <c r="Q103" i="1"/>
  <c r="Q98" i="1"/>
  <c r="Q104" i="1"/>
  <c r="Q91" i="1"/>
  <c r="Q118" i="1"/>
  <c r="Q130" i="1"/>
  <c r="Q129" i="1"/>
  <c r="Q114" i="1"/>
  <c r="Q101" i="1"/>
  <c r="Q92" i="1"/>
  <c r="Q93" i="1"/>
  <c r="Q95" i="1"/>
  <c r="Q128" i="1"/>
  <c r="Q89" i="1"/>
  <c r="Q96" i="1"/>
  <c r="Q107" i="1"/>
  <c r="Q90" i="1"/>
  <c r="Q132" i="1"/>
  <c r="Q106" i="1"/>
  <c r="Q117" i="1"/>
  <c r="Q105" i="1"/>
  <c r="Q102" i="1"/>
  <c r="Q119" i="1"/>
  <c r="Q126" i="1"/>
  <c r="Q94" i="1"/>
  <c r="Q121" i="1"/>
  <c r="Q124" i="1"/>
  <c r="Q133" i="1"/>
  <c r="Q112" i="1"/>
  <c r="Q113" i="1"/>
  <c r="Q127" i="1"/>
  <c r="Q97" i="1"/>
  <c r="Q125" i="1"/>
  <c r="Q109" i="1"/>
  <c r="Q110" i="1"/>
  <c r="Q108" i="1"/>
  <c r="Q99" i="1"/>
  <c r="Q111" i="1"/>
  <c r="Q122" i="1"/>
  <c r="Q136" i="1"/>
  <c r="Q135" i="1"/>
  <c r="Q134" i="1"/>
  <c r="Q88" i="1"/>
  <c r="Q87" i="1"/>
  <c r="J87" i="1"/>
  <c r="Q85" i="1"/>
  <c r="J85" i="1"/>
  <c r="Q84" i="1"/>
  <c r="Q86" i="1"/>
  <c r="Q81" i="1"/>
  <c r="Q78" i="1"/>
  <c r="J78" i="1"/>
  <c r="Q77" i="1"/>
  <c r="J77" i="1"/>
  <c r="Q76" i="1"/>
  <c r="Q75" i="1"/>
  <c r="J75" i="1"/>
  <c r="Q71" i="1"/>
  <c r="Q83" i="1"/>
  <c r="Q72" i="1"/>
  <c r="K72" i="1"/>
  <c r="Q69" i="1"/>
  <c r="Q68" i="1"/>
  <c r="Q67" i="1"/>
  <c r="K67" i="1"/>
  <c r="Q66" i="1"/>
  <c r="K66" i="1"/>
  <c r="Q65" i="1"/>
  <c r="F16" i="1"/>
  <c r="F17" i="1" s="1"/>
  <c r="C17" i="1"/>
  <c r="Q70" i="1"/>
  <c r="Q45" i="1"/>
  <c r="Q44" i="1"/>
  <c r="Q43" i="1"/>
  <c r="Q42" i="1"/>
  <c r="Q55" i="1"/>
  <c r="K55" i="1"/>
  <c r="Q41" i="1"/>
  <c r="Q40" i="1"/>
  <c r="Q39" i="1"/>
  <c r="Q38" i="1"/>
  <c r="U38" i="1"/>
  <c r="Q37" i="1"/>
  <c r="J37" i="1"/>
  <c r="Q36" i="1"/>
  <c r="J36" i="1"/>
  <c r="Q57" i="1"/>
  <c r="J57" i="1"/>
  <c r="Q56" i="1"/>
  <c r="Q59" i="1"/>
  <c r="Q54" i="1"/>
  <c r="J54" i="1"/>
  <c r="Q48" i="1"/>
  <c r="J48" i="1"/>
  <c r="Q52" i="1"/>
  <c r="Q51" i="1"/>
  <c r="Q50" i="1"/>
  <c r="Q49" i="1"/>
  <c r="Q53" i="1"/>
  <c r="Q22" i="1"/>
  <c r="Q23" i="1"/>
  <c r="Q35" i="1"/>
  <c r="J46" i="1"/>
  <c r="Q46" i="1"/>
  <c r="Q47" i="1"/>
  <c r="Q34" i="1"/>
  <c r="Q27" i="1"/>
  <c r="E33" i="3"/>
  <c r="E120" i="3"/>
  <c r="E26" i="3"/>
  <c r="E41" i="3"/>
  <c r="E116" i="3"/>
  <c r="E21" i="3"/>
  <c r="E146" i="3"/>
  <c r="E124" i="3"/>
  <c r="E45" i="3"/>
  <c r="F17" i="4"/>
  <c r="C11" i="4"/>
  <c r="C12" i="1"/>
  <c r="C11" i="1"/>
  <c r="C12" i="4"/>
  <c r="O151" i="4" l="1"/>
  <c r="O150" i="4"/>
  <c r="O149" i="4"/>
  <c r="O151" i="1"/>
  <c r="O150" i="1"/>
  <c r="O149" i="1"/>
  <c r="C16" i="4"/>
  <c r="D18" i="4" s="1"/>
  <c r="C16" i="1"/>
  <c r="D18" i="1" s="1"/>
  <c r="O54" i="1"/>
  <c r="O56" i="1"/>
  <c r="O46" i="1"/>
  <c r="O105" i="1"/>
  <c r="O98" i="1"/>
  <c r="O145" i="1"/>
  <c r="O115" i="1"/>
  <c r="O107" i="1"/>
  <c r="O123" i="1"/>
  <c r="O126" i="1"/>
  <c r="O129" i="1"/>
  <c r="O97" i="1"/>
  <c r="O106" i="1"/>
  <c r="O136" i="1"/>
  <c r="O127" i="1"/>
  <c r="O50" i="1"/>
  <c r="O73" i="1"/>
  <c r="O61" i="1"/>
  <c r="O58" i="1"/>
  <c r="O76" i="1"/>
  <c r="O137" i="1"/>
  <c r="O39" i="1"/>
  <c r="O141" i="1"/>
  <c r="O47" i="1"/>
  <c r="O143" i="1"/>
  <c r="O130" i="1"/>
  <c r="O49" i="1"/>
  <c r="O65" i="1"/>
  <c r="O53" i="1"/>
  <c r="O45" i="1"/>
  <c r="O118" i="1"/>
  <c r="O38" i="1"/>
  <c r="O128" i="1"/>
  <c r="O52" i="1"/>
  <c r="O100" i="1"/>
  <c r="O102" i="1"/>
  <c r="O32" i="1"/>
  <c r="O31" i="1"/>
  <c r="O138" i="1"/>
  <c r="O79" i="1"/>
  <c r="O30" i="1"/>
  <c r="O116" i="1"/>
  <c r="O114" i="1"/>
  <c r="O48" i="1"/>
  <c r="O35" i="1"/>
  <c r="O122" i="1"/>
  <c r="O144" i="1"/>
  <c r="O44" i="1"/>
  <c r="O64" i="1"/>
  <c r="O142" i="1"/>
  <c r="O81" i="1"/>
  <c r="O62" i="1"/>
  <c r="O78" i="1"/>
  <c r="O91" i="1"/>
  <c r="O33" i="1"/>
  <c r="O74" i="1"/>
  <c r="O88" i="1"/>
  <c r="O82" i="1"/>
  <c r="O66" i="1"/>
  <c r="O131" i="1"/>
  <c r="O70" i="1"/>
  <c r="O42" i="1"/>
  <c r="O75" i="1"/>
  <c r="O90" i="1"/>
  <c r="O84" i="1"/>
  <c r="O125" i="1"/>
  <c r="O83" i="1"/>
  <c r="O103" i="1"/>
  <c r="O43" i="1"/>
  <c r="O94" i="1"/>
  <c r="O36" i="1"/>
  <c r="O89" i="1"/>
  <c r="O86" i="1"/>
  <c r="O85" i="1"/>
  <c r="O72" i="1"/>
  <c r="O37" i="1"/>
  <c r="C15" i="1"/>
  <c r="O87" i="1"/>
  <c r="O41" i="1"/>
  <c r="O51" i="1"/>
  <c r="O60" i="1"/>
  <c r="O117" i="1"/>
  <c r="O77" i="1"/>
  <c r="O133" i="1"/>
  <c r="O67" i="1"/>
  <c r="O108" i="1"/>
  <c r="O40" i="1"/>
  <c r="O57" i="1"/>
  <c r="O59" i="1"/>
  <c r="O24" i="1"/>
  <c r="O111" i="1"/>
  <c r="O112" i="1"/>
  <c r="O34" i="1"/>
  <c r="O99" i="1"/>
  <c r="O104" i="1"/>
  <c r="O68" i="1"/>
  <c r="O96" i="1"/>
  <c r="O101" i="1"/>
  <c r="O95" i="1"/>
  <c r="O132" i="1"/>
  <c r="O148" i="1"/>
  <c r="O121" i="1"/>
  <c r="O28" i="1"/>
  <c r="O109" i="1"/>
  <c r="O25" i="1"/>
  <c r="O134" i="1"/>
  <c r="O119" i="1"/>
  <c r="O135" i="1"/>
  <c r="O92" i="1"/>
  <c r="O113" i="1"/>
  <c r="O147" i="1"/>
  <c r="O69" i="1"/>
  <c r="O93" i="1"/>
  <c r="O55" i="1"/>
  <c r="O110" i="1"/>
  <c r="O120" i="1"/>
  <c r="O71" i="1"/>
  <c r="O139" i="1"/>
  <c r="O29" i="1"/>
  <c r="O124" i="1"/>
  <c r="O63" i="1"/>
  <c r="O146" i="1"/>
  <c r="O80" i="1"/>
  <c r="O140" i="1"/>
  <c r="O21" i="1"/>
  <c r="O26" i="1"/>
  <c r="O127" i="4"/>
  <c r="O70" i="4"/>
  <c r="O147" i="4"/>
  <c r="O78" i="4"/>
  <c r="O24" i="4"/>
  <c r="C15" i="4"/>
  <c r="O94" i="4"/>
  <c r="O38" i="4"/>
  <c r="O102" i="4"/>
  <c r="O41" i="4"/>
  <c r="O110" i="4"/>
  <c r="O45" i="4"/>
  <c r="O118" i="4"/>
  <c r="O53" i="4"/>
  <c r="O81" i="4"/>
  <c r="O135" i="4"/>
  <c r="O28" i="4"/>
  <c r="O58" i="4"/>
  <c r="O62" i="4"/>
  <c r="O74" i="4"/>
  <c r="O134" i="4"/>
  <c r="O69" i="4"/>
  <c r="O142" i="4"/>
  <c r="O77" i="4"/>
  <c r="O137" i="4"/>
  <c r="O31" i="4"/>
  <c r="O93" i="4"/>
  <c r="O43" i="4"/>
  <c r="O101" i="4"/>
  <c r="O49" i="4"/>
  <c r="O109" i="4"/>
  <c r="O52" i="4"/>
  <c r="O117" i="4"/>
  <c r="O100" i="4"/>
  <c r="O46" i="4"/>
  <c r="O126" i="4"/>
  <c r="O61" i="4"/>
  <c r="O65" i="4"/>
  <c r="O133" i="4"/>
  <c r="O73" i="4"/>
  <c r="O141" i="4"/>
  <c r="O40" i="4"/>
  <c r="O89" i="4"/>
  <c r="O48" i="4"/>
  <c r="O97" i="4"/>
  <c r="O51" i="4"/>
  <c r="O105" i="4"/>
  <c r="O56" i="4"/>
  <c r="O113" i="4"/>
  <c r="O64" i="4"/>
  <c r="O95" i="4"/>
  <c r="O71" i="4"/>
  <c r="O32" i="4"/>
  <c r="O86" i="4"/>
  <c r="O57" i="4"/>
  <c r="O125" i="4"/>
  <c r="O121" i="4"/>
  <c r="O80" i="4"/>
  <c r="O129" i="4"/>
  <c r="O88" i="4"/>
  <c r="O21" i="4"/>
  <c r="O145" i="4"/>
  <c r="O104" i="4"/>
  <c r="O34" i="4"/>
  <c r="O112" i="4"/>
  <c r="O60" i="4"/>
  <c r="O115" i="4"/>
  <c r="O68" i="4"/>
  <c r="O120" i="4"/>
  <c r="O35" i="4"/>
  <c r="O25" i="4"/>
  <c r="O50" i="4"/>
  <c r="O116" i="4"/>
  <c r="O72" i="4"/>
  <c r="O84" i="4"/>
  <c r="O136" i="4"/>
  <c r="O92" i="4"/>
  <c r="O144" i="4"/>
  <c r="O85" i="4"/>
  <c r="O108" i="4"/>
  <c r="O42" i="4"/>
  <c r="O124" i="4"/>
  <c r="O59" i="4"/>
  <c r="O132" i="4"/>
  <c r="O67" i="4"/>
  <c r="O140" i="4"/>
  <c r="O75" i="4"/>
  <c r="O30" i="4"/>
  <c r="O90" i="4"/>
  <c r="O36" i="4"/>
  <c r="O66" i="4"/>
  <c r="O76" i="4"/>
  <c r="O128" i="4"/>
  <c r="O29" i="4"/>
  <c r="O91" i="4"/>
  <c r="O37" i="4"/>
  <c r="O99" i="4"/>
  <c r="O96" i="4"/>
  <c r="O44" i="4"/>
  <c r="O123" i="4"/>
  <c r="O47" i="4"/>
  <c r="O131" i="4"/>
  <c r="O55" i="4"/>
  <c r="O139" i="4"/>
  <c r="O63" i="4"/>
  <c r="O148" i="4"/>
  <c r="O33" i="4"/>
  <c r="O143" i="4"/>
  <c r="O39" i="4"/>
  <c r="O54" i="4"/>
  <c r="O26" i="4"/>
  <c r="O83" i="4"/>
  <c r="O79" i="4"/>
  <c r="O122" i="4"/>
  <c r="O87" i="4"/>
  <c r="O98" i="4"/>
  <c r="O107" i="4"/>
  <c r="O103" i="4"/>
  <c r="O106" i="4"/>
  <c r="O111" i="4"/>
  <c r="O138" i="4"/>
  <c r="O114" i="4"/>
  <c r="O82" i="4"/>
  <c r="O119" i="4"/>
  <c r="O146" i="4"/>
  <c r="O130" i="4"/>
  <c r="F18" i="4" l="1"/>
  <c r="F19" i="4" s="1"/>
  <c r="C18" i="4"/>
  <c r="C18" i="1"/>
  <c r="F18" i="1"/>
  <c r="F19" i="1" s="1"/>
</calcChain>
</file>

<file path=xl/sharedStrings.xml><?xml version="1.0" encoding="utf-8"?>
<sst xmlns="http://schemas.openxmlformats.org/spreadsheetml/2006/main" count="1685" uniqueCount="523">
  <si>
    <t>VSB-063</t>
  </si>
  <si>
    <t>IBVS 6244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</si>
  <si>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</si>
  <si>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</si>
  <si>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</si>
  <si>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</si>
  <si>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</si>
  <si>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</si>
  <si>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</si>
  <si>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</si>
  <si>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</si>
  <si>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</si>
  <si>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</si>
  <si>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</si>
  <si>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</si>
  <si>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</si>
  <si>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</si>
  <si>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</si>
  <si>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</si>
  <si>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</si>
  <si>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</si>
  <si>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</si>
  <si>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</si>
  <si>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</si>
  <si>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</si>
  <si>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</si>
  <si>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</si>
  <si>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</si>
  <si>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</si>
  <si>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</si>
  <si>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</si>
  <si>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V1073 Her / GSC 02625-01563</t>
  </si>
  <si>
    <t>ROTSE1 J180835.74+334205.7</t>
  </si>
  <si>
    <t>EW</t>
  </si>
  <si>
    <t>IBVS 5543</t>
  </si>
  <si>
    <t>II</t>
  </si>
  <si>
    <t>I</t>
  </si>
  <si>
    <t>IBVS 5713</t>
  </si>
  <si>
    <t>IBVS 5438</t>
  </si>
  <si>
    <t>IBVS 4975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</si>
  <si>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</si>
  <si>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</si>
  <si>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</si>
  <si>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</si>
  <si>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</si>
  <si>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</si>
  <si>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</si>
  <si>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</si>
  <si>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</si>
  <si>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</si>
  <si>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5820</t>
  </si>
  <si>
    <t>IBVS 5875</t>
  </si>
  <si>
    <t>IBVS 5874</t>
  </si>
  <si>
    <t>OEJV 0074</t>
  </si>
  <si>
    <t>CCD+C</t>
  </si>
  <si>
    <t>CCD</t>
  </si>
  <si>
    <t>OEJV 0094</t>
  </si>
  <si>
    <t>BAD</t>
  </si>
  <si>
    <t>IBVS 5920</t>
  </si>
  <si>
    <t>Add cycle</t>
  </si>
  <si>
    <t>Old Cycle</t>
  </si>
  <si>
    <t>OEJV 0137</t>
  </si>
  <si>
    <t>IBVS 5959</t>
  </si>
  <si>
    <t>IBVS 6010</t>
  </si>
  <si>
    <t>IBVS 6029</t>
  </si>
  <si>
    <t>IBVS 6050</t>
  </si>
  <si>
    <t>IBVS 6070</t>
  </si>
  <si>
    <t>IBVS 6118</t>
  </si>
  <si>
    <t>IBVS 6149</t>
  </si>
  <si>
    <t>OEJV 0165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</si>
  <si>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</si>
  <si>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</si>
  <si>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</si>
  <si>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</si>
  <si>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</si>
  <si>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</si>
  <si>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</si>
  <si>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</si>
  <si>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</si>
  <si>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</si>
  <si>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</si>
  <si>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</si>
  <si>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2451258.8894 </t>
  </si>
  <si>
    <t> 21.03.1999 09:20 </t>
  </si>
  <si>
    <t> -0.0108 </t>
  </si>
  <si>
    <t>E </t>
  </si>
  <si>
    <t>?</t>
  </si>
  <si>
    <t> Blättler&amp;Diethelm </t>
  </si>
  <si>
    <t>IBVS 4975 </t>
  </si>
  <si>
    <t>2451277.8726 </t>
  </si>
  <si>
    <t> 09.04.1999 08:56 </t>
  </si>
  <si>
    <t> -0.0087 </t>
  </si>
  <si>
    <t>2451746.366 </t>
  </si>
  <si>
    <t> 20.07.2000 20:47 </t>
  </si>
  <si>
    <t> -0.010 </t>
  </si>
  <si>
    <t> E.Blättler </t>
  </si>
  <si>
    <t> BBS 123 </t>
  </si>
  <si>
    <t>2451746.5125 </t>
  </si>
  <si>
    <t> 21.07.2000 00:18 </t>
  </si>
  <si>
    <t> -0.0111 </t>
  </si>
  <si>
    <t>2451768.4372 </t>
  </si>
  <si>
    <t> 11.08.2000 22:29 </t>
  </si>
  <si>
    <t> -0.0103 </t>
  </si>
  <si>
    <t>2451773.4399 </t>
  </si>
  <si>
    <t> 16.08.2000 22:33 </t>
  </si>
  <si>
    <t> -0.0104 </t>
  </si>
  <si>
    <t>2451781.3856 </t>
  </si>
  <si>
    <t> 24.08.2000 21:15 </t>
  </si>
  <si>
    <t>2451781.5300 </t>
  </si>
  <si>
    <t> 25.08.2000 00:43 </t>
  </si>
  <si>
    <t> -0.0130 </t>
  </si>
  <si>
    <t>2452116.4220 </t>
  </si>
  <si>
    <t> 25.07.2001 22:07 </t>
  </si>
  <si>
    <t> -0.0127 </t>
  </si>
  <si>
    <t> BBS 126 </t>
  </si>
  <si>
    <t>2452495.4558 </t>
  </si>
  <si>
    <t> 08.08.2002 22:56 </t>
  </si>
  <si>
    <t> BBS 128 </t>
  </si>
  <si>
    <t>2452783.4093 </t>
  </si>
  <si>
    <t> 23.05.2003 21:49 </t>
  </si>
  <si>
    <t> -0.0131 </t>
  </si>
  <si>
    <t> BBS 129 </t>
  </si>
  <si>
    <t>2453096.5255 </t>
  </si>
  <si>
    <t> 01.04.2004 00:36 </t>
  </si>
  <si>
    <t> -0.0117 </t>
  </si>
  <si>
    <t> BBS 130 </t>
  </si>
  <si>
    <t>2453233.51315 </t>
  </si>
  <si>
    <t> 16.08.2004 00:18 </t>
  </si>
  <si>
    <t> -0.01185 </t>
  </si>
  <si>
    <t>C </t>
  </si>
  <si>
    <t> D.Motl </t>
  </si>
  <si>
    <t>OEJV 0074 </t>
  </si>
  <si>
    <t>2453504.54617 </t>
  </si>
  <si>
    <t> 14.05.2005 01:06 </t>
  </si>
  <si>
    <t> -0.01154 </t>
  </si>
  <si>
    <t>o</t>
  </si>
  <si>
    <t>2453575.46807 </t>
  </si>
  <si>
    <t> 23.07.2005 23:14 </t>
  </si>
  <si>
    <t> -0.01134 </t>
  </si>
  <si>
    <t> P.Svoboda </t>
  </si>
  <si>
    <t>2453575.46876 </t>
  </si>
  <si>
    <t> 23.07.2005 23:15 </t>
  </si>
  <si>
    <t> -0.01065 </t>
  </si>
  <si>
    <t>B</t>
  </si>
  <si>
    <t>R</t>
  </si>
  <si>
    <t>2453585.470 </t>
  </si>
  <si>
    <t> 02.08.2005 23:16 </t>
  </si>
  <si>
    <t> -0.015 </t>
  </si>
  <si>
    <t>V </t>
  </si>
  <si>
    <t> T.Gerboc </t>
  </si>
  <si>
    <t>OEJV 0094 </t>
  </si>
  <si>
    <t>2453585.471 </t>
  </si>
  <si>
    <t> 02.08.2005 23:18 </t>
  </si>
  <si>
    <t> -0.014 </t>
  </si>
  <si>
    <t> J.Benko </t>
  </si>
  <si>
    <t>2453585.473 </t>
  </si>
  <si>
    <t> 02.08.2005 23:21 </t>
  </si>
  <si>
    <t> -0.012 </t>
  </si>
  <si>
    <t> L.Marcin </t>
  </si>
  <si>
    <t>2453585.483 </t>
  </si>
  <si>
    <t> 02.08.2005 23:35 </t>
  </si>
  <si>
    <t> -0.002 </t>
  </si>
  <si>
    <t> P.Dubovsky </t>
  </si>
  <si>
    <t>2453620.3489 </t>
  </si>
  <si>
    <t> 06.09.2005 20:22 </t>
  </si>
  <si>
    <t> -0.0083 </t>
  </si>
  <si>
    <t>IBVS 5713 </t>
  </si>
  <si>
    <t>2453620.4931 </t>
  </si>
  <si>
    <t> 06.09.2005 23:50 </t>
  </si>
  <si>
    <t> -0.0113 </t>
  </si>
  <si>
    <t>2453897.4145 </t>
  </si>
  <si>
    <t> 10.06.2006 21:56 </t>
  </si>
  <si>
    <t> -0.0082 </t>
  </si>
  <si>
    <t> K.&amp; M.Rätz </t>
  </si>
  <si>
    <t>BAVM 186 </t>
  </si>
  <si>
    <t>2453992.3194 </t>
  </si>
  <si>
    <t> 13.09.2006 19:39 </t>
  </si>
  <si>
    <t> -0.0089 </t>
  </si>
  <si>
    <t> BBS 133 (=IBVS 5781) </t>
  </si>
  <si>
    <t>2453992.4685 </t>
  </si>
  <si>
    <t> 13.09.2006 23:14 </t>
  </si>
  <si>
    <t> -0.0069 </t>
  </si>
  <si>
    <t>2454202.4408 </t>
  </si>
  <si>
    <t> 11.04.2007 22:34 </t>
  </si>
  <si>
    <t> -0.0041 </t>
  </si>
  <si>
    <t>2454202.5892 </t>
  </si>
  <si>
    <t> 12.04.2007 02:08 </t>
  </si>
  <si>
    <t> -0.0028 </t>
  </si>
  <si>
    <t>2454211.8555 </t>
  </si>
  <si>
    <t> 21.04.2007 08:31 </t>
  </si>
  <si>
    <t> -0.0064 </t>
  </si>
  <si>
    <t> R.Nelson </t>
  </si>
  <si>
    <t>IBVS 5820 </t>
  </si>
  <si>
    <t>2454220.5370 </t>
  </si>
  <si>
    <t> 30.04.2007 00:53 </t>
  </si>
  <si>
    <t> -0.0061 </t>
  </si>
  <si>
    <t> F.Agerer </t>
  </si>
  <si>
    <t>2454314.41312 </t>
  </si>
  <si>
    <t> 01.08.2007 21:54 </t>
  </si>
  <si>
    <t> -0.00563 </t>
  </si>
  <si>
    <t> R.Ehrenberger </t>
  </si>
  <si>
    <t>2454319.4160 </t>
  </si>
  <si>
    <t> 06.08.2007 21:59 </t>
  </si>
  <si>
    <t> -0.0055 </t>
  </si>
  <si>
    <t> M.&amp; C.Rätz </t>
  </si>
  <si>
    <t>BAVM 201 </t>
  </si>
  <si>
    <t>2454324.4182 </t>
  </si>
  <si>
    <t> 11.08.2007 22:02 </t>
  </si>
  <si>
    <t>2454368.2663 </t>
  </si>
  <si>
    <t> 24.09.2007 18:23 </t>
  </si>
  <si>
    <t> -0.0059 </t>
  </si>
  <si>
    <t>BAVM 193 </t>
  </si>
  <si>
    <t>2454961.245 </t>
  </si>
  <si>
    <t> 09.05.2009 17:52 </t>
  </si>
  <si>
    <t> H.Itoh </t>
  </si>
  <si>
    <t>VSB 50 </t>
  </si>
  <si>
    <t>2454976.9886 </t>
  </si>
  <si>
    <t> 25.05.2009 11:43 </t>
  </si>
  <si>
    <t> -0.0036 </t>
  </si>
  <si>
    <t> K.Shiokawa </t>
  </si>
  <si>
    <t>2454977.1351 </t>
  </si>
  <si>
    <t> 25.05.2009 15:14 </t>
  </si>
  <si>
    <t> -0.0042 </t>
  </si>
  <si>
    <t>2454977.283 </t>
  </si>
  <si>
    <t> 25.05.2009 18:47 </t>
  </si>
  <si>
    <t>2454995.0878 </t>
  </si>
  <si>
    <t> 12.06.2009 14:06 </t>
  </si>
  <si>
    <t> -0.0027 </t>
  </si>
  <si>
    <t>2455026.4274 </t>
  </si>
  <si>
    <t> 13.07.2009 22:15 </t>
  </si>
  <si>
    <t> -0.0040 </t>
  </si>
  <si>
    <t> L.Šmelcer </t>
  </si>
  <si>
    <t>OEJV 0137 </t>
  </si>
  <si>
    <t>2455026.4277 </t>
  </si>
  <si>
    <t> -0.0037 </t>
  </si>
  <si>
    <t>2455026.4284 </t>
  </si>
  <si>
    <t> 13.07.2009 22:16 </t>
  </si>
  <si>
    <t> -0.0030 </t>
  </si>
  <si>
    <t>2455058.3571 </t>
  </si>
  <si>
    <t> 14.08.2009 20:34 </t>
  </si>
  <si>
    <t> -0.0038 </t>
  </si>
  <si>
    <t>2455058.3574 </t>
  </si>
  <si>
    <t> -0.0035 </t>
  </si>
  <si>
    <t>2455067.4803 </t>
  </si>
  <si>
    <t> 23.08.2009 23:31 </t>
  </si>
  <si>
    <t> -0.0033 </t>
  </si>
  <si>
    <t>IBVS 5920 </t>
  </si>
  <si>
    <t>2455097.3499 </t>
  </si>
  <si>
    <t> 22.09.2009 20:23 </t>
  </si>
  <si>
    <t> -0.0032 </t>
  </si>
  <si>
    <t>-U;-I</t>
  </si>
  <si>
    <t> M.Rätz &amp; K.Rätz </t>
  </si>
  <si>
    <t>BAVM 214 </t>
  </si>
  <si>
    <t>2455342.4862 </t>
  </si>
  <si>
    <t> 25.05.2010 23:40 </t>
  </si>
  <si>
    <t>9658.5</t>
  </si>
  <si>
    <t> -0.0029 </t>
  </si>
  <si>
    <t>2455342.4867 </t>
  </si>
  <si>
    <t> -0.0024 </t>
  </si>
  <si>
    <t>2455362.2044 </t>
  </si>
  <si>
    <t> 14.06.2010 16:54 </t>
  </si>
  <si>
    <t>9725.5</t>
  </si>
  <si>
    <t> -0.0015 </t>
  </si>
  <si>
    <t>VSB 51 </t>
  </si>
  <si>
    <t>2455670.4642 </t>
  </si>
  <si>
    <t> 18.04.2011 23:08 </t>
  </si>
  <si>
    <t>10773</t>
  </si>
  <si>
    <t> -0.0009 </t>
  </si>
  <si>
    <t>-I</t>
  </si>
  <si>
    <t>BAVM 220 </t>
  </si>
  <si>
    <t>2455670.6124 </t>
  </si>
  <si>
    <t> 19.04.2011 02:41 </t>
  </si>
  <si>
    <t> 0.0001 </t>
  </si>
  <si>
    <t>2455673.4079 </t>
  </si>
  <si>
    <t> 21.04.2011 21:47 </t>
  </si>
  <si>
    <t> -0.0000 </t>
  </si>
  <si>
    <t>2455673.5556 </t>
  </si>
  <si>
    <t> 22.04.2011 01:20 </t>
  </si>
  <si>
    <t> 0.0005 </t>
  </si>
  <si>
    <t>2455683.41185 </t>
  </si>
  <si>
    <t> 01.05.2011 21:53 </t>
  </si>
  <si>
    <t> -0.00165 </t>
  </si>
  <si>
    <t>OEJV 0160 </t>
  </si>
  <si>
    <t>2455683.41255 </t>
  </si>
  <si>
    <t> 01.05.2011 21:54 </t>
  </si>
  <si>
    <t> -0.00095 </t>
  </si>
  <si>
    <t>2455683.41285 </t>
  </si>
  <si>
    <t> -0.00065 </t>
  </si>
  <si>
    <t>2455690.0350 </t>
  </si>
  <si>
    <t> 08.05.2011 12:50 </t>
  </si>
  <si>
    <t> 0.0002 </t>
  </si>
  <si>
    <t>Rc</t>
  </si>
  <si>
    <t>VSB 53 </t>
  </si>
  <si>
    <t>2455690.1808 </t>
  </si>
  <si>
    <t> 08.05.2011 16:20 </t>
  </si>
  <si>
    <t> -0.0012 </t>
  </si>
  <si>
    <t>2455705.4840 </t>
  </si>
  <si>
    <t> 23.05.2011 23:36 </t>
  </si>
  <si>
    <t> -0.0006 </t>
  </si>
  <si>
    <t>2455829.3747 </t>
  </si>
  <si>
    <t> 24.09.2011 20:59 </t>
  </si>
  <si>
    <t> -0.0021 </t>
  </si>
  <si>
    <t> M.&amp; K.Rätz </t>
  </si>
  <si>
    <t>BAVM 225 </t>
  </si>
  <si>
    <t>2455992.9961 </t>
  </si>
  <si>
    <t> 06.03.2012 11:54 </t>
  </si>
  <si>
    <t>IBVS 6050 </t>
  </si>
  <si>
    <t>2456062.4466 </t>
  </si>
  <si>
    <t> 14.05.2012 22:43 </t>
  </si>
  <si>
    <t> -0.0007 </t>
  </si>
  <si>
    <t>BAVM 231 </t>
  </si>
  <si>
    <t>2456074.5118 </t>
  </si>
  <si>
    <t> 27.05.2012 00:16 </t>
  </si>
  <si>
    <t> -0.0010 </t>
  </si>
  <si>
    <t>2456085.8404 </t>
  </si>
  <si>
    <t> 07.06.2012 08:10 </t>
  </si>
  <si>
    <t> -0.0022 </t>
  </si>
  <si>
    <t> R.Diethelm </t>
  </si>
  <si>
    <t>IBVS 6029 </t>
  </si>
  <si>
    <t>2456157.5004 </t>
  </si>
  <si>
    <t> 18.08.2012 00:00 </t>
  </si>
  <si>
    <t> 0.0004 </t>
  </si>
  <si>
    <t>2456201.3476 </t>
  </si>
  <si>
    <t> 30.09.2012 20:20 </t>
  </si>
  <si>
    <t> -0.0003 </t>
  </si>
  <si>
    <t>2456422.35165 </t>
  </si>
  <si>
    <t> 09.05.2013 20:26 </t>
  </si>
  <si>
    <t> -0.00119 </t>
  </si>
  <si>
    <t>2456422.35171 </t>
  </si>
  <si>
    <t> -0.00113 </t>
  </si>
  <si>
    <t>2456422.35176 </t>
  </si>
  <si>
    <t> -0.00108 </t>
  </si>
  <si>
    <t>2456422.49859 </t>
  </si>
  <si>
    <t> 09.05.2013 23:57 </t>
  </si>
  <si>
    <t> -0.00139 </t>
  </si>
  <si>
    <t>2456422.49863 </t>
  </si>
  <si>
    <t> 09.05.2013 23:58 </t>
  </si>
  <si>
    <t> -0.00135 </t>
  </si>
  <si>
    <t>2456422.49901 </t>
  </si>
  <si>
    <t> -0.00097 </t>
  </si>
  <si>
    <t>2456482.52836 </t>
  </si>
  <si>
    <t> 09.07.2013 00:40 </t>
  </si>
  <si>
    <t> -0.00492 </t>
  </si>
  <si>
    <t> R.Auer </t>
  </si>
  <si>
    <t>2456482.52891 </t>
  </si>
  <si>
    <t> 09.07.2013 00:41 </t>
  </si>
  <si>
    <t> -0.00437 </t>
  </si>
  <si>
    <t>2456482.53379 </t>
  </si>
  <si>
    <t> 09.07.2013 00:48 </t>
  </si>
  <si>
    <t> 0.00051 </t>
  </si>
  <si>
    <t>2456483.41686 </t>
  </si>
  <si>
    <t> 09.07.2013 22:00 </t>
  </si>
  <si>
    <t> 0.00074 </t>
  </si>
  <si>
    <t>2456483.56161 </t>
  </si>
  <si>
    <t> 10.07.2013 01:28 </t>
  </si>
  <si>
    <t>2456483.56226 </t>
  </si>
  <si>
    <t> 10.07.2013 01:29 </t>
  </si>
  <si>
    <t> -0.00100 </t>
  </si>
  <si>
    <t>2456490.47203 </t>
  </si>
  <si>
    <t> 16.07.2013 23:19 </t>
  </si>
  <si>
    <t> -0.00683 </t>
  </si>
  <si>
    <t>2456490.47392 </t>
  </si>
  <si>
    <t> 16.07.2013 23:22 </t>
  </si>
  <si>
    <t> -0.00494 </t>
  </si>
  <si>
    <t>2456492.38452 </t>
  </si>
  <si>
    <t> 18.07.2013 21:13 </t>
  </si>
  <si>
    <t> -0.00717 </t>
  </si>
  <si>
    <t>2456492.3858 </t>
  </si>
  <si>
    <t> 18.07.2013 21:15 </t>
  </si>
  <si>
    <t>2456492.38637 </t>
  </si>
  <si>
    <t> 18.07.2013 21:16 </t>
  </si>
  <si>
    <t> -0.00532 </t>
  </si>
  <si>
    <t>2456492.39032 </t>
  </si>
  <si>
    <t> 18.07.2013 21:22 </t>
  </si>
  <si>
    <t> -0.00137 </t>
  </si>
  <si>
    <t>2456492.53318 </t>
  </si>
  <si>
    <t> 19.07.2013 00:47 </t>
  </si>
  <si>
    <t> -0.00565 </t>
  </si>
  <si>
    <t>2456492.53358 </t>
  </si>
  <si>
    <t> 19.07.2013 00:48 </t>
  </si>
  <si>
    <t> -0.00525 </t>
  </si>
  <si>
    <t>2456492.5348 </t>
  </si>
  <si>
    <t> 19.07.2013 00:50 </t>
  </si>
  <si>
    <t>2456492.53898 </t>
  </si>
  <si>
    <t> 19.07.2013 00:56 </t>
  </si>
  <si>
    <t> 0.00015 </t>
  </si>
  <si>
    <t>2456493.41657 </t>
  </si>
  <si>
    <t> 19.07.2013 21:59 </t>
  </si>
  <si>
    <t> -0.00510 </t>
  </si>
  <si>
    <t>2456493.41821 </t>
  </si>
  <si>
    <t> 19.07.2013 22:02 </t>
  </si>
  <si>
    <t> -0.00346 </t>
  </si>
  <si>
    <t>2456493.42519 </t>
  </si>
  <si>
    <t> 19.07.2013 22:12 </t>
  </si>
  <si>
    <t> 0.00352 </t>
  </si>
  <si>
    <t>2456493.56184 </t>
  </si>
  <si>
    <t> 20.07.2013 01:29 </t>
  </si>
  <si>
    <t> -0.00697 </t>
  </si>
  <si>
    <t>2456493.56253 </t>
  </si>
  <si>
    <t> 20.07.2013 01:30 </t>
  </si>
  <si>
    <t> -0.00628 </t>
  </si>
  <si>
    <t>2456494.44283 </t>
  </si>
  <si>
    <t> 20.07.2013 22:37 </t>
  </si>
  <si>
    <t> -0.00883 </t>
  </si>
  <si>
    <t>2456494.44479 </t>
  </si>
  <si>
    <t> 20.07.2013 22:40 </t>
  </si>
  <si>
    <t> -0.00687 </t>
  </si>
  <si>
    <t>2456496.50537 </t>
  </si>
  <si>
    <t> 23.07.2013 00:07 </t>
  </si>
  <si>
    <t> -0.00625 </t>
  </si>
  <si>
    <t>2456496.50604 </t>
  </si>
  <si>
    <t> 23.07.2013 00:08 </t>
  </si>
  <si>
    <t> -0.00558 </t>
  </si>
  <si>
    <t>2456497.38813 </t>
  </si>
  <si>
    <t> 23.07.2013 21:18 </t>
  </si>
  <si>
    <t> -0.00633 </t>
  </si>
  <si>
    <t>2456497.38868 </t>
  </si>
  <si>
    <t> 23.07.2013 21:19 </t>
  </si>
  <si>
    <t> -0.00578 </t>
  </si>
  <si>
    <t>2456497.38869 </t>
  </si>
  <si>
    <t> -0.00577 </t>
  </si>
  <si>
    <t>2456497.38899 </t>
  </si>
  <si>
    <t> 23.07.2013 21:20 </t>
  </si>
  <si>
    <t> -0.00547 </t>
  </si>
  <si>
    <t>2456497.53495 </t>
  </si>
  <si>
    <t> 24.07.2013 00:50 </t>
  </si>
  <si>
    <t> -0.00666 </t>
  </si>
  <si>
    <t>2456497.53598 </t>
  </si>
  <si>
    <t> 24.07.2013 00:51 </t>
  </si>
  <si>
    <t>2456497.54085 </t>
  </si>
  <si>
    <t> 24.07.2013 00:58 </t>
  </si>
  <si>
    <t> -0.00076 </t>
  </si>
  <si>
    <t>2456497.54097 </t>
  </si>
  <si>
    <t> -0.00064 </t>
  </si>
  <si>
    <t>2456499.44286 </t>
  </si>
  <si>
    <t> 25.07.2013 22:37 </t>
  </si>
  <si>
    <t> -0.01157 </t>
  </si>
  <si>
    <t>2456499.45141 </t>
  </si>
  <si>
    <t> 25.07.2013 22:50 </t>
  </si>
  <si>
    <t> -0.00302 </t>
  </si>
  <si>
    <t>2456499.45441 </t>
  </si>
  <si>
    <t> 25.07.2013 22:54 </t>
  </si>
  <si>
    <t> -0.00002 </t>
  </si>
  <si>
    <t>2456499.45594 </t>
  </si>
  <si>
    <t> 25.07.2013 22:56 </t>
  </si>
  <si>
    <t> 0.00151 </t>
  </si>
  <si>
    <t>2456500.33152 </t>
  </si>
  <si>
    <t> 26.07.2013 19:57 </t>
  </si>
  <si>
    <t> -0.00575 </t>
  </si>
  <si>
    <t>2456500.33184 </t>
  </si>
  <si>
    <t> -0.00543 </t>
  </si>
  <si>
    <t>2456500.33633 </t>
  </si>
  <si>
    <t> 26.07.2013 20:04 </t>
  </si>
  <si>
    <t> -0.00094 </t>
  </si>
  <si>
    <t>2456500.47942 </t>
  </si>
  <si>
    <t> 26.07.2013 23:30 </t>
  </si>
  <si>
    <t> -0.00499 </t>
  </si>
  <si>
    <t>2456500.48463 </t>
  </si>
  <si>
    <t> 26.07.2013 23:37 </t>
  </si>
  <si>
    <t> 0.00022 </t>
  </si>
  <si>
    <t>2456501.35785 </t>
  </si>
  <si>
    <t> 27.07.2013 20:35 </t>
  </si>
  <si>
    <t> -0.00941 </t>
  </si>
  <si>
    <t>2456501.36142 </t>
  </si>
  <si>
    <t> 27.07.2013 20:40 </t>
  </si>
  <si>
    <t> -0.00584 </t>
  </si>
  <si>
    <t>2456501.36162 </t>
  </si>
  <si>
    <t> -0.00564 </t>
  </si>
  <si>
    <t>2456501.36246 </t>
  </si>
  <si>
    <t> 27.07.2013 20:41 </t>
  </si>
  <si>
    <t> -0.00480 </t>
  </si>
  <si>
    <t>2456501.50743 </t>
  </si>
  <si>
    <t> 28.07.2013 00:10 </t>
  </si>
  <si>
    <t>2456501.50812 </t>
  </si>
  <si>
    <t> 28.07.2013 00:11 </t>
  </si>
  <si>
    <t>2456501.50891 </t>
  </si>
  <si>
    <t> 28.07.2013 00:12 </t>
  </si>
  <si>
    <t> -0.00549 </t>
  </si>
  <si>
    <t>2456501.51322 </t>
  </si>
  <si>
    <t> 28.07.2013 00:19 </t>
  </si>
  <si>
    <t> -0.00118 </t>
  </si>
  <si>
    <t>2456515.33945 </t>
  </si>
  <si>
    <t> 10.08.2013 20:08 </t>
  </si>
  <si>
    <t> -0.00615 </t>
  </si>
  <si>
    <t>2456515.33985 </t>
  </si>
  <si>
    <t> 10.08.2013 20:09 </t>
  </si>
  <si>
    <t>2456515.34009 </t>
  </si>
  <si>
    <t> -0.00551 </t>
  </si>
  <si>
    <t>2456515.3449 </t>
  </si>
  <si>
    <t> 10.08.2013 20:16 </t>
  </si>
  <si>
    <t>2456515.48528 </t>
  </si>
  <si>
    <t> 10.08.2013 23:38 </t>
  </si>
  <si>
    <t> -0.00746 </t>
  </si>
  <si>
    <t>2456515.48648 </t>
  </si>
  <si>
    <t> 10.08.2013 23:40 </t>
  </si>
  <si>
    <t> -0.00626 </t>
  </si>
  <si>
    <t>2456515.48686 </t>
  </si>
  <si>
    <t> 10.08.2013 23:41 </t>
  </si>
  <si>
    <t> -0.00588 </t>
  </si>
  <si>
    <t>2456515.48722 </t>
  </si>
  <si>
    <t> -0.00552 </t>
  </si>
  <si>
    <t>2456527.4102 </t>
  </si>
  <si>
    <t> 22.08.2013 21:50 </t>
  </si>
  <si>
    <t>BAVM 234 </t>
  </si>
  <si>
    <t>2456541.38769 </t>
  </si>
  <si>
    <t> 05.09.2013 21:18 </t>
  </si>
  <si>
    <t> -0.00177 </t>
  </si>
  <si>
    <t>2456541.38796 </t>
  </si>
  <si>
    <t> -0.00150 </t>
  </si>
  <si>
    <t>2456814.4808 </t>
  </si>
  <si>
    <t> 05.06.2014 23:32 </t>
  </si>
  <si>
    <t> -0.0013 </t>
  </si>
  <si>
    <t>BAVM 238 </t>
  </si>
  <si>
    <t>2456886.4310 </t>
  </si>
  <si>
    <t> 16.08.2014 22:20 </t>
  </si>
  <si>
    <t>2457158.4949 </t>
  </si>
  <si>
    <t> 15.05.2015 23:52 </t>
  </si>
  <si>
    <t> -0.0016 </t>
  </si>
  <si>
    <t>BAVM 241 (=IBVS 6157) </t>
  </si>
  <si>
    <t>BBS</t>
  </si>
  <si>
    <t>OEJV 0179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</si>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</sst>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9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3" applyFont="1" applyAlignment="1">
      <alignment horizontal="left" wrapText="1"/>
    </xf>
    <xf numFmtId="0" fontId="5" fillId="0" borderId="0" xfId="43" applyFont="1" applyAlignment="1">
      <alignment horizontal="left" wrapText="1"/>
    </xf>
    <xf numFmtId="0" fontId="37" fillId="0" borderId="0" xfId="44" applyFont="1" applyAlignment="1">
      <alignment horizontal="left"/>
    </xf>
    <xf numFmtId="0" fontId="37" fillId="0" borderId="0" xfId="44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7" fillId="0" borderId="0" xfId="43" applyFont="1" applyAlignment="1">
      <alignment horizontal="center" wrapText="1"/>
    </xf>
    <xf numFmtId="0" fontId="5" fillId="0" borderId="0" xfId="43" applyFont="1" applyAlignment="1">
      <alignment horizont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 (3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78436518964541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58966565349544"/>
          <c:w val="0.7973868932976111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D-498D-BF7C-FB828947673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D-498D-BF7C-FB828947673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1'!$J$21:$J$917</c:f>
              <c:numCache>
                <c:formatCode>General</c:formatCode>
                <c:ptCount val="897"/>
                <c:pt idx="15">
                  <c:v>3.204699998605065E-3</c:v>
                </c:pt>
                <c:pt idx="16">
                  <c:v>4.2526000033831224E-3</c:v>
                </c:pt>
                <c:pt idx="25">
                  <c:v>7.7632499960600398E-3</c:v>
                </c:pt>
                <c:pt idx="26">
                  <c:v>4.8231999971903861E-3</c:v>
                </c:pt>
                <c:pt idx="27">
                  <c:v>8.6490999965462834E-3</c:v>
                </c:pt>
                <c:pt idx="33">
                  <c:v>1.1599299992667511E-2</c:v>
                </c:pt>
                <c:pt idx="35">
                  <c:v>1.2485699997341726E-2</c:v>
                </c:pt>
                <c:pt idx="36">
                  <c:v>1.1923999998543877E-2</c:v>
                </c:pt>
                <c:pt idx="50">
                  <c:v>1.6941349997068755E-2</c:v>
                </c:pt>
                <c:pt idx="54">
                  <c:v>2.0746599999256432E-2</c:v>
                </c:pt>
                <c:pt idx="55">
                  <c:v>2.1806549993925728E-2</c:v>
                </c:pt>
                <c:pt idx="56">
                  <c:v>2.1645599998009857E-2</c:v>
                </c:pt>
                <c:pt idx="57">
                  <c:v>2.2205549998034257E-2</c:v>
                </c:pt>
                <c:pt idx="60">
                  <c:v>2.1214699998381548E-2</c:v>
                </c:pt>
                <c:pt idx="63">
                  <c:v>2.2053400003642309E-2</c:v>
                </c:pt>
                <c:pt idx="64">
                  <c:v>2.1769300001324154E-2</c:v>
                </c:pt>
                <c:pt idx="66">
                  <c:v>2.3381099992548116E-2</c:v>
                </c:pt>
                <c:pt idx="67">
                  <c:v>2.2846200001367833E-2</c:v>
                </c:pt>
                <c:pt idx="113">
                  <c:v>2.3095399999874644E-2</c:v>
                </c:pt>
                <c:pt idx="114">
                  <c:v>2.3457849994883873E-2</c:v>
                </c:pt>
                <c:pt idx="115">
                  <c:v>2.2173399993334897E-2</c:v>
                </c:pt>
                <c:pt idx="119">
                  <c:v>2.4120949994539842E-2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D-498D-BF7C-FB828947673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1'!$K$21:$K$917</c:f>
              <c:numCache>
                <c:formatCode>General</c:formatCode>
                <c:ptCount val="897"/>
                <c:pt idx="0">
                  <c:v>-1.0743000020738691E-3</c:v>
                </c:pt>
                <c:pt idx="1">
                  <c:v>-1.0742997837951407E-3</c:v>
                </c:pt>
                <c:pt idx="2">
                  <c:v>1.0592498874757439E-3</c:v>
                </c:pt>
                <c:pt idx="3">
                  <c:v>1.0592500038910657E-3</c:v>
                </c:pt>
                <c:pt idx="4">
                  <c:v>5.4005000129109249E-4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7.3254999733762816E-4</c:v>
                </c:pt>
                <c:pt idx="8">
                  <c:v>6.7084999318467453E-4</c:v>
                </c:pt>
                <c:pt idx="9">
                  <c:v>8.0814999819267541E-4</c:v>
                </c:pt>
                <c:pt idx="10">
                  <c:v>-1.9319000057294033E-3</c:v>
                </c:pt>
                <c:pt idx="11">
                  <c:v>-6.8570000439649448E-4</c:v>
                </c:pt>
                <c:pt idx="12">
                  <c:v>3.4550000418676063E-4</c:v>
                </c:pt>
                <c:pt idx="13">
                  <c:v>7.6764999539591372E-4</c:v>
                </c:pt>
                <c:pt idx="14">
                  <c:v>2.9412500007310882E-3</c:v>
                </c:pt>
                <c:pt idx="28">
                  <c:v>8.2168500011903234E-3</c:v>
                </c:pt>
                <c:pt idx="29">
                  <c:v>1.0176800002227537E-2</c:v>
                </c:pt>
                <c:pt idx="32">
                  <c:v>1.1362249999365304E-2</c:v>
                </c:pt>
                <c:pt idx="34">
                  <c:v>1.2367399998765904E-2</c:v>
                </c:pt>
                <c:pt idx="37">
                  <c:v>1.2289099999179598E-2</c:v>
                </c:pt>
                <c:pt idx="38">
                  <c:v>1.3206700001319405E-2</c:v>
                </c:pt>
                <c:pt idx="39">
                  <c:v>1.6587600002822001E-2</c:v>
                </c:pt>
                <c:pt idx="40">
                  <c:v>1.6202249993511941E-2</c:v>
                </c:pt>
                <c:pt idx="41">
                  <c:v>1.5562199994747061E-2</c:v>
                </c:pt>
                <c:pt idx="42">
                  <c:v>1.6322150004270952E-2</c:v>
                </c:pt>
                <c:pt idx="43">
                  <c:v>1.7176100001961458E-2</c:v>
                </c:pt>
                <c:pt idx="44">
                  <c:v>1.603544999670703E-2</c:v>
                </c:pt>
                <c:pt idx="45">
                  <c:v>1.633544999640435E-2</c:v>
                </c:pt>
                <c:pt idx="46">
                  <c:v>1.7035449993272778E-2</c:v>
                </c:pt>
                <c:pt idx="47">
                  <c:v>1.6264599995338358E-2</c:v>
                </c:pt>
                <c:pt idx="48">
                  <c:v>1.6564599995035678E-2</c:v>
                </c:pt>
                <c:pt idx="49">
                  <c:v>1.6771499998867512E-2</c:v>
                </c:pt>
                <c:pt idx="51">
                  <c:v>1.7968050000490621E-2</c:v>
                </c:pt>
                <c:pt idx="52">
                  <c:v>1.8468049995135516E-2</c:v>
                </c:pt>
                <c:pt idx="53">
                  <c:v>1.9351349998032674E-2</c:v>
                </c:pt>
                <c:pt idx="58">
                  <c:v>2.1919949998846278E-2</c:v>
                </c:pt>
                <c:pt idx="59">
                  <c:v>2.057990000321297E-2</c:v>
                </c:pt>
                <c:pt idx="61">
                  <c:v>1.9992599998658989E-2</c:v>
                </c:pt>
                <c:pt idx="62">
                  <c:v>2.165699999750359E-2</c:v>
                </c:pt>
                <c:pt idx="65">
                  <c:v>2.0585450001817662E-2</c:v>
                </c:pt>
                <c:pt idx="68">
                  <c:v>2.4410649995843414E-2</c:v>
                </c:pt>
                <c:pt idx="69">
                  <c:v>2.496065000013914E-2</c:v>
                </c:pt>
                <c:pt idx="70">
                  <c:v>2.2407949996704701E-2</c:v>
                </c:pt>
                <c:pt idx="71">
                  <c:v>2.429794999625301E-2</c:v>
                </c:pt>
                <c:pt idx="72">
                  <c:v>2.2047299993573688E-2</c:v>
                </c:pt>
                <c:pt idx="73">
                  <c:v>2.3327299997617956E-2</c:v>
                </c:pt>
                <c:pt idx="74">
                  <c:v>2.3897299994132482E-2</c:v>
                </c:pt>
                <c:pt idx="75">
                  <c:v>2.3547249998955522E-2</c:v>
                </c:pt>
                <c:pt idx="76">
                  <c:v>2.3947249996126629E-2</c:v>
                </c:pt>
                <c:pt idx="77">
                  <c:v>2.5167249994410668E-2</c:v>
                </c:pt>
                <c:pt idx="78">
                  <c:v>2.4096950000966899E-2</c:v>
                </c:pt>
                <c:pt idx="79">
                  <c:v>2.4096950000966899E-2</c:v>
                </c:pt>
                <c:pt idx="80">
                  <c:v>2.573695000319276E-2</c:v>
                </c:pt>
                <c:pt idx="81">
                  <c:v>2.2196899997652508E-2</c:v>
                </c:pt>
                <c:pt idx="82">
                  <c:v>2.2886899998411536E-2</c:v>
                </c:pt>
                <c:pt idx="83">
                  <c:v>2.0346600002085324E-2</c:v>
                </c:pt>
                <c:pt idx="84">
                  <c:v>2.2306600003503263E-2</c:v>
                </c:pt>
                <c:pt idx="85">
                  <c:v>2.2865899998578243E-2</c:v>
                </c:pt>
                <c:pt idx="86">
                  <c:v>2.3535899992566556E-2</c:v>
                </c:pt>
                <c:pt idx="87">
                  <c:v>2.2785599998314865E-2</c:v>
                </c:pt>
                <c:pt idx="88">
                  <c:v>2.3335599995334633E-2</c:v>
                </c:pt>
                <c:pt idx="89">
                  <c:v>2.334559999871999E-2</c:v>
                </c:pt>
                <c:pt idx="90">
                  <c:v>2.364559999841731E-2</c:v>
                </c:pt>
                <c:pt idx="91">
                  <c:v>2.2435550003137905E-2</c:v>
                </c:pt>
                <c:pt idx="92">
                  <c:v>2.3465550002583768E-2</c:v>
                </c:pt>
                <c:pt idx="96">
                  <c:v>2.3294599996006582E-2</c:v>
                </c:pt>
                <c:pt idx="97">
                  <c:v>2.361459999519866E-2</c:v>
                </c:pt>
                <c:pt idx="98">
                  <c:v>2.4054549998254515E-2</c:v>
                </c:pt>
                <c:pt idx="99">
                  <c:v>1.9614249998994637E-2</c:v>
                </c:pt>
                <c:pt idx="100">
                  <c:v>2.3184249992482364E-2</c:v>
                </c:pt>
                <c:pt idx="101">
                  <c:v>2.3384249994705897E-2</c:v>
                </c:pt>
                <c:pt idx="102">
                  <c:v>2.4224249995313585E-2</c:v>
                </c:pt>
                <c:pt idx="103">
                  <c:v>2.2034200002963189E-2</c:v>
                </c:pt>
                <c:pt idx="104">
                  <c:v>2.2724200003722217E-2</c:v>
                </c:pt>
                <c:pt idx="105">
                  <c:v>2.3514200001955032E-2</c:v>
                </c:pt>
                <c:pt idx="106">
                  <c:v>2.2489499999210238E-2</c:v>
                </c:pt>
                <c:pt idx="107">
                  <c:v>2.2889500003657304E-2</c:v>
                </c:pt>
                <c:pt idx="108">
                  <c:v>2.3129499997594394E-2</c:v>
                </c:pt>
                <c:pt idx="109">
                  <c:v>2.1179449999181088E-2</c:v>
                </c:pt>
                <c:pt idx="110">
                  <c:v>2.2379449997970369E-2</c:v>
                </c:pt>
                <c:pt idx="111">
                  <c:v>2.2759450002922677E-2</c:v>
                </c:pt>
                <c:pt idx="112">
                  <c:v>2.3119450001104269E-2</c:v>
                </c:pt>
                <c:pt idx="116">
                  <c:v>2.3721899997326545E-2</c:v>
                </c:pt>
                <c:pt idx="117">
                  <c:v>2.5102799998421688E-2</c:v>
                </c:pt>
                <c:pt idx="118">
                  <c:v>2.4862750004103873E-2</c:v>
                </c:pt>
                <c:pt idx="120">
                  <c:v>2.4936000001616776E-2</c:v>
                </c:pt>
                <c:pt idx="121">
                  <c:v>2.4986000003991649E-2</c:v>
                </c:pt>
                <c:pt idx="122">
                  <c:v>2.5116000004345551E-2</c:v>
                </c:pt>
                <c:pt idx="123">
                  <c:v>2.6879299999563955E-2</c:v>
                </c:pt>
                <c:pt idx="124">
                  <c:v>2.8527950002171565E-2</c:v>
                </c:pt>
                <c:pt idx="125">
                  <c:v>2.855795000505168E-2</c:v>
                </c:pt>
                <c:pt idx="126">
                  <c:v>2.8476049992605112E-2</c:v>
                </c:pt>
                <c:pt idx="127">
                  <c:v>3.0314249997900333E-2</c:v>
                </c:pt>
                <c:pt idx="128">
                  <c:v>4.7145550001005176E-2</c:v>
                </c:pt>
                <c:pt idx="129">
                  <c:v>4.7944549995008856E-2</c:v>
                </c:pt>
                <c:pt idx="130">
                  <c:v>5.4039900001953356E-2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D-498D-BF7C-FB828947673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D-498D-BF7C-FB828947673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D-498D-BF7C-FB828947673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D-498D-BF7C-FB828947673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1'!$O$21:$O$917</c:f>
              <c:numCache>
                <c:formatCode>General</c:formatCode>
                <c:ptCount val="897"/>
                <c:pt idx="0">
                  <c:v>-4.9516376963360757E-3</c:v>
                </c:pt>
                <c:pt idx="3">
                  <c:v>-4.8475260636798708E-3</c:v>
                </c:pt>
                <c:pt idx="4">
                  <c:v>-2.2778249909871998E-3</c:v>
                </c:pt>
                <c:pt idx="5">
                  <c:v>-2.2770179240673843E-3</c:v>
                </c:pt>
                <c:pt idx="7">
                  <c:v>-2.1567649530148691E-3</c:v>
                </c:pt>
                <c:pt idx="8">
                  <c:v>-2.1293246777411411E-3</c:v>
                </c:pt>
                <c:pt idx="9">
                  <c:v>-2.0857430640711019E-3</c:v>
                </c:pt>
                <c:pt idx="10">
                  <c:v>-2.0849359971512865E-3</c:v>
                </c:pt>
                <c:pt idx="11">
                  <c:v>-2.4805168765112354E-4</c:v>
                </c:pt>
                <c:pt idx="12">
                  <c:v>1.8309526977937007E-3</c:v>
                </c:pt>
                <c:pt idx="13">
                  <c:v>3.4103826598727068E-3</c:v>
                </c:pt>
                <c:pt idx="14">
                  <c:v>5.1278210652401703E-3</c:v>
                </c:pt>
                <c:pt idx="15">
                  <c:v>5.8792003675884365E-3</c:v>
                </c:pt>
                <c:pt idx="16">
                  <c:v>7.3658176338886553E-3</c:v>
                </c:pt>
                <c:pt idx="17">
                  <c:v>7.7548238892397453E-3</c:v>
                </c:pt>
                <c:pt idx="18">
                  <c:v>7.7548238892397453E-3</c:v>
                </c:pt>
                <c:pt idx="19">
                  <c:v>7.7548238892397453E-3</c:v>
                </c:pt>
                <c:pt idx="20">
                  <c:v>7.7548238892397453E-3</c:v>
                </c:pt>
                <c:pt idx="21">
                  <c:v>7.8097044397872004E-3</c:v>
                </c:pt>
                <c:pt idx="22">
                  <c:v>7.8097044397872004E-3</c:v>
                </c:pt>
                <c:pt idx="23">
                  <c:v>7.8097044397872004E-3</c:v>
                </c:pt>
                <c:pt idx="24">
                  <c:v>7.8097044397872004E-3</c:v>
                </c:pt>
                <c:pt idx="25">
                  <c:v>8.0009792997834828E-3</c:v>
                </c:pt>
                <c:pt idx="26">
                  <c:v>8.0017863667032983E-3</c:v>
                </c:pt>
                <c:pt idx="27">
                  <c:v>9.5206863097961406E-3</c:v>
                </c:pt>
                <c:pt idx="28">
                  <c:v>1.0041244473077162E-2</c:v>
                </c:pt>
                <c:pt idx="29">
                  <c:v>1.0042051539996977E-2</c:v>
                </c:pt>
                <c:pt idx="30">
                  <c:v>1.1193736034573749E-2</c:v>
                </c:pt>
                <c:pt idx="31">
                  <c:v>1.1194543101493565E-2</c:v>
                </c:pt>
                <c:pt idx="32">
                  <c:v>1.1245388317441943E-2</c:v>
                </c:pt>
                <c:pt idx="33">
                  <c:v>1.1293005265711061E-2</c:v>
                </c:pt>
                <c:pt idx="34">
                  <c:v>1.1807913960553373E-2</c:v>
                </c:pt>
                <c:pt idx="35">
                  <c:v>1.1835354235827102E-2</c:v>
                </c:pt>
                <c:pt idx="36">
                  <c:v>1.1862794511100829E-2</c:v>
                </c:pt>
                <c:pt idx="37">
                  <c:v>1.2103300453205859E-2</c:v>
                </c:pt>
                <c:pt idx="38">
                  <c:v>1.3110519969135651E-2</c:v>
                </c:pt>
                <c:pt idx="39">
                  <c:v>1.5355780140062475E-2</c:v>
                </c:pt>
                <c:pt idx="40">
                  <c:v>1.5442136300482738E-2</c:v>
                </c:pt>
                <c:pt idx="41">
                  <c:v>1.5442943367402553E-2</c:v>
                </c:pt>
                <c:pt idx="42">
                  <c:v>1.5443750434322369E-2</c:v>
                </c:pt>
                <c:pt idx="43">
                  <c:v>1.5541405531620048E-2</c:v>
                </c:pt>
                <c:pt idx="44">
                  <c:v>1.5713310785540759E-2</c:v>
                </c:pt>
                <c:pt idx="45">
                  <c:v>1.5713310785540759E-2</c:v>
                </c:pt>
                <c:pt idx="46">
                  <c:v>1.5713310785540759E-2</c:v>
                </c:pt>
                <c:pt idx="47">
                  <c:v>1.5888444307140731E-2</c:v>
                </c:pt>
                <c:pt idx="48">
                  <c:v>1.5888444307140731E-2</c:v>
                </c:pt>
                <c:pt idx="49">
                  <c:v>1.5938482456169294E-2</c:v>
                </c:pt>
                <c:pt idx="50">
                  <c:v>1.6102317040891847E-2</c:v>
                </c:pt>
                <c:pt idx="51">
                  <c:v>1.7446890529304534E-2</c:v>
                </c:pt>
                <c:pt idx="52">
                  <c:v>1.7446890529304534E-2</c:v>
                </c:pt>
                <c:pt idx="53">
                  <c:v>1.7555037496559813E-2</c:v>
                </c:pt>
                <c:pt idx="54">
                  <c:v>1.9245842693573365E-2</c:v>
                </c:pt>
                <c:pt idx="55">
                  <c:v>1.924664976049318E-2</c:v>
                </c:pt>
                <c:pt idx="56">
                  <c:v>1.9261984031969676E-2</c:v>
                </c:pt>
                <c:pt idx="57">
                  <c:v>1.9262791098889492E-2</c:v>
                </c:pt>
                <c:pt idx="58">
                  <c:v>1.9353182593908832E-2</c:v>
                </c:pt>
                <c:pt idx="59">
                  <c:v>1.9353989660828647E-2</c:v>
                </c:pt>
                <c:pt idx="60">
                  <c:v>1.9437924620489464E-2</c:v>
                </c:pt>
                <c:pt idx="61">
                  <c:v>2.0117474966974146E-2</c:v>
                </c:pt>
                <c:pt idx="62">
                  <c:v>2.1014933381809021E-2</c:v>
                </c:pt>
                <c:pt idx="63">
                  <c:v>2.1395868967961956E-2</c:v>
                </c:pt>
                <c:pt idx="64">
                  <c:v>2.146204845538683E-2</c:v>
                </c:pt>
                <c:pt idx="65">
                  <c:v>2.1524192608212627E-2</c:v>
                </c:pt>
                <c:pt idx="66">
                  <c:v>2.1917234198162792E-2</c:v>
                </c:pt>
                <c:pt idx="67">
                  <c:v>2.2157740140267824E-2</c:v>
                </c:pt>
                <c:pt idx="68">
                  <c:v>2.3700045024035315E-2</c:v>
                </c:pt>
                <c:pt idx="69">
                  <c:v>2.3700045024035315E-2</c:v>
                </c:pt>
                <c:pt idx="70">
                  <c:v>2.3743626637705354E-2</c:v>
                </c:pt>
                <c:pt idx="71">
                  <c:v>2.3743626637705354E-2</c:v>
                </c:pt>
                <c:pt idx="72">
                  <c:v>2.3754118507662958E-2</c:v>
                </c:pt>
                <c:pt idx="73">
                  <c:v>2.3754118507662958E-2</c:v>
                </c:pt>
                <c:pt idx="74">
                  <c:v>2.3754118507662958E-2</c:v>
                </c:pt>
                <c:pt idx="75">
                  <c:v>2.3754925574582773E-2</c:v>
                </c:pt>
                <c:pt idx="76">
                  <c:v>2.3754925574582773E-2</c:v>
                </c:pt>
                <c:pt idx="77">
                  <c:v>2.3754925574582773E-2</c:v>
                </c:pt>
                <c:pt idx="78">
                  <c:v>2.3759767976101666E-2</c:v>
                </c:pt>
                <c:pt idx="79">
                  <c:v>2.3759767976101666E-2</c:v>
                </c:pt>
                <c:pt idx="80">
                  <c:v>2.3759767976101666E-2</c:v>
                </c:pt>
                <c:pt idx="81">
                  <c:v>2.3760575043021481E-2</c:v>
                </c:pt>
                <c:pt idx="82">
                  <c:v>2.3760575043021481E-2</c:v>
                </c:pt>
                <c:pt idx="83">
                  <c:v>2.3765417444540374E-2</c:v>
                </c:pt>
                <c:pt idx="84">
                  <c:v>2.3765417444540374E-2</c:v>
                </c:pt>
                <c:pt idx="85">
                  <c:v>2.3776716381417793E-2</c:v>
                </c:pt>
                <c:pt idx="86">
                  <c:v>2.3776716381417793E-2</c:v>
                </c:pt>
                <c:pt idx="87">
                  <c:v>2.3781558782936685E-2</c:v>
                </c:pt>
                <c:pt idx="88">
                  <c:v>2.3781558782936685E-2</c:v>
                </c:pt>
                <c:pt idx="89">
                  <c:v>2.3781558782936685E-2</c:v>
                </c:pt>
                <c:pt idx="90">
                  <c:v>2.3781558782936685E-2</c:v>
                </c:pt>
                <c:pt idx="91">
                  <c:v>2.3782365849856501E-2</c:v>
                </c:pt>
                <c:pt idx="92">
                  <c:v>2.3782365849856501E-2</c:v>
                </c:pt>
                <c:pt idx="93">
                  <c:v>2.3792857719814101E-2</c:v>
                </c:pt>
                <c:pt idx="94">
                  <c:v>2.3792857719814101E-2</c:v>
                </c:pt>
                <c:pt idx="95">
                  <c:v>2.3792857719814101E-2</c:v>
                </c:pt>
                <c:pt idx="96">
                  <c:v>2.3797700121332997E-2</c:v>
                </c:pt>
                <c:pt idx="97">
                  <c:v>2.3797700121332997E-2</c:v>
                </c:pt>
                <c:pt idx="98">
                  <c:v>2.3798507188252813E-2</c:v>
                </c:pt>
                <c:pt idx="99">
                  <c:v>2.3803349589771705E-2</c:v>
                </c:pt>
                <c:pt idx="100">
                  <c:v>2.3803349589771705E-2</c:v>
                </c:pt>
                <c:pt idx="101">
                  <c:v>2.3803349589771705E-2</c:v>
                </c:pt>
                <c:pt idx="102">
                  <c:v>2.3803349589771705E-2</c:v>
                </c:pt>
                <c:pt idx="103">
                  <c:v>2.3804156656691521E-2</c:v>
                </c:pt>
                <c:pt idx="104">
                  <c:v>2.3804156656691521E-2</c:v>
                </c:pt>
                <c:pt idx="105">
                  <c:v>2.3804156656691521E-2</c:v>
                </c:pt>
                <c:pt idx="106">
                  <c:v>2.388002094715418E-2</c:v>
                </c:pt>
                <c:pt idx="107">
                  <c:v>2.388002094715418E-2</c:v>
                </c:pt>
                <c:pt idx="108">
                  <c:v>2.388002094715418E-2</c:v>
                </c:pt>
                <c:pt idx="109">
                  <c:v>2.3880828014073995E-2</c:v>
                </c:pt>
                <c:pt idx="110">
                  <c:v>2.3880828014073995E-2</c:v>
                </c:pt>
                <c:pt idx="111">
                  <c:v>2.3880828014073995E-2</c:v>
                </c:pt>
                <c:pt idx="112">
                  <c:v>2.3880828014073995E-2</c:v>
                </c:pt>
                <c:pt idx="113">
                  <c:v>2.3946200434579054E-2</c:v>
                </c:pt>
                <c:pt idx="114">
                  <c:v>2.5520787995139169E-2</c:v>
                </c:pt>
                <c:pt idx="115">
                  <c:v>2.5915443718928965E-2</c:v>
                </c:pt>
                <c:pt idx="116">
                  <c:v>2.6101069110486538E-2</c:v>
                </c:pt>
                <c:pt idx="117">
                  <c:v>2.7377848977634719E-2</c:v>
                </c:pt>
                <c:pt idx="118">
                  <c:v>2.7378656044554535E-2</c:v>
                </c:pt>
                <c:pt idx="119">
                  <c:v>2.7407710453667893E-2</c:v>
                </c:pt>
                <c:pt idx="120">
                  <c:v>2.7971850230618954E-2</c:v>
                </c:pt>
                <c:pt idx="121">
                  <c:v>2.7971850230618954E-2</c:v>
                </c:pt>
                <c:pt idx="122">
                  <c:v>2.7971850230618954E-2</c:v>
                </c:pt>
                <c:pt idx="123">
                  <c:v>2.9371304269579096E-2</c:v>
                </c:pt>
                <c:pt idx="124">
                  <c:v>2.9393095076414119E-2</c:v>
                </c:pt>
                <c:pt idx="125">
                  <c:v>2.9393095076414119E-2</c:v>
                </c:pt>
                <c:pt idx="126">
                  <c:v>2.9423763619367105E-2</c:v>
                </c:pt>
                <c:pt idx="127">
                  <c:v>3.1389778636037757E-2</c:v>
                </c:pt>
                <c:pt idx="128">
                  <c:v>3.960087747824103E-2</c:v>
                </c:pt>
                <c:pt idx="129">
                  <c:v>3.9617018816637345E-2</c:v>
                </c:pt>
                <c:pt idx="130">
                  <c:v>4.0983383111885048E-2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D-498D-BF7C-FB828947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05144"/>
        <c:axId val="1"/>
      </c:scatterChart>
      <c:valAx>
        <c:axId val="55920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6224418026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0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668296364914"/>
          <c:y val="0.92097264437689974"/>
          <c:w val="0.69607946065565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8891044002860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00828485698"/>
          <c:y val="0.14545497589659059"/>
          <c:w val="0.7977167854977963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F-4B87-A304-2A56E77B5C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F-4B87-A304-2A56E77B5C6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1'!$J$21:$J$917</c:f>
              <c:numCache>
                <c:formatCode>General</c:formatCode>
                <c:ptCount val="897"/>
                <c:pt idx="15">
                  <c:v>3.204699998605065E-3</c:v>
                </c:pt>
                <c:pt idx="16">
                  <c:v>4.2526000033831224E-3</c:v>
                </c:pt>
                <c:pt idx="25">
                  <c:v>7.7632499960600398E-3</c:v>
                </c:pt>
                <c:pt idx="26">
                  <c:v>4.8231999971903861E-3</c:v>
                </c:pt>
                <c:pt idx="27">
                  <c:v>8.6490999965462834E-3</c:v>
                </c:pt>
                <c:pt idx="33">
                  <c:v>1.1599299992667511E-2</c:v>
                </c:pt>
                <c:pt idx="35">
                  <c:v>1.2485699997341726E-2</c:v>
                </c:pt>
                <c:pt idx="36">
                  <c:v>1.1923999998543877E-2</c:v>
                </c:pt>
                <c:pt idx="50">
                  <c:v>1.6941349997068755E-2</c:v>
                </c:pt>
                <c:pt idx="54">
                  <c:v>2.0746599999256432E-2</c:v>
                </c:pt>
                <c:pt idx="55">
                  <c:v>2.1806549993925728E-2</c:v>
                </c:pt>
                <c:pt idx="56">
                  <c:v>2.1645599998009857E-2</c:v>
                </c:pt>
                <c:pt idx="57">
                  <c:v>2.2205549998034257E-2</c:v>
                </c:pt>
                <c:pt idx="60">
                  <c:v>2.1214699998381548E-2</c:v>
                </c:pt>
                <c:pt idx="63">
                  <c:v>2.2053400003642309E-2</c:v>
                </c:pt>
                <c:pt idx="64">
                  <c:v>2.1769300001324154E-2</c:v>
                </c:pt>
                <c:pt idx="66">
                  <c:v>2.3381099992548116E-2</c:v>
                </c:pt>
                <c:pt idx="67">
                  <c:v>2.2846200001367833E-2</c:v>
                </c:pt>
                <c:pt idx="113">
                  <c:v>2.3095399999874644E-2</c:v>
                </c:pt>
                <c:pt idx="114">
                  <c:v>2.3457849994883873E-2</c:v>
                </c:pt>
                <c:pt idx="115">
                  <c:v>2.2173399993334897E-2</c:v>
                </c:pt>
                <c:pt idx="119">
                  <c:v>2.4120949994539842E-2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F-4B87-A304-2A56E77B5C6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1'!$K$21:$K$917</c:f>
              <c:numCache>
                <c:formatCode>General</c:formatCode>
                <c:ptCount val="897"/>
                <c:pt idx="0">
                  <c:v>-1.0743000020738691E-3</c:v>
                </c:pt>
                <c:pt idx="1">
                  <c:v>-1.0742997837951407E-3</c:v>
                </c:pt>
                <c:pt idx="2">
                  <c:v>1.0592498874757439E-3</c:v>
                </c:pt>
                <c:pt idx="3">
                  <c:v>1.0592500038910657E-3</c:v>
                </c:pt>
                <c:pt idx="4">
                  <c:v>5.4005000129109249E-4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7.3254999733762816E-4</c:v>
                </c:pt>
                <c:pt idx="8">
                  <c:v>6.7084999318467453E-4</c:v>
                </c:pt>
                <c:pt idx="9">
                  <c:v>8.0814999819267541E-4</c:v>
                </c:pt>
                <c:pt idx="10">
                  <c:v>-1.9319000057294033E-3</c:v>
                </c:pt>
                <c:pt idx="11">
                  <c:v>-6.8570000439649448E-4</c:v>
                </c:pt>
                <c:pt idx="12">
                  <c:v>3.4550000418676063E-4</c:v>
                </c:pt>
                <c:pt idx="13">
                  <c:v>7.6764999539591372E-4</c:v>
                </c:pt>
                <c:pt idx="14">
                  <c:v>2.9412500007310882E-3</c:v>
                </c:pt>
                <c:pt idx="28">
                  <c:v>8.2168500011903234E-3</c:v>
                </c:pt>
                <c:pt idx="29">
                  <c:v>1.0176800002227537E-2</c:v>
                </c:pt>
                <c:pt idx="32">
                  <c:v>1.1362249999365304E-2</c:v>
                </c:pt>
                <c:pt idx="34">
                  <c:v>1.2367399998765904E-2</c:v>
                </c:pt>
                <c:pt idx="37">
                  <c:v>1.2289099999179598E-2</c:v>
                </c:pt>
                <c:pt idx="38">
                  <c:v>1.3206700001319405E-2</c:v>
                </c:pt>
                <c:pt idx="39">
                  <c:v>1.6587600002822001E-2</c:v>
                </c:pt>
                <c:pt idx="40">
                  <c:v>1.6202249993511941E-2</c:v>
                </c:pt>
                <c:pt idx="41">
                  <c:v>1.5562199994747061E-2</c:v>
                </c:pt>
                <c:pt idx="42">
                  <c:v>1.6322150004270952E-2</c:v>
                </c:pt>
                <c:pt idx="43">
                  <c:v>1.7176100001961458E-2</c:v>
                </c:pt>
                <c:pt idx="44">
                  <c:v>1.603544999670703E-2</c:v>
                </c:pt>
                <c:pt idx="45">
                  <c:v>1.633544999640435E-2</c:v>
                </c:pt>
                <c:pt idx="46">
                  <c:v>1.7035449993272778E-2</c:v>
                </c:pt>
                <c:pt idx="47">
                  <c:v>1.6264599995338358E-2</c:v>
                </c:pt>
                <c:pt idx="48">
                  <c:v>1.6564599995035678E-2</c:v>
                </c:pt>
                <c:pt idx="49">
                  <c:v>1.6771499998867512E-2</c:v>
                </c:pt>
                <c:pt idx="51">
                  <c:v>1.7968050000490621E-2</c:v>
                </c:pt>
                <c:pt idx="52">
                  <c:v>1.8468049995135516E-2</c:v>
                </c:pt>
                <c:pt idx="53">
                  <c:v>1.9351349998032674E-2</c:v>
                </c:pt>
                <c:pt idx="58">
                  <c:v>2.1919949998846278E-2</c:v>
                </c:pt>
                <c:pt idx="59">
                  <c:v>2.057990000321297E-2</c:v>
                </c:pt>
                <c:pt idx="61">
                  <c:v>1.9992599998658989E-2</c:v>
                </c:pt>
                <c:pt idx="62">
                  <c:v>2.165699999750359E-2</c:v>
                </c:pt>
                <c:pt idx="65">
                  <c:v>2.0585450001817662E-2</c:v>
                </c:pt>
                <c:pt idx="68">
                  <c:v>2.4410649995843414E-2</c:v>
                </c:pt>
                <c:pt idx="69">
                  <c:v>2.496065000013914E-2</c:v>
                </c:pt>
                <c:pt idx="70">
                  <c:v>2.2407949996704701E-2</c:v>
                </c:pt>
                <c:pt idx="71">
                  <c:v>2.429794999625301E-2</c:v>
                </c:pt>
                <c:pt idx="72">
                  <c:v>2.2047299993573688E-2</c:v>
                </c:pt>
                <c:pt idx="73">
                  <c:v>2.3327299997617956E-2</c:v>
                </c:pt>
                <c:pt idx="74">
                  <c:v>2.3897299994132482E-2</c:v>
                </c:pt>
                <c:pt idx="75">
                  <c:v>2.3547249998955522E-2</c:v>
                </c:pt>
                <c:pt idx="76">
                  <c:v>2.3947249996126629E-2</c:v>
                </c:pt>
                <c:pt idx="77">
                  <c:v>2.5167249994410668E-2</c:v>
                </c:pt>
                <c:pt idx="78">
                  <c:v>2.4096950000966899E-2</c:v>
                </c:pt>
                <c:pt idx="79">
                  <c:v>2.4096950000966899E-2</c:v>
                </c:pt>
                <c:pt idx="80">
                  <c:v>2.573695000319276E-2</c:v>
                </c:pt>
                <c:pt idx="81">
                  <c:v>2.2196899997652508E-2</c:v>
                </c:pt>
                <c:pt idx="82">
                  <c:v>2.2886899998411536E-2</c:v>
                </c:pt>
                <c:pt idx="83">
                  <c:v>2.0346600002085324E-2</c:v>
                </c:pt>
                <c:pt idx="84">
                  <c:v>2.2306600003503263E-2</c:v>
                </c:pt>
                <c:pt idx="85">
                  <c:v>2.2865899998578243E-2</c:v>
                </c:pt>
                <c:pt idx="86">
                  <c:v>2.3535899992566556E-2</c:v>
                </c:pt>
                <c:pt idx="87">
                  <c:v>2.2785599998314865E-2</c:v>
                </c:pt>
                <c:pt idx="88">
                  <c:v>2.3335599995334633E-2</c:v>
                </c:pt>
                <c:pt idx="89">
                  <c:v>2.334559999871999E-2</c:v>
                </c:pt>
                <c:pt idx="90">
                  <c:v>2.364559999841731E-2</c:v>
                </c:pt>
                <c:pt idx="91">
                  <c:v>2.2435550003137905E-2</c:v>
                </c:pt>
                <c:pt idx="92">
                  <c:v>2.3465550002583768E-2</c:v>
                </c:pt>
                <c:pt idx="96">
                  <c:v>2.3294599996006582E-2</c:v>
                </c:pt>
                <c:pt idx="97">
                  <c:v>2.361459999519866E-2</c:v>
                </c:pt>
                <c:pt idx="98">
                  <c:v>2.4054549998254515E-2</c:v>
                </c:pt>
                <c:pt idx="99">
                  <c:v>1.9614249998994637E-2</c:v>
                </c:pt>
                <c:pt idx="100">
                  <c:v>2.3184249992482364E-2</c:v>
                </c:pt>
                <c:pt idx="101">
                  <c:v>2.3384249994705897E-2</c:v>
                </c:pt>
                <c:pt idx="102">
                  <c:v>2.4224249995313585E-2</c:v>
                </c:pt>
                <c:pt idx="103">
                  <c:v>2.2034200002963189E-2</c:v>
                </c:pt>
                <c:pt idx="104">
                  <c:v>2.2724200003722217E-2</c:v>
                </c:pt>
                <c:pt idx="105">
                  <c:v>2.3514200001955032E-2</c:v>
                </c:pt>
                <c:pt idx="106">
                  <c:v>2.2489499999210238E-2</c:v>
                </c:pt>
                <c:pt idx="107">
                  <c:v>2.2889500003657304E-2</c:v>
                </c:pt>
                <c:pt idx="108">
                  <c:v>2.3129499997594394E-2</c:v>
                </c:pt>
                <c:pt idx="109">
                  <c:v>2.1179449999181088E-2</c:v>
                </c:pt>
                <c:pt idx="110">
                  <c:v>2.2379449997970369E-2</c:v>
                </c:pt>
                <c:pt idx="111">
                  <c:v>2.2759450002922677E-2</c:v>
                </c:pt>
                <c:pt idx="112">
                  <c:v>2.3119450001104269E-2</c:v>
                </c:pt>
                <c:pt idx="116">
                  <c:v>2.3721899997326545E-2</c:v>
                </c:pt>
                <c:pt idx="117">
                  <c:v>2.5102799998421688E-2</c:v>
                </c:pt>
                <c:pt idx="118">
                  <c:v>2.4862750004103873E-2</c:v>
                </c:pt>
                <c:pt idx="120">
                  <c:v>2.4936000001616776E-2</c:v>
                </c:pt>
                <c:pt idx="121">
                  <c:v>2.4986000003991649E-2</c:v>
                </c:pt>
                <c:pt idx="122">
                  <c:v>2.5116000004345551E-2</c:v>
                </c:pt>
                <c:pt idx="123">
                  <c:v>2.6879299999563955E-2</c:v>
                </c:pt>
                <c:pt idx="124">
                  <c:v>2.8527950002171565E-2</c:v>
                </c:pt>
                <c:pt idx="125">
                  <c:v>2.855795000505168E-2</c:v>
                </c:pt>
                <c:pt idx="126">
                  <c:v>2.8476049992605112E-2</c:v>
                </c:pt>
                <c:pt idx="127">
                  <c:v>3.0314249997900333E-2</c:v>
                </c:pt>
                <c:pt idx="128">
                  <c:v>4.7145550001005176E-2</c:v>
                </c:pt>
                <c:pt idx="129">
                  <c:v>4.7944549995008856E-2</c:v>
                </c:pt>
                <c:pt idx="130">
                  <c:v>5.4039900001953356E-2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F-4B87-A304-2A56E77B5C6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F-4B87-A304-2A56E77B5C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F-4B87-A304-2A56E77B5C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F-4B87-A304-2A56E77B5C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1'!$O$21:$O$917</c:f>
              <c:numCache>
                <c:formatCode>General</c:formatCode>
                <c:ptCount val="897"/>
                <c:pt idx="0">
                  <c:v>-4.9516376963360757E-3</c:v>
                </c:pt>
                <c:pt idx="3">
                  <c:v>-4.8475260636798708E-3</c:v>
                </c:pt>
                <c:pt idx="4">
                  <c:v>-2.2778249909871998E-3</c:v>
                </c:pt>
                <c:pt idx="5">
                  <c:v>-2.2770179240673843E-3</c:v>
                </c:pt>
                <c:pt idx="7">
                  <c:v>-2.1567649530148691E-3</c:v>
                </c:pt>
                <c:pt idx="8">
                  <c:v>-2.1293246777411411E-3</c:v>
                </c:pt>
                <c:pt idx="9">
                  <c:v>-2.0857430640711019E-3</c:v>
                </c:pt>
                <c:pt idx="10">
                  <c:v>-2.0849359971512865E-3</c:v>
                </c:pt>
                <c:pt idx="11">
                  <c:v>-2.4805168765112354E-4</c:v>
                </c:pt>
                <c:pt idx="12">
                  <c:v>1.8309526977937007E-3</c:v>
                </c:pt>
                <c:pt idx="13">
                  <c:v>3.4103826598727068E-3</c:v>
                </c:pt>
                <c:pt idx="14">
                  <c:v>5.1278210652401703E-3</c:v>
                </c:pt>
                <c:pt idx="15">
                  <c:v>5.8792003675884365E-3</c:v>
                </c:pt>
                <c:pt idx="16">
                  <c:v>7.3658176338886553E-3</c:v>
                </c:pt>
                <c:pt idx="17">
                  <c:v>7.7548238892397453E-3</c:v>
                </c:pt>
                <c:pt idx="18">
                  <c:v>7.7548238892397453E-3</c:v>
                </c:pt>
                <c:pt idx="19">
                  <c:v>7.7548238892397453E-3</c:v>
                </c:pt>
                <c:pt idx="20">
                  <c:v>7.7548238892397453E-3</c:v>
                </c:pt>
                <c:pt idx="21">
                  <c:v>7.8097044397872004E-3</c:v>
                </c:pt>
                <c:pt idx="22">
                  <c:v>7.8097044397872004E-3</c:v>
                </c:pt>
                <c:pt idx="23">
                  <c:v>7.8097044397872004E-3</c:v>
                </c:pt>
                <c:pt idx="24">
                  <c:v>7.8097044397872004E-3</c:v>
                </c:pt>
                <c:pt idx="25">
                  <c:v>8.0009792997834828E-3</c:v>
                </c:pt>
                <c:pt idx="26">
                  <c:v>8.0017863667032983E-3</c:v>
                </c:pt>
                <c:pt idx="27">
                  <c:v>9.5206863097961406E-3</c:v>
                </c:pt>
                <c:pt idx="28">
                  <c:v>1.0041244473077162E-2</c:v>
                </c:pt>
                <c:pt idx="29">
                  <c:v>1.0042051539996977E-2</c:v>
                </c:pt>
                <c:pt idx="30">
                  <c:v>1.1193736034573749E-2</c:v>
                </c:pt>
                <c:pt idx="31">
                  <c:v>1.1194543101493565E-2</c:v>
                </c:pt>
                <c:pt idx="32">
                  <c:v>1.1245388317441943E-2</c:v>
                </c:pt>
                <c:pt idx="33">
                  <c:v>1.1293005265711061E-2</c:v>
                </c:pt>
                <c:pt idx="34">
                  <c:v>1.1807913960553373E-2</c:v>
                </c:pt>
                <c:pt idx="35">
                  <c:v>1.1835354235827102E-2</c:v>
                </c:pt>
                <c:pt idx="36">
                  <c:v>1.1862794511100829E-2</c:v>
                </c:pt>
                <c:pt idx="37">
                  <c:v>1.2103300453205859E-2</c:v>
                </c:pt>
                <c:pt idx="38">
                  <c:v>1.3110519969135651E-2</c:v>
                </c:pt>
                <c:pt idx="39">
                  <c:v>1.5355780140062475E-2</c:v>
                </c:pt>
                <c:pt idx="40">
                  <c:v>1.5442136300482738E-2</c:v>
                </c:pt>
                <c:pt idx="41">
                  <c:v>1.5442943367402553E-2</c:v>
                </c:pt>
                <c:pt idx="42">
                  <c:v>1.5443750434322369E-2</c:v>
                </c:pt>
                <c:pt idx="43">
                  <c:v>1.5541405531620048E-2</c:v>
                </c:pt>
                <c:pt idx="44">
                  <c:v>1.5713310785540759E-2</c:v>
                </c:pt>
                <c:pt idx="45">
                  <c:v>1.5713310785540759E-2</c:v>
                </c:pt>
                <c:pt idx="46">
                  <c:v>1.5713310785540759E-2</c:v>
                </c:pt>
                <c:pt idx="47">
                  <c:v>1.5888444307140731E-2</c:v>
                </c:pt>
                <c:pt idx="48">
                  <c:v>1.5888444307140731E-2</c:v>
                </c:pt>
                <c:pt idx="49">
                  <c:v>1.5938482456169294E-2</c:v>
                </c:pt>
                <c:pt idx="50">
                  <c:v>1.6102317040891847E-2</c:v>
                </c:pt>
                <c:pt idx="51">
                  <c:v>1.7446890529304534E-2</c:v>
                </c:pt>
                <c:pt idx="52">
                  <c:v>1.7446890529304534E-2</c:v>
                </c:pt>
                <c:pt idx="53">
                  <c:v>1.7555037496559813E-2</c:v>
                </c:pt>
                <c:pt idx="54">
                  <c:v>1.9245842693573365E-2</c:v>
                </c:pt>
                <c:pt idx="55">
                  <c:v>1.924664976049318E-2</c:v>
                </c:pt>
                <c:pt idx="56">
                  <c:v>1.9261984031969676E-2</c:v>
                </c:pt>
                <c:pt idx="57">
                  <c:v>1.9262791098889492E-2</c:v>
                </c:pt>
                <c:pt idx="58">
                  <c:v>1.9353182593908832E-2</c:v>
                </c:pt>
                <c:pt idx="59">
                  <c:v>1.9353989660828647E-2</c:v>
                </c:pt>
                <c:pt idx="60">
                  <c:v>1.9437924620489464E-2</c:v>
                </c:pt>
                <c:pt idx="61">
                  <c:v>2.0117474966974146E-2</c:v>
                </c:pt>
                <c:pt idx="62">
                  <c:v>2.1014933381809021E-2</c:v>
                </c:pt>
                <c:pt idx="63">
                  <c:v>2.1395868967961956E-2</c:v>
                </c:pt>
                <c:pt idx="64">
                  <c:v>2.146204845538683E-2</c:v>
                </c:pt>
                <c:pt idx="65">
                  <c:v>2.1524192608212627E-2</c:v>
                </c:pt>
                <c:pt idx="66">
                  <c:v>2.1917234198162792E-2</c:v>
                </c:pt>
                <c:pt idx="67">
                  <c:v>2.2157740140267824E-2</c:v>
                </c:pt>
                <c:pt idx="68">
                  <c:v>2.3700045024035315E-2</c:v>
                </c:pt>
                <c:pt idx="69">
                  <c:v>2.3700045024035315E-2</c:v>
                </c:pt>
                <c:pt idx="70">
                  <c:v>2.3743626637705354E-2</c:v>
                </c:pt>
                <c:pt idx="71">
                  <c:v>2.3743626637705354E-2</c:v>
                </c:pt>
                <c:pt idx="72">
                  <c:v>2.3754118507662958E-2</c:v>
                </c:pt>
                <c:pt idx="73">
                  <c:v>2.3754118507662958E-2</c:v>
                </c:pt>
                <c:pt idx="74">
                  <c:v>2.3754118507662958E-2</c:v>
                </c:pt>
                <c:pt idx="75">
                  <c:v>2.3754925574582773E-2</c:v>
                </c:pt>
                <c:pt idx="76">
                  <c:v>2.3754925574582773E-2</c:v>
                </c:pt>
                <c:pt idx="77">
                  <c:v>2.3754925574582773E-2</c:v>
                </c:pt>
                <c:pt idx="78">
                  <c:v>2.3759767976101666E-2</c:v>
                </c:pt>
                <c:pt idx="79">
                  <c:v>2.3759767976101666E-2</c:v>
                </c:pt>
                <c:pt idx="80">
                  <c:v>2.3759767976101666E-2</c:v>
                </c:pt>
                <c:pt idx="81">
                  <c:v>2.3760575043021481E-2</c:v>
                </c:pt>
                <c:pt idx="82">
                  <c:v>2.3760575043021481E-2</c:v>
                </c:pt>
                <c:pt idx="83">
                  <c:v>2.3765417444540374E-2</c:v>
                </c:pt>
                <c:pt idx="84">
                  <c:v>2.3765417444540374E-2</c:v>
                </c:pt>
                <c:pt idx="85">
                  <c:v>2.3776716381417793E-2</c:v>
                </c:pt>
                <c:pt idx="86">
                  <c:v>2.3776716381417793E-2</c:v>
                </c:pt>
                <c:pt idx="87">
                  <c:v>2.3781558782936685E-2</c:v>
                </c:pt>
                <c:pt idx="88">
                  <c:v>2.3781558782936685E-2</c:v>
                </c:pt>
                <c:pt idx="89">
                  <c:v>2.3781558782936685E-2</c:v>
                </c:pt>
                <c:pt idx="90">
                  <c:v>2.3781558782936685E-2</c:v>
                </c:pt>
                <c:pt idx="91">
                  <c:v>2.3782365849856501E-2</c:v>
                </c:pt>
                <c:pt idx="92">
                  <c:v>2.3782365849856501E-2</c:v>
                </c:pt>
                <c:pt idx="93">
                  <c:v>2.3792857719814101E-2</c:v>
                </c:pt>
                <c:pt idx="94">
                  <c:v>2.3792857719814101E-2</c:v>
                </c:pt>
                <c:pt idx="95">
                  <c:v>2.3792857719814101E-2</c:v>
                </c:pt>
                <c:pt idx="96">
                  <c:v>2.3797700121332997E-2</c:v>
                </c:pt>
                <c:pt idx="97">
                  <c:v>2.3797700121332997E-2</c:v>
                </c:pt>
                <c:pt idx="98">
                  <c:v>2.3798507188252813E-2</c:v>
                </c:pt>
                <c:pt idx="99">
                  <c:v>2.3803349589771705E-2</c:v>
                </c:pt>
                <c:pt idx="100">
                  <c:v>2.3803349589771705E-2</c:v>
                </c:pt>
                <c:pt idx="101">
                  <c:v>2.3803349589771705E-2</c:v>
                </c:pt>
                <c:pt idx="102">
                  <c:v>2.3803349589771705E-2</c:v>
                </c:pt>
                <c:pt idx="103">
                  <c:v>2.3804156656691521E-2</c:v>
                </c:pt>
                <c:pt idx="104">
                  <c:v>2.3804156656691521E-2</c:v>
                </c:pt>
                <c:pt idx="105">
                  <c:v>2.3804156656691521E-2</c:v>
                </c:pt>
                <c:pt idx="106">
                  <c:v>2.388002094715418E-2</c:v>
                </c:pt>
                <c:pt idx="107">
                  <c:v>2.388002094715418E-2</c:v>
                </c:pt>
                <c:pt idx="108">
                  <c:v>2.388002094715418E-2</c:v>
                </c:pt>
                <c:pt idx="109">
                  <c:v>2.3880828014073995E-2</c:v>
                </c:pt>
                <c:pt idx="110">
                  <c:v>2.3880828014073995E-2</c:v>
                </c:pt>
                <c:pt idx="111">
                  <c:v>2.3880828014073995E-2</c:v>
                </c:pt>
                <c:pt idx="112">
                  <c:v>2.3880828014073995E-2</c:v>
                </c:pt>
                <c:pt idx="113">
                  <c:v>2.3946200434579054E-2</c:v>
                </c:pt>
                <c:pt idx="114">
                  <c:v>2.5520787995139169E-2</c:v>
                </c:pt>
                <c:pt idx="115">
                  <c:v>2.5915443718928965E-2</c:v>
                </c:pt>
                <c:pt idx="116">
                  <c:v>2.6101069110486538E-2</c:v>
                </c:pt>
                <c:pt idx="117">
                  <c:v>2.7377848977634719E-2</c:v>
                </c:pt>
                <c:pt idx="118">
                  <c:v>2.7378656044554535E-2</c:v>
                </c:pt>
                <c:pt idx="119">
                  <c:v>2.7407710453667893E-2</c:v>
                </c:pt>
                <c:pt idx="120">
                  <c:v>2.7971850230618954E-2</c:v>
                </c:pt>
                <c:pt idx="121">
                  <c:v>2.7971850230618954E-2</c:v>
                </c:pt>
                <c:pt idx="122">
                  <c:v>2.7971850230618954E-2</c:v>
                </c:pt>
                <c:pt idx="123">
                  <c:v>2.9371304269579096E-2</c:v>
                </c:pt>
                <c:pt idx="124">
                  <c:v>2.9393095076414119E-2</c:v>
                </c:pt>
                <c:pt idx="125">
                  <c:v>2.9393095076414119E-2</c:v>
                </c:pt>
                <c:pt idx="126">
                  <c:v>2.9423763619367105E-2</c:v>
                </c:pt>
                <c:pt idx="127">
                  <c:v>3.1389778636037757E-2</c:v>
                </c:pt>
                <c:pt idx="128">
                  <c:v>3.960087747824103E-2</c:v>
                </c:pt>
                <c:pt idx="129">
                  <c:v>3.9617018816637345E-2</c:v>
                </c:pt>
                <c:pt idx="130">
                  <c:v>4.0983383111885048E-2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F-4B87-A304-2A56E77B5C6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1'!$U$21:$U$917</c:f>
              <c:numCache>
                <c:formatCode>General</c:formatCode>
                <c:ptCount val="897"/>
                <c:pt idx="17">
                  <c:v>4.6484999984386377E-3</c:v>
                </c:pt>
                <c:pt idx="18">
                  <c:v>4.6484999984386377E-3</c:v>
                </c:pt>
                <c:pt idx="19">
                  <c:v>5.3384999991976656E-3</c:v>
                </c:pt>
                <c:pt idx="20">
                  <c:v>5.3384999991976656E-3</c:v>
                </c:pt>
                <c:pt idx="21">
                  <c:v>1.6851000036695041E-3</c:v>
                </c:pt>
                <c:pt idx="22">
                  <c:v>2.3851000005379319E-3</c:v>
                </c:pt>
                <c:pt idx="23">
                  <c:v>4.3851000009453855E-3</c:v>
                </c:pt>
                <c:pt idx="24">
                  <c:v>1.4185100000759121E-2</c:v>
                </c:pt>
                <c:pt idx="30">
                  <c:v>1.3625449995743111E-2</c:v>
                </c:pt>
                <c:pt idx="31">
                  <c:v>1.4885399999911897E-2</c:v>
                </c:pt>
                <c:pt idx="93">
                  <c:v>1.7504899995401502E-2</c:v>
                </c:pt>
                <c:pt idx="94">
                  <c:v>2.6054900001327042E-2</c:v>
                </c:pt>
                <c:pt idx="95">
                  <c:v>3.0584899999666959E-2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BF-4B87-A304-2A56E77B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12688"/>
        <c:axId val="1"/>
      </c:scatterChart>
      <c:valAx>
        <c:axId val="55921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48466515095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1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3230829833056"/>
          <c:y val="0.92121498449057504"/>
          <c:w val="0.7879289069290481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78436518964541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58966565349544"/>
          <c:w val="0.7973868932976111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1-4ED8-AF73-94044D9233E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1-4ED8-AF73-94044D9233E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15">
                  <c:v>-4.3431298108771443E-3</c:v>
                </c:pt>
                <c:pt idx="16">
                  <c:v>-4.6709573434782214E-3</c:v>
                </c:pt>
                <c:pt idx="25">
                  <c:v>-1.7480910464655608E-3</c:v>
                </c:pt>
                <c:pt idx="26">
                  <c:v>-4.6888879078323953E-3</c:v>
                </c:pt>
                <c:pt idx="27">
                  <c:v>-2.2685900985379703E-3</c:v>
                </c:pt>
                <c:pt idx="33">
                  <c:v>-9.585082734702155E-4</c:v>
                </c:pt>
                <c:pt idx="35">
                  <c:v>-5.7400235527893528E-4</c:v>
                </c:pt>
                <c:pt idx="36">
                  <c:v>-1.1610958026722074E-3</c:v>
                </c:pt>
                <c:pt idx="50">
                  <c:v>-6.7033943196292967E-5</c:v>
                </c:pt>
                <c:pt idx="54">
                  <c:v>8.2917221152456477E-4</c:v>
                </c:pt>
                <c:pt idx="55">
                  <c:v>1.8883753436966799E-3</c:v>
                </c:pt>
                <c:pt idx="56">
                  <c:v>1.7132348802988417E-3</c:v>
                </c:pt>
                <c:pt idx="57">
                  <c:v>2.2724380178260617E-3</c:v>
                </c:pt>
                <c:pt idx="60">
                  <c:v>1.1195180486538447E-3</c:v>
                </c:pt>
                <c:pt idx="63">
                  <c:v>1.4632065722253174E-4</c:v>
                </c:pt>
                <c:pt idx="64">
                  <c:v>-1.9902237545466051E-4</c:v>
                </c:pt>
                <c:pt idx="66">
                  <c:v>9.9154508643550798E-4</c:v>
                </c:pt>
                <c:pt idx="67">
                  <c:v>2.3407896514981985E-4</c:v>
                </c:pt>
                <c:pt idx="113">
                  <c:v>-1.1717765373759903E-3</c:v>
                </c:pt>
                <c:pt idx="114">
                  <c:v>-2.2664624921162613E-3</c:v>
                </c:pt>
                <c:pt idx="115">
                  <c:v>-3.9161300592240877E-3</c:v>
                </c:pt>
                <c:pt idx="119">
                  <c:v>-3.3495356619823724E-3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1-4ED8-AF73-94044D9233E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0">
                  <c:v>1.4008145808475092E-3</c:v>
                </c:pt>
                <c:pt idx="1">
                  <c:v>1.4008147991262376E-3</c:v>
                </c:pt>
                <c:pt idx="2">
                  <c:v>3.4380187280476093E-3</c:v>
                </c:pt>
                <c:pt idx="3">
                  <c:v>3.4380188444629312E-3</c:v>
                </c:pt>
                <c:pt idx="4">
                  <c:v>5.4079686378827319E-4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6.2126693228492513E-4</c:v>
                </c:pt>
                <c:pt idx="8">
                  <c:v>5.3417347953654826E-4</c:v>
                </c:pt>
                <c:pt idx="9">
                  <c:v>6.3114271324593574E-4</c:v>
                </c:pt>
                <c:pt idx="10">
                  <c:v>-2.1096541604492813E-3</c:v>
                </c:pt>
                <c:pt idx="11">
                  <c:v>-2.5633216282585636E-3</c:v>
                </c:pt>
                <c:pt idx="12">
                  <c:v>-3.4560489511932246E-3</c:v>
                </c:pt>
                <c:pt idx="13">
                  <c:v>-4.4955161065445282E-3</c:v>
                </c:pt>
                <c:pt idx="14">
                  <c:v>-3.9112473750719801E-3</c:v>
                </c:pt>
                <c:pt idx="28">
                  <c:v>-3.1825687910895795E-3</c:v>
                </c:pt>
                <c:pt idx="29">
                  <c:v>-1.2233656598255038E-3</c:v>
                </c:pt>
                <c:pt idx="32">
                  <c:v>-1.1514931611600332E-3</c:v>
                </c:pt>
                <c:pt idx="34">
                  <c:v>-6.6690890525933355E-4</c:v>
                </c:pt>
                <c:pt idx="37">
                  <c:v>-1.0185619321418926E-3</c:v>
                </c:pt>
                <c:pt idx="38">
                  <c:v>-1.0330509467166848E-3</c:v>
                </c:pt>
                <c:pt idx="39">
                  <c:v>2.7006729214917868E-4</c:v>
                </c:pt>
                <c:pt idx="40">
                  <c:v>-1.9519739726092666E-4</c:v>
                </c:pt>
                <c:pt idx="41">
                  <c:v>-8.3599426579894498E-4</c:v>
                </c:pt>
                <c:pt idx="42">
                  <c:v>-7.6791126048192382E-5</c:v>
                </c:pt>
                <c:pt idx="43">
                  <c:v>6.867880656500347E-4</c:v>
                </c:pt>
                <c:pt idx="44">
                  <c:v>-6.1294443730730563E-4</c:v>
                </c:pt>
                <c:pt idx="45">
                  <c:v>-3.1294443760998547E-4</c:v>
                </c:pt>
                <c:pt idx="46">
                  <c:v>3.8705555925844237E-4</c:v>
                </c:pt>
                <c:pt idx="47">
                  <c:v>-5.4586440819548443E-4</c:v>
                </c:pt>
                <c:pt idx="48">
                  <c:v>-2.4586440849816427E-4</c:v>
                </c:pt>
                <c:pt idx="49">
                  <c:v>-8.5270105046220124E-5</c:v>
                </c:pt>
                <c:pt idx="51">
                  <c:v>-2.8461303008953109E-4</c:v>
                </c:pt>
                <c:pt idx="52">
                  <c:v>2.153869645553641E-4</c:v>
                </c:pt>
                <c:pt idx="53">
                  <c:v>9.9860689806519076E-4</c:v>
                </c:pt>
                <c:pt idx="58">
                  <c:v>1.903189011500217E-3</c:v>
                </c:pt>
                <c:pt idx="59">
                  <c:v>5.6239213881781325E-4</c:v>
                </c:pt>
                <c:pt idx="61">
                  <c:v>-7.3144328780472279E-4</c:v>
                </c:pt>
                <c:pt idx="62">
                  <c:v>1.0244149598293006E-4</c:v>
                </c:pt>
                <c:pt idx="65">
                  <c:v>-1.4403810710064135E-3</c:v>
                </c:pt>
                <c:pt idx="68">
                  <c:v>3.7126765528228134E-4</c:v>
                </c:pt>
                <c:pt idx="69">
                  <c:v>9.2126765957800671E-4</c:v>
                </c:pt>
                <c:pt idx="70">
                  <c:v>-1.6717631224310026E-3</c:v>
                </c:pt>
                <c:pt idx="71">
                  <c:v>2.1823687711730599E-4</c:v>
                </c:pt>
                <c:pt idx="72">
                  <c:v>-2.0421223816811107E-3</c:v>
                </c:pt>
                <c:pt idx="73">
                  <c:v>-7.6212237763684243E-4</c:v>
                </c:pt>
                <c:pt idx="74">
                  <c:v>-1.9212238112231717E-4</c:v>
                </c:pt>
                <c:pt idx="75">
                  <c:v>-5.4291923879645765E-4</c:v>
                </c:pt>
                <c:pt idx="76">
                  <c:v>-1.4291924162534997E-4</c:v>
                </c:pt>
                <c:pt idx="77">
                  <c:v>1.0770807566586882E-3</c:v>
                </c:pt>
                <c:pt idx="78">
                  <c:v>2.2995591280050576E-6</c:v>
                </c:pt>
                <c:pt idx="79">
                  <c:v>2.2995591280050576E-6</c:v>
                </c:pt>
                <c:pt idx="80">
                  <c:v>1.642299561353866E-3</c:v>
                </c:pt>
                <c:pt idx="81">
                  <c:v>-1.898497313959524E-3</c:v>
                </c:pt>
                <c:pt idx="82">
                  <c:v>-1.2084973132004961E-3</c:v>
                </c:pt>
                <c:pt idx="83">
                  <c:v>-3.753278506337665E-3</c:v>
                </c:pt>
                <c:pt idx="84">
                  <c:v>-1.7932785049197264E-3</c:v>
                </c:pt>
                <c:pt idx="85">
                  <c:v>-1.2444346284610219E-3</c:v>
                </c:pt>
                <c:pt idx="86">
                  <c:v>-5.7443463447270915E-4</c:v>
                </c:pt>
                <c:pt idx="87">
                  <c:v>-1.329215825535357E-3</c:v>
                </c:pt>
                <c:pt idx="88">
                  <c:v>-7.7921582851558924E-4</c:v>
                </c:pt>
                <c:pt idx="89">
                  <c:v>-7.6921582513023168E-4</c:v>
                </c:pt>
                <c:pt idx="90">
                  <c:v>-4.6921582543291152E-4</c:v>
                </c:pt>
                <c:pt idx="91">
                  <c:v>-1.6800126904854551E-3</c:v>
                </c:pt>
                <c:pt idx="92">
                  <c:v>-6.5001269103959203E-4</c:v>
                </c:pt>
                <c:pt idx="96">
                  <c:v>-8.3515315054683015E-4</c:v>
                </c:pt>
                <c:pt idx="97">
                  <c:v>-5.1515315135475248E-4</c:v>
                </c:pt>
                <c:pt idx="98">
                  <c:v>-7.5950018072035164E-5</c:v>
                </c:pt>
                <c:pt idx="99">
                  <c:v>-4.5207312141428702E-3</c:v>
                </c:pt>
                <c:pt idx="100">
                  <c:v>-9.5073122065514326E-4</c:v>
                </c:pt>
                <c:pt idx="101">
                  <c:v>-7.5073121843161061E-4</c:v>
                </c:pt>
                <c:pt idx="102">
                  <c:v>8.9268782176077366E-5</c:v>
                </c:pt>
                <c:pt idx="103">
                  <c:v>-2.1015280799474567E-3</c:v>
                </c:pt>
                <c:pt idx="104">
                  <c:v>-1.4115280791884288E-3</c:v>
                </c:pt>
                <c:pt idx="105">
                  <c:v>-6.215280809556134E-4</c:v>
                </c:pt>
                <c:pt idx="106">
                  <c:v>-1.7164335076813586E-3</c:v>
                </c:pt>
                <c:pt idx="107">
                  <c:v>-1.3164335032342933E-3</c:v>
                </c:pt>
                <c:pt idx="108">
                  <c:v>-1.0764335092972033E-3</c:v>
                </c:pt>
                <c:pt idx="109">
                  <c:v>-3.0272303702076897E-3</c:v>
                </c:pt>
                <c:pt idx="110">
                  <c:v>-1.827230371418409E-3</c:v>
                </c:pt>
                <c:pt idx="111">
                  <c:v>-1.4472303664661013E-3</c:v>
                </c:pt>
                <c:pt idx="112">
                  <c:v>-1.0872303682845086E-3</c:v>
                </c:pt>
                <c:pt idx="116">
                  <c:v>-2.5394092808710411E-3</c:v>
                </c:pt>
                <c:pt idx="117">
                  <c:v>-2.3400516074616462E-3</c:v>
                </c:pt>
                <c:pt idx="118">
                  <c:v>-2.5808484715525992E-3</c:v>
                </c:pt>
                <c:pt idx="120">
                  <c:v>-3.0565451306756586E-3</c:v>
                </c:pt>
                <c:pt idx="121">
                  <c:v>-3.006545128300786E-3</c:v>
                </c:pt>
                <c:pt idx="122">
                  <c:v>-2.8765451279468834E-3</c:v>
                </c:pt>
                <c:pt idx="123">
                  <c:v>-2.4083111202344298E-3</c:v>
                </c:pt>
                <c:pt idx="124">
                  <c:v>-7.7982650691410527E-4</c:v>
                </c:pt>
                <c:pt idx="125">
                  <c:v>-7.498265040339902E-4</c:v>
                </c:pt>
                <c:pt idx="126">
                  <c:v>-8.601074296166189E-4</c:v>
                </c:pt>
                <c:pt idx="127">
                  <c:v>-8.4127348236506805E-4</c:v>
                </c:pt>
                <c:pt idx="128">
                  <c:v>8.3914098067907616E-3</c:v>
                </c:pt>
                <c:pt idx="129">
                  <c:v>9.1754724853672087E-3</c:v>
                </c:pt>
                <c:pt idx="130">
                  <c:v>1.400637801270932E-2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1-4ED8-AF73-94044D9233E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1-4ED8-AF73-94044D9233E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1-4ED8-AF73-94044D9233E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1-4ED8-AF73-94044D9233E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0">
                  <c:v>-3.5757454791354136E-2</c:v>
                </c:pt>
                <c:pt idx="3">
                  <c:v>-3.565144020925478E-2</c:v>
                </c:pt>
                <c:pt idx="4">
                  <c:v>-3.3034770213872182E-2</c:v>
                </c:pt>
                <c:pt idx="5">
                  <c:v>-3.3033948395406298E-2</c:v>
                </c:pt>
                <c:pt idx="7">
                  <c:v>-3.2911497443989211E-2</c:v>
                </c:pt>
                <c:pt idx="8">
                  <c:v>-3.2883555616149071E-2</c:v>
                </c:pt>
                <c:pt idx="9">
                  <c:v>-3.28391774189912E-2</c:v>
                </c:pt>
                <c:pt idx="10">
                  <c:v>-3.283835560052531E-2</c:v>
                </c:pt>
                <c:pt idx="11">
                  <c:v>-3.0967896772167654E-2</c:v>
                </c:pt>
                <c:pt idx="12">
                  <c:v>-2.8850892404044044E-2</c:v>
                </c:pt>
                <c:pt idx="13">
                  <c:v>-2.7242593666304177E-2</c:v>
                </c:pt>
                <c:pt idx="14">
                  <c:v>-2.5493763970897719E-2</c:v>
                </c:pt>
                <c:pt idx="15">
                  <c:v>-2.4728650979157392E-2</c:v>
                </c:pt>
                <c:pt idx="16">
                  <c:v>-2.3214861364994472E-2</c:v>
                </c:pt>
                <c:pt idx="17">
                  <c:v>-2.2818744864437183E-2</c:v>
                </c:pt>
                <c:pt idx="18">
                  <c:v>-2.2818744864437183E-2</c:v>
                </c:pt>
                <c:pt idx="19">
                  <c:v>-2.2818744864437183E-2</c:v>
                </c:pt>
                <c:pt idx="20">
                  <c:v>-2.2818744864437183E-2</c:v>
                </c:pt>
                <c:pt idx="21">
                  <c:v>-2.2762861208756903E-2</c:v>
                </c:pt>
                <c:pt idx="22">
                  <c:v>-2.2762861208756903E-2</c:v>
                </c:pt>
                <c:pt idx="23">
                  <c:v>-2.2762861208756903E-2</c:v>
                </c:pt>
                <c:pt idx="24">
                  <c:v>-2.2762861208756903E-2</c:v>
                </c:pt>
                <c:pt idx="25">
                  <c:v>-2.2568090232341801E-2</c:v>
                </c:pt>
                <c:pt idx="26">
                  <c:v>-2.2567268413875914E-2</c:v>
                </c:pt>
                <c:pt idx="27">
                  <c:v>-2.1020606061077536E-2</c:v>
                </c:pt>
                <c:pt idx="28">
                  <c:v>-2.0490533150580748E-2</c:v>
                </c:pt>
                <c:pt idx="29">
                  <c:v>-2.0489711332114857E-2</c:v>
                </c:pt>
                <c:pt idx="30">
                  <c:v>-1.9316976381294836E-2</c:v>
                </c:pt>
                <c:pt idx="31">
                  <c:v>-1.9316154562828945E-2</c:v>
                </c:pt>
                <c:pt idx="32">
                  <c:v>-1.9264379999478096E-2</c:v>
                </c:pt>
                <c:pt idx="33">
                  <c:v>-1.9215892709990794E-2</c:v>
                </c:pt>
                <c:pt idx="34">
                  <c:v>-1.869157252875521E-2</c:v>
                </c:pt>
                <c:pt idx="35">
                  <c:v>-1.866363070091507E-2</c:v>
                </c:pt>
                <c:pt idx="36">
                  <c:v>-1.8635688873074929E-2</c:v>
                </c:pt>
                <c:pt idx="37">
                  <c:v>-1.8390786970240755E-2</c:v>
                </c:pt>
                <c:pt idx="38">
                  <c:v>-1.736515752481441E-2</c:v>
                </c:pt>
                <c:pt idx="39">
                  <c:v>-1.5078858552718184E-2</c:v>
                </c:pt>
                <c:pt idx="40">
                  <c:v>-1.4990923976868329E-2</c:v>
                </c:pt>
                <c:pt idx="41">
                  <c:v>-1.4990102158402446E-2</c:v>
                </c:pt>
                <c:pt idx="42">
                  <c:v>-1.4989280339936559E-2</c:v>
                </c:pt>
                <c:pt idx="43">
                  <c:v>-1.4889840305564291E-2</c:v>
                </c:pt>
                <c:pt idx="44">
                  <c:v>-1.4714792972330467E-2</c:v>
                </c:pt>
                <c:pt idx="45">
                  <c:v>-1.4714792972330467E-2</c:v>
                </c:pt>
                <c:pt idx="46">
                  <c:v>-1.4714792972330467E-2</c:v>
                </c:pt>
                <c:pt idx="47">
                  <c:v>-1.4536458365233099E-2</c:v>
                </c:pt>
                <c:pt idx="48">
                  <c:v>-1.4536458365233099E-2</c:v>
                </c:pt>
                <c:pt idx="49">
                  <c:v>-1.4485505620348137E-2</c:v>
                </c:pt>
                <c:pt idx="50">
                  <c:v>-1.4318676471773178E-2</c:v>
                </c:pt>
                <c:pt idx="51">
                  <c:v>-1.2949526907606281E-2</c:v>
                </c:pt>
                <c:pt idx="52">
                  <c:v>-1.2949526907606281E-2</c:v>
                </c:pt>
                <c:pt idx="53">
                  <c:v>-1.283940323317749E-2</c:v>
                </c:pt>
                <c:pt idx="54">
                  <c:v>-1.1117693547145285E-2</c:v>
                </c:pt>
                <c:pt idx="55">
                  <c:v>-1.1116871728679398E-2</c:v>
                </c:pt>
                <c:pt idx="56">
                  <c:v>-1.1101257177827555E-2</c:v>
                </c:pt>
                <c:pt idx="57">
                  <c:v>-1.1100435359361671E-2</c:v>
                </c:pt>
                <c:pt idx="58">
                  <c:v>-1.1008391691182381E-2</c:v>
                </c:pt>
                <c:pt idx="59">
                  <c:v>-1.1007569872716495E-2</c:v>
                </c:pt>
                <c:pt idx="60">
                  <c:v>-1.09221007522643E-2</c:v>
                </c:pt>
                <c:pt idx="61">
                  <c:v>-1.0230129603987871E-2</c:v>
                </c:pt>
                <c:pt idx="62">
                  <c:v>-9.3162674699220904E-3</c:v>
                </c:pt>
                <c:pt idx="63">
                  <c:v>-8.9283691540236673E-3</c:v>
                </c:pt>
                <c:pt idx="64">
                  <c:v>-8.8609800398209738E-3</c:v>
                </c:pt>
                <c:pt idx="65">
                  <c:v>-8.7977000179477148E-3</c:v>
                </c:pt>
                <c:pt idx="66">
                  <c:v>-8.3974744250609919E-3</c:v>
                </c:pt>
                <c:pt idx="67">
                  <c:v>-8.1525725222268176E-3</c:v>
                </c:pt>
                <c:pt idx="68">
                  <c:v>-6.5820774339177268E-3</c:v>
                </c:pt>
                <c:pt idx="69">
                  <c:v>-6.5820774339177268E-3</c:v>
                </c:pt>
                <c:pt idx="70">
                  <c:v>-6.5376992367598558E-3</c:v>
                </c:pt>
                <c:pt idx="71">
                  <c:v>-6.5376992367598558E-3</c:v>
                </c:pt>
                <c:pt idx="72">
                  <c:v>-6.5270155967033332E-3</c:v>
                </c:pt>
                <c:pt idx="73">
                  <c:v>-6.5270155967033332E-3</c:v>
                </c:pt>
                <c:pt idx="74">
                  <c:v>-6.5270155967033332E-3</c:v>
                </c:pt>
                <c:pt idx="75">
                  <c:v>-6.5261937782374463E-3</c:v>
                </c:pt>
                <c:pt idx="76">
                  <c:v>-6.5261937782374463E-3</c:v>
                </c:pt>
                <c:pt idx="77">
                  <c:v>-6.5261937782374463E-3</c:v>
                </c:pt>
                <c:pt idx="78">
                  <c:v>-6.5212628674421284E-3</c:v>
                </c:pt>
                <c:pt idx="79">
                  <c:v>-6.5212628674421284E-3</c:v>
                </c:pt>
                <c:pt idx="80">
                  <c:v>-6.5212628674421284E-3</c:v>
                </c:pt>
                <c:pt idx="81">
                  <c:v>-6.5204410489762415E-3</c:v>
                </c:pt>
                <c:pt idx="82">
                  <c:v>-6.5204410489762415E-3</c:v>
                </c:pt>
                <c:pt idx="83">
                  <c:v>-6.5155101381809202E-3</c:v>
                </c:pt>
                <c:pt idx="84">
                  <c:v>-6.5155101381809202E-3</c:v>
                </c:pt>
                <c:pt idx="85">
                  <c:v>-6.5040046796585108E-3</c:v>
                </c:pt>
                <c:pt idx="86">
                  <c:v>-6.5040046796585108E-3</c:v>
                </c:pt>
                <c:pt idx="87">
                  <c:v>-6.4990737688631929E-3</c:v>
                </c:pt>
                <c:pt idx="88">
                  <c:v>-6.4990737688631929E-3</c:v>
                </c:pt>
                <c:pt idx="89">
                  <c:v>-6.4990737688631929E-3</c:v>
                </c:pt>
                <c:pt idx="90">
                  <c:v>-6.4990737688631929E-3</c:v>
                </c:pt>
                <c:pt idx="91">
                  <c:v>-6.498251950397306E-3</c:v>
                </c:pt>
                <c:pt idx="92">
                  <c:v>-6.498251950397306E-3</c:v>
                </c:pt>
                <c:pt idx="93">
                  <c:v>-6.48756831034078E-3</c:v>
                </c:pt>
                <c:pt idx="94">
                  <c:v>-6.48756831034078E-3</c:v>
                </c:pt>
                <c:pt idx="95">
                  <c:v>-6.48756831034078E-3</c:v>
                </c:pt>
                <c:pt idx="96">
                  <c:v>-6.4826373995454621E-3</c:v>
                </c:pt>
                <c:pt idx="97">
                  <c:v>-6.4826373995454621E-3</c:v>
                </c:pt>
                <c:pt idx="98">
                  <c:v>-6.4818155810795752E-3</c:v>
                </c:pt>
                <c:pt idx="99">
                  <c:v>-6.4768846702842574E-3</c:v>
                </c:pt>
                <c:pt idx="100">
                  <c:v>-6.4768846702842574E-3</c:v>
                </c:pt>
                <c:pt idx="101">
                  <c:v>-6.4768846702842574E-3</c:v>
                </c:pt>
                <c:pt idx="102">
                  <c:v>-6.4768846702842574E-3</c:v>
                </c:pt>
                <c:pt idx="103">
                  <c:v>-6.4760628518183705E-3</c:v>
                </c:pt>
                <c:pt idx="104">
                  <c:v>-6.4760628518183705E-3</c:v>
                </c:pt>
                <c:pt idx="105">
                  <c:v>-6.4760628518183705E-3</c:v>
                </c:pt>
                <c:pt idx="106">
                  <c:v>-6.3988119160250378E-3</c:v>
                </c:pt>
                <c:pt idx="107">
                  <c:v>-6.3988119160250378E-3</c:v>
                </c:pt>
                <c:pt idx="108">
                  <c:v>-6.3988119160250378E-3</c:v>
                </c:pt>
                <c:pt idx="109">
                  <c:v>-6.3979900975591544E-3</c:v>
                </c:pt>
                <c:pt idx="110">
                  <c:v>-6.3979900975591544E-3</c:v>
                </c:pt>
                <c:pt idx="111">
                  <c:v>-6.3979900975591544E-3</c:v>
                </c:pt>
                <c:pt idx="112">
                  <c:v>-6.3979900975591544E-3</c:v>
                </c:pt>
                <c:pt idx="113">
                  <c:v>-6.3314228018223478E-3</c:v>
                </c:pt>
                <c:pt idx="114">
                  <c:v>-4.7280549748777989E-3</c:v>
                </c:pt>
                <c:pt idx="115">
                  <c:v>-4.3261857450593022E-3</c:v>
                </c:pt>
                <c:pt idx="116">
                  <c:v>-4.1371674979054085E-3</c:v>
                </c:pt>
                <c:pt idx="117">
                  <c:v>-2.837050684872975E-3</c:v>
                </c:pt>
                <c:pt idx="118">
                  <c:v>-2.8362288664070881E-3</c:v>
                </c:pt>
                <c:pt idx="119">
                  <c:v>-2.8066434016351741E-3</c:v>
                </c:pt>
                <c:pt idx="120">
                  <c:v>-2.2321922939805179E-3</c:v>
                </c:pt>
                <c:pt idx="121">
                  <c:v>-2.2321922939805179E-3</c:v>
                </c:pt>
                <c:pt idx="122">
                  <c:v>-2.2321922939805179E-3</c:v>
                </c:pt>
                <c:pt idx="123">
                  <c:v>-8.0715907413334009E-4</c:v>
                </c:pt>
                <c:pt idx="124">
                  <c:v>-7.8496997555440456E-4</c:v>
                </c:pt>
                <c:pt idx="125">
                  <c:v>-7.8496997555440456E-4</c:v>
                </c:pt>
                <c:pt idx="126">
                  <c:v>-7.5374087385071675E-4</c:v>
                </c:pt>
                <c:pt idx="127">
                  <c:v>1.2482089090487813E-3</c:v>
                </c:pt>
                <c:pt idx="128">
                  <c:v>9.6093899809779684E-3</c:v>
                </c:pt>
                <c:pt idx="129">
                  <c:v>9.6258263502956992E-3</c:v>
                </c:pt>
                <c:pt idx="130">
                  <c:v>1.1017165013041536E-2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1-4ED8-AF73-94044D92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8736"/>
        <c:axId val="1"/>
      </c:scatterChart>
      <c:valAx>
        <c:axId val="83788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6224418026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668296364914"/>
          <c:y val="0.92097264437689974"/>
          <c:w val="0.69607946065565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8891044002860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00828485698"/>
          <c:y val="0.14545497589659059"/>
          <c:w val="0.7977167854977963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64E-9822-39BBD02AA5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5-464E-9822-39BBD02AA5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15">
                  <c:v>-4.3431298108771443E-3</c:v>
                </c:pt>
                <c:pt idx="16">
                  <c:v>-4.6709573434782214E-3</c:v>
                </c:pt>
                <c:pt idx="25">
                  <c:v>-1.7480910464655608E-3</c:v>
                </c:pt>
                <c:pt idx="26">
                  <c:v>-4.6888879078323953E-3</c:v>
                </c:pt>
                <c:pt idx="27">
                  <c:v>-2.2685900985379703E-3</c:v>
                </c:pt>
                <c:pt idx="33">
                  <c:v>-9.585082734702155E-4</c:v>
                </c:pt>
                <c:pt idx="35">
                  <c:v>-5.7400235527893528E-4</c:v>
                </c:pt>
                <c:pt idx="36">
                  <c:v>-1.1610958026722074E-3</c:v>
                </c:pt>
                <c:pt idx="50">
                  <c:v>-6.7033943196292967E-5</c:v>
                </c:pt>
                <c:pt idx="54">
                  <c:v>8.2917221152456477E-4</c:v>
                </c:pt>
                <c:pt idx="55">
                  <c:v>1.8883753436966799E-3</c:v>
                </c:pt>
                <c:pt idx="56">
                  <c:v>1.7132348802988417E-3</c:v>
                </c:pt>
                <c:pt idx="57">
                  <c:v>2.2724380178260617E-3</c:v>
                </c:pt>
                <c:pt idx="60">
                  <c:v>1.1195180486538447E-3</c:v>
                </c:pt>
                <c:pt idx="63">
                  <c:v>1.4632065722253174E-4</c:v>
                </c:pt>
                <c:pt idx="64">
                  <c:v>-1.9902237545466051E-4</c:v>
                </c:pt>
                <c:pt idx="66">
                  <c:v>9.9154508643550798E-4</c:v>
                </c:pt>
                <c:pt idx="67">
                  <c:v>2.3407896514981985E-4</c:v>
                </c:pt>
                <c:pt idx="113">
                  <c:v>-1.1717765373759903E-3</c:v>
                </c:pt>
                <c:pt idx="114">
                  <c:v>-2.2664624921162613E-3</c:v>
                </c:pt>
                <c:pt idx="115">
                  <c:v>-3.9161300592240877E-3</c:v>
                </c:pt>
                <c:pt idx="119">
                  <c:v>-3.3495356619823724E-3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5-464E-9822-39BBD02AA5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0">
                  <c:v>1.4008145808475092E-3</c:v>
                </c:pt>
                <c:pt idx="1">
                  <c:v>1.4008147991262376E-3</c:v>
                </c:pt>
                <c:pt idx="2">
                  <c:v>3.4380187280476093E-3</c:v>
                </c:pt>
                <c:pt idx="3">
                  <c:v>3.4380188444629312E-3</c:v>
                </c:pt>
                <c:pt idx="4">
                  <c:v>5.4079686378827319E-4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6.2126693228492513E-4</c:v>
                </c:pt>
                <c:pt idx="8">
                  <c:v>5.3417347953654826E-4</c:v>
                </c:pt>
                <c:pt idx="9">
                  <c:v>6.3114271324593574E-4</c:v>
                </c:pt>
                <c:pt idx="10">
                  <c:v>-2.1096541604492813E-3</c:v>
                </c:pt>
                <c:pt idx="11">
                  <c:v>-2.5633216282585636E-3</c:v>
                </c:pt>
                <c:pt idx="12">
                  <c:v>-3.4560489511932246E-3</c:v>
                </c:pt>
                <c:pt idx="13">
                  <c:v>-4.4955161065445282E-3</c:v>
                </c:pt>
                <c:pt idx="14">
                  <c:v>-3.9112473750719801E-3</c:v>
                </c:pt>
                <c:pt idx="28">
                  <c:v>-3.1825687910895795E-3</c:v>
                </c:pt>
                <c:pt idx="29">
                  <c:v>-1.2233656598255038E-3</c:v>
                </c:pt>
                <c:pt idx="32">
                  <c:v>-1.1514931611600332E-3</c:v>
                </c:pt>
                <c:pt idx="34">
                  <c:v>-6.6690890525933355E-4</c:v>
                </c:pt>
                <c:pt idx="37">
                  <c:v>-1.0185619321418926E-3</c:v>
                </c:pt>
                <c:pt idx="38">
                  <c:v>-1.0330509467166848E-3</c:v>
                </c:pt>
                <c:pt idx="39">
                  <c:v>2.7006729214917868E-4</c:v>
                </c:pt>
                <c:pt idx="40">
                  <c:v>-1.9519739726092666E-4</c:v>
                </c:pt>
                <c:pt idx="41">
                  <c:v>-8.3599426579894498E-4</c:v>
                </c:pt>
                <c:pt idx="42">
                  <c:v>-7.6791126048192382E-5</c:v>
                </c:pt>
                <c:pt idx="43">
                  <c:v>6.867880656500347E-4</c:v>
                </c:pt>
                <c:pt idx="44">
                  <c:v>-6.1294443730730563E-4</c:v>
                </c:pt>
                <c:pt idx="45">
                  <c:v>-3.1294443760998547E-4</c:v>
                </c:pt>
                <c:pt idx="46">
                  <c:v>3.8705555925844237E-4</c:v>
                </c:pt>
                <c:pt idx="47">
                  <c:v>-5.4586440819548443E-4</c:v>
                </c:pt>
                <c:pt idx="48">
                  <c:v>-2.4586440849816427E-4</c:v>
                </c:pt>
                <c:pt idx="49">
                  <c:v>-8.5270105046220124E-5</c:v>
                </c:pt>
                <c:pt idx="51">
                  <c:v>-2.8461303008953109E-4</c:v>
                </c:pt>
                <c:pt idx="52">
                  <c:v>2.153869645553641E-4</c:v>
                </c:pt>
                <c:pt idx="53">
                  <c:v>9.9860689806519076E-4</c:v>
                </c:pt>
                <c:pt idx="58">
                  <c:v>1.903189011500217E-3</c:v>
                </c:pt>
                <c:pt idx="59">
                  <c:v>5.6239213881781325E-4</c:v>
                </c:pt>
                <c:pt idx="61">
                  <c:v>-7.3144328780472279E-4</c:v>
                </c:pt>
                <c:pt idx="62">
                  <c:v>1.0244149598293006E-4</c:v>
                </c:pt>
                <c:pt idx="65">
                  <c:v>-1.4403810710064135E-3</c:v>
                </c:pt>
                <c:pt idx="68">
                  <c:v>3.7126765528228134E-4</c:v>
                </c:pt>
                <c:pt idx="69">
                  <c:v>9.2126765957800671E-4</c:v>
                </c:pt>
                <c:pt idx="70">
                  <c:v>-1.6717631224310026E-3</c:v>
                </c:pt>
                <c:pt idx="71">
                  <c:v>2.1823687711730599E-4</c:v>
                </c:pt>
                <c:pt idx="72">
                  <c:v>-2.0421223816811107E-3</c:v>
                </c:pt>
                <c:pt idx="73">
                  <c:v>-7.6212237763684243E-4</c:v>
                </c:pt>
                <c:pt idx="74">
                  <c:v>-1.9212238112231717E-4</c:v>
                </c:pt>
                <c:pt idx="75">
                  <c:v>-5.4291923879645765E-4</c:v>
                </c:pt>
                <c:pt idx="76">
                  <c:v>-1.4291924162534997E-4</c:v>
                </c:pt>
                <c:pt idx="77">
                  <c:v>1.0770807566586882E-3</c:v>
                </c:pt>
                <c:pt idx="78">
                  <c:v>2.2995591280050576E-6</c:v>
                </c:pt>
                <c:pt idx="79">
                  <c:v>2.2995591280050576E-6</c:v>
                </c:pt>
                <c:pt idx="80">
                  <c:v>1.642299561353866E-3</c:v>
                </c:pt>
                <c:pt idx="81">
                  <c:v>-1.898497313959524E-3</c:v>
                </c:pt>
                <c:pt idx="82">
                  <c:v>-1.2084973132004961E-3</c:v>
                </c:pt>
                <c:pt idx="83">
                  <c:v>-3.753278506337665E-3</c:v>
                </c:pt>
                <c:pt idx="84">
                  <c:v>-1.7932785049197264E-3</c:v>
                </c:pt>
                <c:pt idx="85">
                  <c:v>-1.2444346284610219E-3</c:v>
                </c:pt>
                <c:pt idx="86">
                  <c:v>-5.7443463447270915E-4</c:v>
                </c:pt>
                <c:pt idx="87">
                  <c:v>-1.329215825535357E-3</c:v>
                </c:pt>
                <c:pt idx="88">
                  <c:v>-7.7921582851558924E-4</c:v>
                </c:pt>
                <c:pt idx="89">
                  <c:v>-7.6921582513023168E-4</c:v>
                </c:pt>
                <c:pt idx="90">
                  <c:v>-4.6921582543291152E-4</c:v>
                </c:pt>
                <c:pt idx="91">
                  <c:v>-1.6800126904854551E-3</c:v>
                </c:pt>
                <c:pt idx="92">
                  <c:v>-6.5001269103959203E-4</c:v>
                </c:pt>
                <c:pt idx="96">
                  <c:v>-8.3515315054683015E-4</c:v>
                </c:pt>
                <c:pt idx="97">
                  <c:v>-5.1515315135475248E-4</c:v>
                </c:pt>
                <c:pt idx="98">
                  <c:v>-7.5950018072035164E-5</c:v>
                </c:pt>
                <c:pt idx="99">
                  <c:v>-4.5207312141428702E-3</c:v>
                </c:pt>
                <c:pt idx="100">
                  <c:v>-9.5073122065514326E-4</c:v>
                </c:pt>
                <c:pt idx="101">
                  <c:v>-7.5073121843161061E-4</c:v>
                </c:pt>
                <c:pt idx="102">
                  <c:v>8.9268782176077366E-5</c:v>
                </c:pt>
                <c:pt idx="103">
                  <c:v>-2.1015280799474567E-3</c:v>
                </c:pt>
                <c:pt idx="104">
                  <c:v>-1.4115280791884288E-3</c:v>
                </c:pt>
                <c:pt idx="105">
                  <c:v>-6.215280809556134E-4</c:v>
                </c:pt>
                <c:pt idx="106">
                  <c:v>-1.7164335076813586E-3</c:v>
                </c:pt>
                <c:pt idx="107">
                  <c:v>-1.3164335032342933E-3</c:v>
                </c:pt>
                <c:pt idx="108">
                  <c:v>-1.0764335092972033E-3</c:v>
                </c:pt>
                <c:pt idx="109">
                  <c:v>-3.0272303702076897E-3</c:v>
                </c:pt>
                <c:pt idx="110">
                  <c:v>-1.827230371418409E-3</c:v>
                </c:pt>
                <c:pt idx="111">
                  <c:v>-1.4472303664661013E-3</c:v>
                </c:pt>
                <c:pt idx="112">
                  <c:v>-1.0872303682845086E-3</c:v>
                </c:pt>
                <c:pt idx="116">
                  <c:v>-2.5394092808710411E-3</c:v>
                </c:pt>
                <c:pt idx="117">
                  <c:v>-2.3400516074616462E-3</c:v>
                </c:pt>
                <c:pt idx="118">
                  <c:v>-2.5808484715525992E-3</c:v>
                </c:pt>
                <c:pt idx="120">
                  <c:v>-3.0565451306756586E-3</c:v>
                </c:pt>
                <c:pt idx="121">
                  <c:v>-3.006545128300786E-3</c:v>
                </c:pt>
                <c:pt idx="122">
                  <c:v>-2.8765451279468834E-3</c:v>
                </c:pt>
                <c:pt idx="123">
                  <c:v>-2.4083111202344298E-3</c:v>
                </c:pt>
                <c:pt idx="124">
                  <c:v>-7.7982650691410527E-4</c:v>
                </c:pt>
                <c:pt idx="125">
                  <c:v>-7.498265040339902E-4</c:v>
                </c:pt>
                <c:pt idx="126">
                  <c:v>-8.601074296166189E-4</c:v>
                </c:pt>
                <c:pt idx="127">
                  <c:v>-8.4127348236506805E-4</c:v>
                </c:pt>
                <c:pt idx="128">
                  <c:v>8.3914098067907616E-3</c:v>
                </c:pt>
                <c:pt idx="129">
                  <c:v>9.1754724853672087E-3</c:v>
                </c:pt>
                <c:pt idx="130">
                  <c:v>1.400637801270932E-2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5-464E-9822-39BBD02AA5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05-464E-9822-39BBD02AA5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05-464E-9822-39BBD02AA5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05-464E-9822-39BBD02AA5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0">
                  <c:v>-3.5757454791354136E-2</c:v>
                </c:pt>
                <c:pt idx="3">
                  <c:v>-3.565144020925478E-2</c:v>
                </c:pt>
                <c:pt idx="4">
                  <c:v>-3.3034770213872182E-2</c:v>
                </c:pt>
                <c:pt idx="5">
                  <c:v>-3.3033948395406298E-2</c:v>
                </c:pt>
                <c:pt idx="7">
                  <c:v>-3.2911497443989211E-2</c:v>
                </c:pt>
                <c:pt idx="8">
                  <c:v>-3.2883555616149071E-2</c:v>
                </c:pt>
                <c:pt idx="9">
                  <c:v>-3.28391774189912E-2</c:v>
                </c:pt>
                <c:pt idx="10">
                  <c:v>-3.283835560052531E-2</c:v>
                </c:pt>
                <c:pt idx="11">
                  <c:v>-3.0967896772167654E-2</c:v>
                </c:pt>
                <c:pt idx="12">
                  <c:v>-2.8850892404044044E-2</c:v>
                </c:pt>
                <c:pt idx="13">
                  <c:v>-2.7242593666304177E-2</c:v>
                </c:pt>
                <c:pt idx="14">
                  <c:v>-2.5493763970897719E-2</c:v>
                </c:pt>
                <c:pt idx="15">
                  <c:v>-2.4728650979157392E-2</c:v>
                </c:pt>
                <c:pt idx="16">
                  <c:v>-2.3214861364994472E-2</c:v>
                </c:pt>
                <c:pt idx="17">
                  <c:v>-2.2818744864437183E-2</c:v>
                </c:pt>
                <c:pt idx="18">
                  <c:v>-2.2818744864437183E-2</c:v>
                </c:pt>
                <c:pt idx="19">
                  <c:v>-2.2818744864437183E-2</c:v>
                </c:pt>
                <c:pt idx="20">
                  <c:v>-2.2818744864437183E-2</c:v>
                </c:pt>
                <c:pt idx="21">
                  <c:v>-2.2762861208756903E-2</c:v>
                </c:pt>
                <c:pt idx="22">
                  <c:v>-2.2762861208756903E-2</c:v>
                </c:pt>
                <c:pt idx="23">
                  <c:v>-2.2762861208756903E-2</c:v>
                </c:pt>
                <c:pt idx="24">
                  <c:v>-2.2762861208756903E-2</c:v>
                </c:pt>
                <c:pt idx="25">
                  <c:v>-2.2568090232341801E-2</c:v>
                </c:pt>
                <c:pt idx="26">
                  <c:v>-2.2567268413875914E-2</c:v>
                </c:pt>
                <c:pt idx="27">
                  <c:v>-2.1020606061077536E-2</c:v>
                </c:pt>
                <c:pt idx="28">
                  <c:v>-2.0490533150580748E-2</c:v>
                </c:pt>
                <c:pt idx="29">
                  <c:v>-2.0489711332114857E-2</c:v>
                </c:pt>
                <c:pt idx="30">
                  <c:v>-1.9316976381294836E-2</c:v>
                </c:pt>
                <c:pt idx="31">
                  <c:v>-1.9316154562828945E-2</c:v>
                </c:pt>
                <c:pt idx="32">
                  <c:v>-1.9264379999478096E-2</c:v>
                </c:pt>
                <c:pt idx="33">
                  <c:v>-1.9215892709990794E-2</c:v>
                </c:pt>
                <c:pt idx="34">
                  <c:v>-1.869157252875521E-2</c:v>
                </c:pt>
                <c:pt idx="35">
                  <c:v>-1.866363070091507E-2</c:v>
                </c:pt>
                <c:pt idx="36">
                  <c:v>-1.8635688873074929E-2</c:v>
                </c:pt>
                <c:pt idx="37">
                  <c:v>-1.8390786970240755E-2</c:v>
                </c:pt>
                <c:pt idx="38">
                  <c:v>-1.736515752481441E-2</c:v>
                </c:pt>
                <c:pt idx="39">
                  <c:v>-1.5078858552718184E-2</c:v>
                </c:pt>
                <c:pt idx="40">
                  <c:v>-1.4990923976868329E-2</c:v>
                </c:pt>
                <c:pt idx="41">
                  <c:v>-1.4990102158402446E-2</c:v>
                </c:pt>
                <c:pt idx="42">
                  <c:v>-1.4989280339936559E-2</c:v>
                </c:pt>
                <c:pt idx="43">
                  <c:v>-1.4889840305564291E-2</c:v>
                </c:pt>
                <c:pt idx="44">
                  <c:v>-1.4714792972330467E-2</c:v>
                </c:pt>
                <c:pt idx="45">
                  <c:v>-1.4714792972330467E-2</c:v>
                </c:pt>
                <c:pt idx="46">
                  <c:v>-1.4714792972330467E-2</c:v>
                </c:pt>
                <c:pt idx="47">
                  <c:v>-1.4536458365233099E-2</c:v>
                </c:pt>
                <c:pt idx="48">
                  <c:v>-1.4536458365233099E-2</c:v>
                </c:pt>
                <c:pt idx="49">
                  <c:v>-1.4485505620348137E-2</c:v>
                </c:pt>
                <c:pt idx="50">
                  <c:v>-1.4318676471773178E-2</c:v>
                </c:pt>
                <c:pt idx="51">
                  <c:v>-1.2949526907606281E-2</c:v>
                </c:pt>
                <c:pt idx="52">
                  <c:v>-1.2949526907606281E-2</c:v>
                </c:pt>
                <c:pt idx="53">
                  <c:v>-1.283940323317749E-2</c:v>
                </c:pt>
                <c:pt idx="54">
                  <c:v>-1.1117693547145285E-2</c:v>
                </c:pt>
                <c:pt idx="55">
                  <c:v>-1.1116871728679398E-2</c:v>
                </c:pt>
                <c:pt idx="56">
                  <c:v>-1.1101257177827555E-2</c:v>
                </c:pt>
                <c:pt idx="57">
                  <c:v>-1.1100435359361671E-2</c:v>
                </c:pt>
                <c:pt idx="58">
                  <c:v>-1.1008391691182381E-2</c:v>
                </c:pt>
                <c:pt idx="59">
                  <c:v>-1.1007569872716495E-2</c:v>
                </c:pt>
                <c:pt idx="60">
                  <c:v>-1.09221007522643E-2</c:v>
                </c:pt>
                <c:pt idx="61">
                  <c:v>-1.0230129603987871E-2</c:v>
                </c:pt>
                <c:pt idx="62">
                  <c:v>-9.3162674699220904E-3</c:v>
                </c:pt>
                <c:pt idx="63">
                  <c:v>-8.9283691540236673E-3</c:v>
                </c:pt>
                <c:pt idx="64">
                  <c:v>-8.8609800398209738E-3</c:v>
                </c:pt>
                <c:pt idx="65">
                  <c:v>-8.7977000179477148E-3</c:v>
                </c:pt>
                <c:pt idx="66">
                  <c:v>-8.3974744250609919E-3</c:v>
                </c:pt>
                <c:pt idx="67">
                  <c:v>-8.1525725222268176E-3</c:v>
                </c:pt>
                <c:pt idx="68">
                  <c:v>-6.5820774339177268E-3</c:v>
                </c:pt>
                <c:pt idx="69">
                  <c:v>-6.5820774339177268E-3</c:v>
                </c:pt>
                <c:pt idx="70">
                  <c:v>-6.5376992367598558E-3</c:v>
                </c:pt>
                <c:pt idx="71">
                  <c:v>-6.5376992367598558E-3</c:v>
                </c:pt>
                <c:pt idx="72">
                  <c:v>-6.5270155967033332E-3</c:v>
                </c:pt>
                <c:pt idx="73">
                  <c:v>-6.5270155967033332E-3</c:v>
                </c:pt>
                <c:pt idx="74">
                  <c:v>-6.5270155967033332E-3</c:v>
                </c:pt>
                <c:pt idx="75">
                  <c:v>-6.5261937782374463E-3</c:v>
                </c:pt>
                <c:pt idx="76">
                  <c:v>-6.5261937782374463E-3</c:v>
                </c:pt>
                <c:pt idx="77">
                  <c:v>-6.5261937782374463E-3</c:v>
                </c:pt>
                <c:pt idx="78">
                  <c:v>-6.5212628674421284E-3</c:v>
                </c:pt>
                <c:pt idx="79">
                  <c:v>-6.5212628674421284E-3</c:v>
                </c:pt>
                <c:pt idx="80">
                  <c:v>-6.5212628674421284E-3</c:v>
                </c:pt>
                <c:pt idx="81">
                  <c:v>-6.5204410489762415E-3</c:v>
                </c:pt>
                <c:pt idx="82">
                  <c:v>-6.5204410489762415E-3</c:v>
                </c:pt>
                <c:pt idx="83">
                  <c:v>-6.5155101381809202E-3</c:v>
                </c:pt>
                <c:pt idx="84">
                  <c:v>-6.5155101381809202E-3</c:v>
                </c:pt>
                <c:pt idx="85">
                  <c:v>-6.5040046796585108E-3</c:v>
                </c:pt>
                <c:pt idx="86">
                  <c:v>-6.5040046796585108E-3</c:v>
                </c:pt>
                <c:pt idx="87">
                  <c:v>-6.4990737688631929E-3</c:v>
                </c:pt>
                <c:pt idx="88">
                  <c:v>-6.4990737688631929E-3</c:v>
                </c:pt>
                <c:pt idx="89">
                  <c:v>-6.4990737688631929E-3</c:v>
                </c:pt>
                <c:pt idx="90">
                  <c:v>-6.4990737688631929E-3</c:v>
                </c:pt>
                <c:pt idx="91">
                  <c:v>-6.498251950397306E-3</c:v>
                </c:pt>
                <c:pt idx="92">
                  <c:v>-6.498251950397306E-3</c:v>
                </c:pt>
                <c:pt idx="93">
                  <c:v>-6.48756831034078E-3</c:v>
                </c:pt>
                <c:pt idx="94">
                  <c:v>-6.48756831034078E-3</c:v>
                </c:pt>
                <c:pt idx="95">
                  <c:v>-6.48756831034078E-3</c:v>
                </c:pt>
                <c:pt idx="96">
                  <c:v>-6.4826373995454621E-3</c:v>
                </c:pt>
                <c:pt idx="97">
                  <c:v>-6.4826373995454621E-3</c:v>
                </c:pt>
                <c:pt idx="98">
                  <c:v>-6.4818155810795752E-3</c:v>
                </c:pt>
                <c:pt idx="99">
                  <c:v>-6.4768846702842574E-3</c:v>
                </c:pt>
                <c:pt idx="100">
                  <c:v>-6.4768846702842574E-3</c:v>
                </c:pt>
                <c:pt idx="101">
                  <c:v>-6.4768846702842574E-3</c:v>
                </c:pt>
                <c:pt idx="102">
                  <c:v>-6.4768846702842574E-3</c:v>
                </c:pt>
                <c:pt idx="103">
                  <c:v>-6.4760628518183705E-3</c:v>
                </c:pt>
                <c:pt idx="104">
                  <c:v>-6.4760628518183705E-3</c:v>
                </c:pt>
                <c:pt idx="105">
                  <c:v>-6.4760628518183705E-3</c:v>
                </c:pt>
                <c:pt idx="106">
                  <c:v>-6.3988119160250378E-3</c:v>
                </c:pt>
                <c:pt idx="107">
                  <c:v>-6.3988119160250378E-3</c:v>
                </c:pt>
                <c:pt idx="108">
                  <c:v>-6.3988119160250378E-3</c:v>
                </c:pt>
                <c:pt idx="109">
                  <c:v>-6.3979900975591544E-3</c:v>
                </c:pt>
                <c:pt idx="110">
                  <c:v>-6.3979900975591544E-3</c:v>
                </c:pt>
                <c:pt idx="111">
                  <c:v>-6.3979900975591544E-3</c:v>
                </c:pt>
                <c:pt idx="112">
                  <c:v>-6.3979900975591544E-3</c:v>
                </c:pt>
                <c:pt idx="113">
                  <c:v>-6.3314228018223478E-3</c:v>
                </c:pt>
                <c:pt idx="114">
                  <c:v>-4.7280549748777989E-3</c:v>
                </c:pt>
                <c:pt idx="115">
                  <c:v>-4.3261857450593022E-3</c:v>
                </c:pt>
                <c:pt idx="116">
                  <c:v>-4.1371674979054085E-3</c:v>
                </c:pt>
                <c:pt idx="117">
                  <c:v>-2.837050684872975E-3</c:v>
                </c:pt>
                <c:pt idx="118">
                  <c:v>-2.8362288664070881E-3</c:v>
                </c:pt>
                <c:pt idx="119">
                  <c:v>-2.8066434016351741E-3</c:v>
                </c:pt>
                <c:pt idx="120">
                  <c:v>-2.2321922939805179E-3</c:v>
                </c:pt>
                <c:pt idx="121">
                  <c:v>-2.2321922939805179E-3</c:v>
                </c:pt>
                <c:pt idx="122">
                  <c:v>-2.2321922939805179E-3</c:v>
                </c:pt>
                <c:pt idx="123">
                  <c:v>-8.0715907413334009E-4</c:v>
                </c:pt>
                <c:pt idx="124">
                  <c:v>-7.8496997555440456E-4</c:v>
                </c:pt>
                <c:pt idx="125">
                  <c:v>-7.8496997555440456E-4</c:v>
                </c:pt>
                <c:pt idx="126">
                  <c:v>-7.5374087385071675E-4</c:v>
                </c:pt>
                <c:pt idx="127">
                  <c:v>1.2482089090487813E-3</c:v>
                </c:pt>
                <c:pt idx="128">
                  <c:v>9.6093899809779684E-3</c:v>
                </c:pt>
                <c:pt idx="129">
                  <c:v>9.6258263502956992E-3</c:v>
                </c:pt>
                <c:pt idx="130">
                  <c:v>1.1017165013041536E-2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5-464E-9822-39BBD02AA53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2'!$U$21:$U$917</c:f>
              <c:numCache>
                <c:formatCode>General</c:formatCode>
                <c:ptCount val="897"/>
                <c:pt idx="17">
                  <c:v>-4.6350468473974615E-3</c:v>
                </c:pt>
                <c:pt idx="18">
                  <c:v>-4.6350468473974615E-3</c:v>
                </c:pt>
                <c:pt idx="19">
                  <c:v>5.3384999991976656E-3</c:v>
                </c:pt>
                <c:pt idx="20">
                  <c:v>5.3384999991976656E-3</c:v>
                </c:pt>
                <c:pt idx="21">
                  <c:v>1.6851000036695041E-3</c:v>
                </c:pt>
                <c:pt idx="22">
                  <c:v>2.3851000005379319E-3</c:v>
                </c:pt>
                <c:pt idx="23">
                  <c:v>4.3851000009453855E-3</c:v>
                </c:pt>
                <c:pt idx="24">
                  <c:v>1.4185100000759121E-2</c:v>
                </c:pt>
                <c:pt idx="30">
                  <c:v>1.1595062678679824E-3</c:v>
                </c:pt>
                <c:pt idx="31">
                  <c:v>2.4187094095395878E-3</c:v>
                </c:pt>
                <c:pt idx="93">
                  <c:v>-6.620371961616911E-3</c:v>
                </c:pt>
                <c:pt idx="94">
                  <c:v>1.9296280443086289E-3</c:v>
                </c:pt>
                <c:pt idx="95">
                  <c:v>6.4596280426485464E-3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05-464E-9822-39BBD02A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7096"/>
        <c:axId val="1"/>
      </c:scatterChart>
      <c:valAx>
        <c:axId val="83788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48466515095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3230829833056"/>
          <c:y val="0.92121498449057504"/>
          <c:w val="0.7879289069290481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152399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951BA48-FCBF-968D-A351-B066D9AC0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0</xdr:rowOff>
    </xdr:from>
    <xdr:to>
      <xdr:col>27</xdr:col>
      <xdr:colOff>133351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EC453F2-1526-AB37-7EEF-39F53ABD2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257175</xdr:colOff>
      <xdr:row>18</xdr:row>
      <xdr:rowOff>47625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70A30752-2BCA-B94C-8940-11DD3820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428625</xdr:colOff>
      <xdr:row>18</xdr:row>
      <xdr:rowOff>57150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05CBF835-2073-DA2F-4358-372AEE2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vsoljno50.pdf" TargetMode="External"/><Relationship Id="rId117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bav-astro.de/sfs/BAVM_link.php?BAVMnr=193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bav-astro.de/sfs/BAVM_link.php?BAVMnr=220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www.konkoly.hu/cgi-bin/IBVS?5820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20" TargetMode="External"/><Relationship Id="rId37" Type="http://schemas.openxmlformats.org/officeDocument/2006/relationships/hyperlink" Target="http://vsolj.cetus-net.org/vsoljno51.pdf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25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www.bav-astro.de/sfs/BAVM_link.php?BAVMnr=231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ar.astro.cz/oejv/issues/oejv0160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12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vsolj.cetus-net.org/vsoljno50.pdf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vsolj.cetus-net.org/vsoljno53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var.astro.cz/oejv/issues/oejv0160.pdf" TargetMode="External"/><Relationship Id="rId116" Type="http://schemas.openxmlformats.org/officeDocument/2006/relationships/hyperlink" Target="http://var.astro.cz/oejv/issues/oejv0160.pdf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www.bav-astro.de/sfs/BAVM_link.php?BAVMnr=231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1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975" TargetMode="External"/><Relationship Id="rId6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vsolj.cetus-net.org/vsoljno50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var.astro.cz/oejv/issues/oejv0137.pdf" TargetMode="External"/><Relationship Id="rId49" Type="http://schemas.openxmlformats.org/officeDocument/2006/relationships/hyperlink" Target="http://www.konkoly.hu/cgi-bin/IBVS?6050" TargetMode="External"/><Relationship Id="rId57" Type="http://schemas.openxmlformats.org/officeDocument/2006/relationships/hyperlink" Target="http://var.astro.cz/oejv/issues/oejv0160.pdf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var.astro.cz/oejv/issues/oejv0160.pdf" TargetMode="External"/><Relationship Id="rId11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29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94.pdf" TargetMode="External"/><Relationship Id="rId13" Type="http://schemas.openxmlformats.org/officeDocument/2006/relationships/hyperlink" Target="http://www.konkoly.hu/cgi-bin/IBVS?5713" TargetMode="External"/><Relationship Id="rId18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20" TargetMode="External"/><Relationship Id="rId109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www.bav-astro.de/sfs/BAVM_link.php?BAVMnr=231" TargetMode="External"/><Relationship Id="rId55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ar.astro.cz/oejv/issues/oejv0160.pdf" TargetMode="External"/><Relationship Id="rId120" Type="http://schemas.openxmlformats.org/officeDocument/2006/relationships/hyperlink" Target="http://www.bav-astro.de/sfs/BAVM_link.php?BAVMnr=234" TargetMode="External"/><Relationship Id="rId12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var.astro.cz/oejv/issues/oejv0074.pdf" TargetMode="External"/><Relationship Id="rId71" Type="http://schemas.openxmlformats.org/officeDocument/2006/relationships/hyperlink" Target="http://var.astro.cz/oejv/issues/oejv0160.pdf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975" TargetMode="External"/><Relationship Id="rId29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vsolj.cetus-net.org/vsoljno53.pdf" TargetMode="External"/><Relationship Id="rId66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var.astro.cz/oejv/issues/oejv0160.pdf" TargetMode="External"/><Relationship Id="rId11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73"/>
  <sheetViews>
    <sheetView workbookViewId="0">
      <pane xSplit="14" ySplit="21" topLeftCell="O141" activePane="bottomRight" state="frozen"/>
      <selection pane="topRight" activeCell="O1" sqref="O1"/>
      <selection pane="bottomLeft" activeCell="A22" sqref="A22"/>
      <selection pane="bottomRight" activeCell="E12" sqref="E11: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31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s="9" t="s">
        <v>32</v>
      </c>
    </row>
    <row r="4" spans="1:6" ht="14.25" thickTop="1" thickBot="1" x14ac:dyDescent="0.25">
      <c r="A4" s="5" t="s">
        <v>4</v>
      </c>
      <c r="C4" s="14" t="s">
        <v>40</v>
      </c>
      <c r="D4" s="15" t="s">
        <v>40</v>
      </c>
    </row>
    <row r="5" spans="1:6" ht="13.5" thickTop="1" x14ac:dyDescent="0.2">
      <c r="A5" s="17" t="s">
        <v>42</v>
      </c>
      <c r="B5" s="18"/>
      <c r="C5" s="19">
        <v>-9.5</v>
      </c>
      <c r="D5" s="18" t="s">
        <v>43</v>
      </c>
    </row>
    <row r="6" spans="1:6" x14ac:dyDescent="0.2">
      <c r="A6" s="5" t="s">
        <v>5</v>
      </c>
    </row>
    <row r="7" spans="1:6" x14ac:dyDescent="0.2">
      <c r="A7" t="s">
        <v>6</v>
      </c>
      <c r="C7" s="13">
        <v>51746.512600000002</v>
      </c>
      <c r="D7" s="11" t="s">
        <v>30</v>
      </c>
    </row>
    <row r="8" spans="1:6" x14ac:dyDescent="0.2">
      <c r="A8" t="s">
        <v>7</v>
      </c>
      <c r="C8" s="8">
        <v>0.29428009999999999</v>
      </c>
      <c r="D8" s="12">
        <v>4975</v>
      </c>
    </row>
    <row r="9" spans="1:6" x14ac:dyDescent="0.2">
      <c r="A9" s="32" t="s">
        <v>49</v>
      </c>
      <c r="B9" s="33">
        <v>24</v>
      </c>
      <c r="C9" s="30" t="str">
        <f>"F"&amp;B9</f>
        <v>F24</v>
      </c>
      <c r="D9" s="31" t="str">
        <f>"G"&amp;B9</f>
        <v>G24</v>
      </c>
    </row>
    <row r="10" spans="1:6" ht="13.5" thickBot="1" x14ac:dyDescent="0.25">
      <c r="A10" s="18"/>
      <c r="B10" s="18"/>
      <c r="C10" s="4" t="s">
        <v>23</v>
      </c>
      <c r="D10" s="4" t="s">
        <v>24</v>
      </c>
      <c r="E10" s="18"/>
    </row>
    <row r="11" spans="1:6" x14ac:dyDescent="0.2">
      <c r="A11" s="18" t="s">
        <v>19</v>
      </c>
      <c r="B11" s="18"/>
      <c r="C11" s="29">
        <f ca="1">INTERCEPT(INDIRECT($D$9):G917,INDIRECT($C$9):F917)</f>
        <v>-2.2770179240673843E-3</v>
      </c>
      <c r="D11" s="3"/>
      <c r="E11" s="18"/>
    </row>
    <row r="12" spans="1:6" x14ac:dyDescent="0.2">
      <c r="A12" s="18" t="s">
        <v>20</v>
      </c>
      <c r="B12" s="18"/>
      <c r="C12" s="29">
        <f ca="1">SLOPE(INDIRECT($D$9):G917,INDIRECT($C$9):F917)</f>
        <v>1.6141338396310747E-6</v>
      </c>
      <c r="D12" s="3"/>
      <c r="E12" s="18"/>
    </row>
    <row r="13" spans="1:6" x14ac:dyDescent="0.2">
      <c r="A13" s="18" t="s">
        <v>22</v>
      </c>
      <c r="B13" s="18"/>
      <c r="C13" s="3" t="s">
        <v>17</v>
      </c>
    </row>
    <row r="14" spans="1:6" x14ac:dyDescent="0.2">
      <c r="A14" s="18"/>
      <c r="B14" s="18"/>
      <c r="C14" s="18"/>
    </row>
    <row r="15" spans="1:6" x14ac:dyDescent="0.2">
      <c r="A15" s="20" t="s">
        <v>21</v>
      </c>
      <c r="B15" s="18"/>
      <c r="C15" s="21">
        <f ca="1">(C7+C11)+(C8+C12)*INT(MAX(F21:F3458))</f>
        <v>59633.554543483107</v>
      </c>
      <c r="E15" s="22" t="s">
        <v>59</v>
      </c>
      <c r="F15" s="19">
        <v>1</v>
      </c>
    </row>
    <row r="16" spans="1:6" x14ac:dyDescent="0.2">
      <c r="A16" s="24" t="s">
        <v>8</v>
      </c>
      <c r="B16" s="18"/>
      <c r="C16" s="25">
        <f ca="1">+C8+C12</f>
        <v>0.29428171413383963</v>
      </c>
      <c r="E16" s="22" t="s">
        <v>44</v>
      </c>
      <c r="F16" s="23">
        <f ca="1">NOW()+15018.5+$C$5/24</f>
        <v>60354.768844907405</v>
      </c>
    </row>
    <row r="17" spans="1:21" ht="13.5" thickBot="1" x14ac:dyDescent="0.25">
      <c r="A17" s="22" t="s">
        <v>41</v>
      </c>
      <c r="B17" s="18"/>
      <c r="C17" s="18">
        <f>COUNT(C21:C2116)</f>
        <v>131</v>
      </c>
      <c r="E17" s="22" t="s">
        <v>60</v>
      </c>
      <c r="F17" s="23">
        <f ca="1">ROUND(2*(F16-$C$7)/$C$8,0)/2+F15</f>
        <v>29253</v>
      </c>
    </row>
    <row r="18" spans="1:21" ht="14.25" thickTop="1" thickBot="1" x14ac:dyDescent="0.25">
      <c r="A18" s="24" t="s">
        <v>9</v>
      </c>
      <c r="B18" s="18"/>
      <c r="C18" s="27">
        <f ca="1">+C15</f>
        <v>59633.554543483107</v>
      </c>
      <c r="D18" s="28">
        <f ca="1">+C16</f>
        <v>0.29428171413383963</v>
      </c>
      <c r="E18" s="22" t="s">
        <v>45</v>
      </c>
      <c r="F18" s="31">
        <f ca="1">ROUND(2*(F16-$C$15)/$C$16,0)/2+F15</f>
        <v>2452</v>
      </c>
    </row>
    <row r="19" spans="1:21" ht="13.5" thickTop="1" x14ac:dyDescent="0.2">
      <c r="E19" s="22" t="s">
        <v>46</v>
      </c>
      <c r="F19" s="26">
        <f ca="1">+$C$15+$C$16*F18-15018.5-$C$5/24</f>
        <v>45337.029139872619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77</v>
      </c>
      <c r="I20" s="7" t="s">
        <v>80</v>
      </c>
      <c r="J20" s="7" t="s">
        <v>74</v>
      </c>
      <c r="K20" s="7" t="s">
        <v>55</v>
      </c>
      <c r="L20" s="7" t="s">
        <v>519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34" t="s">
        <v>57</v>
      </c>
    </row>
    <row r="21" spans="1:21" x14ac:dyDescent="0.2">
      <c r="A21" s="59" t="s">
        <v>39</v>
      </c>
      <c r="B21" s="60" t="s">
        <v>36</v>
      </c>
      <c r="C21" s="61">
        <v>51258.8894</v>
      </c>
      <c r="D21" s="61" t="s">
        <v>80</v>
      </c>
      <c r="E21" s="35">
        <f t="shared" ref="E21:E52" si="0">+(C21-C$7)/C$8</f>
        <v>-1657.0036506036317</v>
      </c>
      <c r="F21">
        <f t="shared" ref="F21:F52" si="1">ROUND(2*E21,0)/2</f>
        <v>-1657</v>
      </c>
      <c r="G21">
        <f t="shared" ref="G21:G39" si="2">+C21-(C$7+F21*C$8)</f>
        <v>-1.0743000020738691E-3</v>
      </c>
      <c r="K21">
        <f t="shared" ref="K21:K35" si="3">+G21</f>
        <v>-1.0743000020738691E-3</v>
      </c>
      <c r="O21">
        <f ca="1">+C$11+C$12*$F21</f>
        <v>-4.9516376963360757E-3</v>
      </c>
      <c r="Q21" s="2">
        <f t="shared" ref="Q21:Q52" si="4">+C21-15018.5</f>
        <v>36240.3894</v>
      </c>
    </row>
    <row r="22" spans="1:21" x14ac:dyDescent="0.2">
      <c r="A22" t="s">
        <v>39</v>
      </c>
      <c r="B22" s="3" t="s">
        <v>36</v>
      </c>
      <c r="C22" s="10">
        <v>51258.889400000218</v>
      </c>
      <c r="D22" s="10">
        <v>8.0000000000000004E-4</v>
      </c>
      <c r="E22">
        <f t="shared" si="0"/>
        <v>-1657.00365060289</v>
      </c>
      <c r="F22">
        <f t="shared" si="1"/>
        <v>-1657</v>
      </c>
      <c r="G22">
        <f t="shared" si="2"/>
        <v>-1.0742997837951407E-3</v>
      </c>
      <c r="K22">
        <f t="shared" si="3"/>
        <v>-1.0742997837951407E-3</v>
      </c>
      <c r="Q22" s="2">
        <f t="shared" si="4"/>
        <v>36240.389400000218</v>
      </c>
    </row>
    <row r="23" spans="1:21" x14ac:dyDescent="0.2">
      <c r="A23" s="35" t="s">
        <v>39</v>
      </c>
      <c r="B23" s="36" t="s">
        <v>35</v>
      </c>
      <c r="C23" s="37">
        <v>51277.872599999886</v>
      </c>
      <c r="D23" s="37">
        <v>4.0000000000000002E-4</v>
      </c>
      <c r="E23" s="35">
        <f t="shared" si="0"/>
        <v>-1592.4964005385204</v>
      </c>
      <c r="F23">
        <f t="shared" si="1"/>
        <v>-1592.5</v>
      </c>
      <c r="G23">
        <f t="shared" si="2"/>
        <v>1.0592498874757439E-3</v>
      </c>
      <c r="K23">
        <f t="shared" si="3"/>
        <v>1.0592498874757439E-3</v>
      </c>
      <c r="Q23" s="2">
        <f t="shared" si="4"/>
        <v>36259.372599999886</v>
      </c>
    </row>
    <row r="24" spans="1:21" x14ac:dyDescent="0.2">
      <c r="A24" s="59" t="s">
        <v>39</v>
      </c>
      <c r="B24" s="60" t="s">
        <v>35</v>
      </c>
      <c r="C24" s="61">
        <v>51277.872600000002</v>
      </c>
      <c r="D24" s="61" t="s">
        <v>80</v>
      </c>
      <c r="E24" s="35">
        <f t="shared" si="0"/>
        <v>-1592.4964005381248</v>
      </c>
      <c r="F24">
        <f t="shared" si="1"/>
        <v>-1592.5</v>
      </c>
      <c r="G24">
        <f t="shared" si="2"/>
        <v>1.0592500038910657E-3</v>
      </c>
      <c r="K24">
        <f t="shared" si="3"/>
        <v>1.0592500038910657E-3</v>
      </c>
      <c r="O24">
        <f ca="1">+C$11+C$12*$F24</f>
        <v>-4.8475260636798708E-3</v>
      </c>
      <c r="Q24" s="2">
        <f t="shared" si="4"/>
        <v>36259.372600000002</v>
      </c>
    </row>
    <row r="25" spans="1:21" x14ac:dyDescent="0.2">
      <c r="A25" s="59" t="s">
        <v>96</v>
      </c>
      <c r="B25" s="60" t="s">
        <v>35</v>
      </c>
      <c r="C25" s="61">
        <v>51746.366000000002</v>
      </c>
      <c r="D25" s="61" t="s">
        <v>80</v>
      </c>
      <c r="E25" s="35">
        <f t="shared" si="0"/>
        <v>-0.49816484363038793</v>
      </c>
      <c r="F25">
        <f t="shared" si="1"/>
        <v>-0.5</v>
      </c>
      <c r="G25">
        <f t="shared" si="2"/>
        <v>5.4005000129109249E-4</v>
      </c>
      <c r="K25">
        <f t="shared" si="3"/>
        <v>5.4005000129109249E-4</v>
      </c>
      <c r="O25">
        <f ca="1">+C$11+C$12*$F25</f>
        <v>-2.2778249909871998E-3</v>
      </c>
      <c r="Q25" s="2">
        <f t="shared" si="4"/>
        <v>36727.866000000002</v>
      </c>
    </row>
    <row r="26" spans="1:21" x14ac:dyDescent="0.2">
      <c r="A26" s="59" t="s">
        <v>96</v>
      </c>
      <c r="B26" s="60" t="s">
        <v>36</v>
      </c>
      <c r="C26" s="61">
        <v>51746.512499999997</v>
      </c>
      <c r="D26" s="61" t="s">
        <v>80</v>
      </c>
      <c r="E26" s="35">
        <f t="shared" si="0"/>
        <v>-3.3981232420997933E-4</v>
      </c>
      <c r="F26">
        <f t="shared" si="1"/>
        <v>0</v>
      </c>
      <c r="G26">
        <f t="shared" si="2"/>
        <v>-1.0000000474974513E-4</v>
      </c>
      <c r="K26">
        <f t="shared" si="3"/>
        <v>-1.0000000474974513E-4</v>
      </c>
      <c r="O26">
        <f ca="1">+C$11+C$12*$F26</f>
        <v>-2.2770179240673843E-3</v>
      </c>
      <c r="Q26" s="2">
        <f t="shared" si="4"/>
        <v>36728.012499999997</v>
      </c>
    </row>
    <row r="27" spans="1:21" x14ac:dyDescent="0.2">
      <c r="A27" t="s">
        <v>39</v>
      </c>
      <c r="B27" s="3" t="s">
        <v>36</v>
      </c>
      <c r="C27" s="16">
        <v>51746.512600000002</v>
      </c>
      <c r="D27" s="10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K27">
        <f t="shared" si="3"/>
        <v>0</v>
      </c>
      <c r="Q27" s="2">
        <f t="shared" si="4"/>
        <v>36728.012600000002</v>
      </c>
    </row>
    <row r="28" spans="1:21" x14ac:dyDescent="0.2">
      <c r="A28" s="59" t="s">
        <v>96</v>
      </c>
      <c r="B28" s="60" t="s">
        <v>35</v>
      </c>
      <c r="C28" s="61">
        <v>51768.4372</v>
      </c>
      <c r="D28" s="61" t="s">
        <v>80</v>
      </c>
      <c r="E28" s="35">
        <f t="shared" si="0"/>
        <v>74.502489295057543</v>
      </c>
      <c r="F28">
        <f t="shared" si="1"/>
        <v>74.5</v>
      </c>
      <c r="G28">
        <f t="shared" si="2"/>
        <v>7.3254999733762816E-4</v>
      </c>
      <c r="K28">
        <f t="shared" si="3"/>
        <v>7.3254999733762816E-4</v>
      </c>
      <c r="O28">
        <f t="shared" ref="O28:O59" ca="1" si="5">+C$11+C$12*$F28</f>
        <v>-2.1567649530148691E-3</v>
      </c>
      <c r="Q28" s="2">
        <f t="shared" si="4"/>
        <v>36749.9372</v>
      </c>
    </row>
    <row r="29" spans="1:21" x14ac:dyDescent="0.2">
      <c r="A29" s="59" t="s">
        <v>96</v>
      </c>
      <c r="B29" s="60" t="s">
        <v>35</v>
      </c>
      <c r="C29" s="61">
        <v>51773.439899999998</v>
      </c>
      <c r="D29" s="61" t="s">
        <v>80</v>
      </c>
      <c r="E29" s="35">
        <f t="shared" si="0"/>
        <v>91.502279630854204</v>
      </c>
      <c r="F29">
        <f t="shared" si="1"/>
        <v>91.5</v>
      </c>
      <c r="G29">
        <f t="shared" si="2"/>
        <v>6.7084999318467453E-4</v>
      </c>
      <c r="K29">
        <f t="shared" si="3"/>
        <v>6.7084999318467453E-4</v>
      </c>
      <c r="O29">
        <f t="shared" ca="1" si="5"/>
        <v>-2.1293246777411411E-3</v>
      </c>
      <c r="Q29" s="2">
        <f t="shared" si="4"/>
        <v>36754.939899999998</v>
      </c>
    </row>
    <row r="30" spans="1:21" x14ac:dyDescent="0.2">
      <c r="A30" s="59" t="s">
        <v>96</v>
      </c>
      <c r="B30" s="60" t="s">
        <v>35</v>
      </c>
      <c r="C30" s="61">
        <v>51781.385600000001</v>
      </c>
      <c r="D30" s="61" t="s">
        <v>80</v>
      </c>
      <c r="E30" s="35">
        <f t="shared" si="0"/>
        <v>118.50274619316629</v>
      </c>
      <c r="F30">
        <f t="shared" si="1"/>
        <v>118.5</v>
      </c>
      <c r="G30">
        <f t="shared" si="2"/>
        <v>8.0814999819267541E-4</v>
      </c>
      <c r="K30">
        <f t="shared" si="3"/>
        <v>8.0814999819267541E-4</v>
      </c>
      <c r="O30">
        <f t="shared" ca="1" si="5"/>
        <v>-2.0857430640711019E-3</v>
      </c>
      <c r="Q30" s="2">
        <f t="shared" si="4"/>
        <v>36762.885600000001</v>
      </c>
    </row>
    <row r="31" spans="1:21" x14ac:dyDescent="0.2">
      <c r="A31" s="59" t="s">
        <v>96</v>
      </c>
      <c r="B31" s="60" t="s">
        <v>36</v>
      </c>
      <c r="C31" s="61">
        <v>51781.53</v>
      </c>
      <c r="D31" s="61" t="s">
        <v>80</v>
      </c>
      <c r="E31" s="35">
        <f t="shared" si="0"/>
        <v>118.9934351660102</v>
      </c>
      <c r="F31">
        <f t="shared" si="1"/>
        <v>119</v>
      </c>
      <c r="G31">
        <f t="shared" si="2"/>
        <v>-1.9319000057294033E-3</v>
      </c>
      <c r="K31">
        <f t="shared" si="3"/>
        <v>-1.9319000057294033E-3</v>
      </c>
      <c r="O31">
        <f t="shared" ca="1" si="5"/>
        <v>-2.0849359971512865E-3</v>
      </c>
      <c r="Q31" s="2">
        <f t="shared" si="4"/>
        <v>36763.03</v>
      </c>
    </row>
    <row r="32" spans="1:21" x14ac:dyDescent="0.2">
      <c r="A32" s="59" t="s">
        <v>114</v>
      </c>
      <c r="B32" s="60" t="s">
        <v>36</v>
      </c>
      <c r="C32" s="61">
        <v>52116.421999999999</v>
      </c>
      <c r="D32" s="61" t="s">
        <v>80</v>
      </c>
      <c r="E32" s="35">
        <f t="shared" si="0"/>
        <v>1256.9976699069928</v>
      </c>
      <c r="F32">
        <f t="shared" si="1"/>
        <v>1257</v>
      </c>
      <c r="G32">
        <f t="shared" si="2"/>
        <v>-6.8570000439649448E-4</v>
      </c>
      <c r="K32">
        <f t="shared" si="3"/>
        <v>-6.8570000439649448E-4</v>
      </c>
      <c r="O32">
        <f t="shared" ca="1" si="5"/>
        <v>-2.4805168765112354E-4</v>
      </c>
      <c r="Q32" s="2">
        <f t="shared" si="4"/>
        <v>37097.921999999999</v>
      </c>
    </row>
    <row r="33" spans="1:21" x14ac:dyDescent="0.2">
      <c r="A33" s="59" t="s">
        <v>117</v>
      </c>
      <c r="B33" s="60" t="s">
        <v>36</v>
      </c>
      <c r="C33" s="61">
        <v>52495.455800000003</v>
      </c>
      <c r="D33" s="61" t="s">
        <v>80</v>
      </c>
      <c r="E33" s="35">
        <f t="shared" si="0"/>
        <v>2545.0011740515297</v>
      </c>
      <c r="F33">
        <f t="shared" si="1"/>
        <v>2545</v>
      </c>
      <c r="G33">
        <f t="shared" si="2"/>
        <v>3.4550000418676063E-4</v>
      </c>
      <c r="K33">
        <f t="shared" si="3"/>
        <v>3.4550000418676063E-4</v>
      </c>
      <c r="O33">
        <f t="shared" ca="1" si="5"/>
        <v>1.8309526977937007E-3</v>
      </c>
      <c r="Q33" s="2">
        <f t="shared" si="4"/>
        <v>37476.955800000003</v>
      </c>
    </row>
    <row r="34" spans="1:21" x14ac:dyDescent="0.2">
      <c r="A34" s="35" t="s">
        <v>38</v>
      </c>
      <c r="B34" s="36" t="s">
        <v>35</v>
      </c>
      <c r="C34" s="37">
        <v>52783.409299999999</v>
      </c>
      <c r="D34" s="37">
        <v>6.9999999999999999E-4</v>
      </c>
      <c r="E34" s="35">
        <f t="shared" si="0"/>
        <v>3523.5026085691748</v>
      </c>
      <c r="F34">
        <f t="shared" si="1"/>
        <v>3523.5</v>
      </c>
      <c r="G34">
        <f t="shared" si="2"/>
        <v>7.6764999539591372E-4</v>
      </c>
      <c r="K34">
        <f t="shared" si="3"/>
        <v>7.6764999539591372E-4</v>
      </c>
      <c r="O34">
        <f t="shared" ca="1" si="5"/>
        <v>3.4103826598727068E-3</v>
      </c>
      <c r="Q34" s="2">
        <f t="shared" si="4"/>
        <v>37764.909299999999</v>
      </c>
    </row>
    <row r="35" spans="1:21" x14ac:dyDescent="0.2">
      <c r="A35" s="38" t="s">
        <v>34</v>
      </c>
      <c r="B35" s="39" t="s">
        <v>35</v>
      </c>
      <c r="C35" s="38">
        <v>53096.525500000003</v>
      </c>
      <c r="D35" s="38">
        <v>8.9999999999999998E-4</v>
      </c>
      <c r="E35" s="35">
        <f t="shared" si="0"/>
        <v>4587.5099947295166</v>
      </c>
      <c r="F35">
        <f t="shared" si="1"/>
        <v>4587.5</v>
      </c>
      <c r="G35">
        <f t="shared" si="2"/>
        <v>2.9412500007310882E-3</v>
      </c>
      <c r="K35">
        <f t="shared" si="3"/>
        <v>2.9412500007310882E-3</v>
      </c>
      <c r="O35">
        <f t="shared" ca="1" si="5"/>
        <v>5.1278210652401703E-3</v>
      </c>
      <c r="Q35" s="2">
        <f t="shared" si="4"/>
        <v>38078.025500000003</v>
      </c>
    </row>
    <row r="36" spans="1:21" x14ac:dyDescent="0.2">
      <c r="A36" s="37" t="s">
        <v>53</v>
      </c>
      <c r="B36" s="36" t="s">
        <v>36</v>
      </c>
      <c r="C36" s="37">
        <v>53233.513149999999</v>
      </c>
      <c r="D36" s="37" t="s">
        <v>54</v>
      </c>
      <c r="E36" s="35">
        <f t="shared" si="0"/>
        <v>5053.0108899650268</v>
      </c>
      <c r="F36">
        <f t="shared" si="1"/>
        <v>5053</v>
      </c>
      <c r="G36">
        <f t="shared" si="2"/>
        <v>3.204699998605065E-3</v>
      </c>
      <c r="J36" s="35">
        <f>+G36</f>
        <v>3.204699998605065E-3</v>
      </c>
      <c r="O36">
        <f t="shared" ca="1" si="5"/>
        <v>5.8792003675884365E-3</v>
      </c>
      <c r="Q36" s="2">
        <f t="shared" si="4"/>
        <v>38215.013149999999</v>
      </c>
    </row>
    <row r="37" spans="1:21" x14ac:dyDescent="0.2">
      <c r="A37" s="37" t="s">
        <v>53</v>
      </c>
      <c r="B37" s="36" t="s">
        <v>36</v>
      </c>
      <c r="C37" s="37">
        <v>53504.546170000001</v>
      </c>
      <c r="D37" s="37" t="s">
        <v>55</v>
      </c>
      <c r="E37" s="35">
        <f t="shared" si="0"/>
        <v>5974.0144508582116</v>
      </c>
      <c r="F37">
        <f t="shared" si="1"/>
        <v>5974</v>
      </c>
      <c r="G37">
        <f t="shared" si="2"/>
        <v>4.2526000033831224E-3</v>
      </c>
      <c r="J37" s="35">
        <f>+G37</f>
        <v>4.2526000033831224E-3</v>
      </c>
      <c r="O37">
        <f t="shared" ca="1" si="5"/>
        <v>7.3658176338886553E-3</v>
      </c>
      <c r="Q37" s="2">
        <f t="shared" si="4"/>
        <v>38486.046170000001</v>
      </c>
    </row>
    <row r="38" spans="1:21" x14ac:dyDescent="0.2">
      <c r="A38" s="37" t="s">
        <v>53</v>
      </c>
      <c r="B38" s="36" t="s">
        <v>36</v>
      </c>
      <c r="C38" s="37">
        <v>53575.468070000003</v>
      </c>
      <c r="D38" s="37">
        <v>1.9E-3</v>
      </c>
      <c r="E38" s="35">
        <f t="shared" si="0"/>
        <v>6215.0157961751438</v>
      </c>
      <c r="F38">
        <f t="shared" si="1"/>
        <v>6215</v>
      </c>
      <c r="G38">
        <f t="shared" si="2"/>
        <v>4.6484999984386377E-3</v>
      </c>
      <c r="O38">
        <f t="shared" ca="1" si="5"/>
        <v>7.7548238892397453E-3</v>
      </c>
      <c r="Q38" s="2">
        <f t="shared" si="4"/>
        <v>38556.968070000003</v>
      </c>
      <c r="U38" s="31">
        <f>+G38</f>
        <v>4.6484999984386377E-3</v>
      </c>
    </row>
    <row r="39" spans="1:21" x14ac:dyDescent="0.2">
      <c r="A39" s="37" t="s">
        <v>53</v>
      </c>
      <c r="B39" s="36" t="s">
        <v>36</v>
      </c>
      <c r="C39" s="37">
        <v>53575.468070000003</v>
      </c>
      <c r="D39" s="37">
        <v>1.9E-3</v>
      </c>
      <c r="E39" s="35">
        <f t="shared" si="0"/>
        <v>6215.0157961751438</v>
      </c>
      <c r="F39">
        <f t="shared" si="1"/>
        <v>6215</v>
      </c>
      <c r="G39">
        <f t="shared" si="2"/>
        <v>4.6484999984386377E-3</v>
      </c>
      <c r="O39">
        <f t="shared" ca="1" si="5"/>
        <v>7.7548238892397453E-3</v>
      </c>
      <c r="Q39" s="2">
        <f t="shared" si="4"/>
        <v>38556.968070000003</v>
      </c>
      <c r="U39" s="31">
        <f>+G39</f>
        <v>4.6484999984386377E-3</v>
      </c>
    </row>
    <row r="40" spans="1:21" x14ac:dyDescent="0.2">
      <c r="A40" s="37" t="s">
        <v>53</v>
      </c>
      <c r="B40" s="36" t="s">
        <v>36</v>
      </c>
      <c r="C40" s="37">
        <v>53575.468760000003</v>
      </c>
      <c r="D40" s="37">
        <v>1.8E-3</v>
      </c>
      <c r="E40" s="35">
        <f t="shared" si="0"/>
        <v>6215.0181408800718</v>
      </c>
      <c r="F40">
        <f t="shared" si="1"/>
        <v>6215</v>
      </c>
      <c r="O40">
        <f t="shared" ca="1" si="5"/>
        <v>7.7548238892397453E-3</v>
      </c>
      <c r="Q40" s="2">
        <f t="shared" si="4"/>
        <v>38556.968760000003</v>
      </c>
      <c r="U40" s="31">
        <v>5.3384999991976656E-3</v>
      </c>
    </row>
    <row r="41" spans="1:21" x14ac:dyDescent="0.2">
      <c r="A41" s="37" t="s">
        <v>53</v>
      </c>
      <c r="B41" s="36" t="s">
        <v>36</v>
      </c>
      <c r="C41" s="37">
        <v>53575.468760000003</v>
      </c>
      <c r="D41" s="37">
        <v>1.9E-3</v>
      </c>
      <c r="E41" s="35">
        <f t="shared" si="0"/>
        <v>6215.0181408800718</v>
      </c>
      <c r="F41">
        <f t="shared" si="1"/>
        <v>6215</v>
      </c>
      <c r="O41">
        <f t="shared" ca="1" si="5"/>
        <v>7.7548238892397453E-3</v>
      </c>
      <c r="Q41" s="2">
        <f t="shared" si="4"/>
        <v>38556.968760000003</v>
      </c>
      <c r="U41" s="31">
        <v>5.3384999991976656E-3</v>
      </c>
    </row>
    <row r="42" spans="1:21" x14ac:dyDescent="0.2">
      <c r="A42" s="37" t="s">
        <v>56</v>
      </c>
      <c r="B42" s="36" t="s">
        <v>36</v>
      </c>
      <c r="C42" s="37">
        <v>53585.470630000003</v>
      </c>
      <c r="D42" s="37">
        <v>6.0000000000000001E-3</v>
      </c>
      <c r="E42" s="35">
        <f t="shared" si="0"/>
        <v>6249.005726177209</v>
      </c>
      <c r="F42">
        <f t="shared" si="1"/>
        <v>6249</v>
      </c>
      <c r="O42">
        <f t="shared" ca="1" si="5"/>
        <v>7.8097044397872004E-3</v>
      </c>
      <c r="Q42" s="2">
        <f t="shared" si="4"/>
        <v>38566.970630000003</v>
      </c>
      <c r="U42" s="31">
        <v>1.6851000036695041E-3</v>
      </c>
    </row>
    <row r="43" spans="1:21" x14ac:dyDescent="0.2">
      <c r="A43" s="37" t="s">
        <v>56</v>
      </c>
      <c r="B43" s="36" t="s">
        <v>36</v>
      </c>
      <c r="C43" s="37">
        <v>53585.47133</v>
      </c>
      <c r="D43" s="37">
        <v>5.0000000000000001E-3</v>
      </c>
      <c r="E43" s="35">
        <f t="shared" si="0"/>
        <v>6249.0081048633547</v>
      </c>
      <c r="F43">
        <f t="shared" si="1"/>
        <v>6249</v>
      </c>
      <c r="O43">
        <f t="shared" ca="1" si="5"/>
        <v>7.8097044397872004E-3</v>
      </c>
      <c r="Q43" s="2">
        <f t="shared" si="4"/>
        <v>38566.97133</v>
      </c>
      <c r="U43" s="31">
        <v>2.3851000005379319E-3</v>
      </c>
    </row>
    <row r="44" spans="1:21" x14ac:dyDescent="0.2">
      <c r="A44" s="37" t="s">
        <v>56</v>
      </c>
      <c r="B44" s="36" t="s">
        <v>36</v>
      </c>
      <c r="C44" s="37">
        <v>53585.473330000001</v>
      </c>
      <c r="D44" s="37">
        <v>5.0000000000000001E-3</v>
      </c>
      <c r="E44" s="35">
        <f t="shared" si="0"/>
        <v>6249.0149011095173</v>
      </c>
      <c r="F44">
        <f t="shared" si="1"/>
        <v>6249</v>
      </c>
      <c r="O44">
        <f t="shared" ca="1" si="5"/>
        <v>7.8097044397872004E-3</v>
      </c>
      <c r="Q44" s="2">
        <f t="shared" si="4"/>
        <v>38566.973330000001</v>
      </c>
      <c r="U44" s="31">
        <v>4.3851000009453855E-3</v>
      </c>
    </row>
    <row r="45" spans="1:21" x14ac:dyDescent="0.2">
      <c r="A45" s="37" t="s">
        <v>56</v>
      </c>
      <c r="B45" s="36" t="s">
        <v>36</v>
      </c>
      <c r="C45" s="37">
        <v>53585.483130000001</v>
      </c>
      <c r="D45" s="37">
        <v>4.0000000000000001E-3</v>
      </c>
      <c r="E45" s="35">
        <f t="shared" si="0"/>
        <v>6249.0482027157077</v>
      </c>
      <c r="F45">
        <f t="shared" si="1"/>
        <v>6249</v>
      </c>
      <c r="O45">
        <f t="shared" ca="1" si="5"/>
        <v>7.8097044397872004E-3</v>
      </c>
      <c r="Q45" s="2">
        <f t="shared" si="4"/>
        <v>38566.983130000001</v>
      </c>
      <c r="U45" s="31">
        <v>1.4185100000759121E-2</v>
      </c>
    </row>
    <row r="46" spans="1:21" x14ac:dyDescent="0.2">
      <c r="A46" s="35" t="s">
        <v>37</v>
      </c>
      <c r="B46" s="39" t="s">
        <v>35</v>
      </c>
      <c r="C46" s="37">
        <v>53620.348899999997</v>
      </c>
      <c r="D46" s="37">
        <v>8.0000000000000004E-4</v>
      </c>
      <c r="E46" s="35">
        <f t="shared" si="0"/>
        <v>6367.5263804789911</v>
      </c>
      <c r="F46">
        <f t="shared" si="1"/>
        <v>6367.5</v>
      </c>
      <c r="G46">
        <f>+C46-(C$7+F46*C$8)</f>
        <v>7.7632499960600398E-3</v>
      </c>
      <c r="J46">
        <f>+G46</f>
        <v>7.7632499960600398E-3</v>
      </c>
      <c r="O46">
        <f t="shared" ca="1" si="5"/>
        <v>8.0009792997834828E-3</v>
      </c>
      <c r="Q46" s="2">
        <f t="shared" si="4"/>
        <v>38601.848899999997</v>
      </c>
    </row>
    <row r="47" spans="1:21" x14ac:dyDescent="0.2">
      <c r="A47" s="35" t="s">
        <v>37</v>
      </c>
      <c r="B47" s="36" t="s">
        <v>36</v>
      </c>
      <c r="C47" s="37">
        <v>53620.4931</v>
      </c>
      <c r="D47" s="37">
        <v>6.9999999999999999E-4</v>
      </c>
      <c r="E47" s="35">
        <f t="shared" si="0"/>
        <v>6368.0163898272358</v>
      </c>
      <c r="F47">
        <f t="shared" si="1"/>
        <v>6368</v>
      </c>
      <c r="G47">
        <f>+C47-(C$7+F47*C$8)</f>
        <v>4.8231999971903861E-3</v>
      </c>
      <c r="J47">
        <f>+G47</f>
        <v>4.8231999971903861E-3</v>
      </c>
      <c r="O47">
        <f t="shared" ca="1" si="5"/>
        <v>8.0017863667032983E-3</v>
      </c>
      <c r="Q47" s="2">
        <f t="shared" si="4"/>
        <v>38601.9931</v>
      </c>
    </row>
    <row r="48" spans="1:21" x14ac:dyDescent="0.2">
      <c r="A48" s="37" t="s">
        <v>48</v>
      </c>
      <c r="B48" s="40"/>
      <c r="C48" s="37">
        <v>53897.414499999999</v>
      </c>
      <c r="D48" s="37">
        <v>1E-4</v>
      </c>
      <c r="E48" s="35">
        <f t="shared" si="0"/>
        <v>7309.0293907063278</v>
      </c>
      <c r="F48">
        <f t="shared" si="1"/>
        <v>7309</v>
      </c>
      <c r="G48">
        <f>+C48-(C$7+F48*C$8)</f>
        <v>8.6490999965462834E-3</v>
      </c>
      <c r="J48">
        <f>+G48</f>
        <v>8.6490999965462834E-3</v>
      </c>
      <c r="O48">
        <f t="shared" ca="1" si="5"/>
        <v>9.5206863097961406E-3</v>
      </c>
      <c r="Q48" s="2">
        <f t="shared" si="4"/>
        <v>38878.914499999999</v>
      </c>
    </row>
    <row r="49" spans="1:21" x14ac:dyDescent="0.2">
      <c r="A49" s="38" t="s">
        <v>47</v>
      </c>
      <c r="B49" s="36" t="s">
        <v>35</v>
      </c>
      <c r="C49" s="37">
        <v>53992.3194</v>
      </c>
      <c r="D49" s="37">
        <v>5.9999999999999995E-4</v>
      </c>
      <c r="E49" s="35">
        <f t="shared" si="0"/>
        <v>7631.5279218676305</v>
      </c>
      <c r="F49">
        <f t="shared" si="1"/>
        <v>7631.5</v>
      </c>
      <c r="G49">
        <f>+C49-(C$7+F49*C$8)</f>
        <v>8.2168500011903234E-3</v>
      </c>
      <c r="K49">
        <f>+G49</f>
        <v>8.2168500011903234E-3</v>
      </c>
      <c r="O49">
        <f t="shared" ca="1" si="5"/>
        <v>1.0041244473077162E-2</v>
      </c>
      <c r="Q49" s="2">
        <f t="shared" si="4"/>
        <v>38973.8194</v>
      </c>
    </row>
    <row r="50" spans="1:21" x14ac:dyDescent="0.2">
      <c r="A50" s="38" t="s">
        <v>47</v>
      </c>
      <c r="B50" s="36" t="s">
        <v>36</v>
      </c>
      <c r="C50" s="37">
        <v>53992.468500000003</v>
      </c>
      <c r="D50" s="37">
        <v>1E-3</v>
      </c>
      <c r="E50" s="35">
        <f t="shared" si="0"/>
        <v>7632.0345820189705</v>
      </c>
      <c r="F50">
        <f t="shared" si="1"/>
        <v>7632</v>
      </c>
      <c r="G50">
        <f>+C50-(C$7+F50*C$8)</f>
        <v>1.0176800002227537E-2</v>
      </c>
      <c r="K50">
        <f>+G50</f>
        <v>1.0176800002227537E-2</v>
      </c>
      <c r="O50">
        <f t="shared" ca="1" si="5"/>
        <v>1.0042051539996977E-2</v>
      </c>
      <c r="Q50" s="2">
        <f t="shared" si="4"/>
        <v>38973.968500000003</v>
      </c>
    </row>
    <row r="51" spans="1:21" x14ac:dyDescent="0.2">
      <c r="A51" s="38" t="s">
        <v>47</v>
      </c>
      <c r="B51" s="36" t="s">
        <v>35</v>
      </c>
      <c r="C51" s="37">
        <v>54202.440799999997</v>
      </c>
      <c r="D51" s="37">
        <v>8.0000000000000004E-4</v>
      </c>
      <c r="E51" s="35">
        <f t="shared" si="0"/>
        <v>8345.5463009561117</v>
      </c>
      <c r="F51">
        <f t="shared" si="1"/>
        <v>8345.5</v>
      </c>
      <c r="O51">
        <f t="shared" ca="1" si="5"/>
        <v>1.1193736034573749E-2</v>
      </c>
      <c r="Q51" s="2">
        <f t="shared" si="4"/>
        <v>39183.940799999997</v>
      </c>
      <c r="U51">
        <f>+C51-(C$7+F51*C$8)</f>
        <v>1.3625449995743111E-2</v>
      </c>
    </row>
    <row r="52" spans="1:21" x14ac:dyDescent="0.2">
      <c r="A52" s="38" t="s">
        <v>47</v>
      </c>
      <c r="B52" s="36" t="s">
        <v>36</v>
      </c>
      <c r="C52" s="37">
        <v>54202.589200000002</v>
      </c>
      <c r="D52" s="37">
        <v>1.5E-3</v>
      </c>
      <c r="E52" s="35">
        <f t="shared" si="0"/>
        <v>8346.0505824213069</v>
      </c>
      <c r="F52">
        <f t="shared" si="1"/>
        <v>8346</v>
      </c>
      <c r="O52">
        <f t="shared" ca="1" si="5"/>
        <v>1.1194543101493565E-2</v>
      </c>
      <c r="Q52" s="2">
        <f t="shared" si="4"/>
        <v>39184.089200000002</v>
      </c>
      <c r="U52">
        <f>+C52-(C$7+F52*C$8)</f>
        <v>1.4885399999911897E-2</v>
      </c>
    </row>
    <row r="53" spans="1:21" x14ac:dyDescent="0.2">
      <c r="A53" s="41" t="s">
        <v>50</v>
      </c>
      <c r="B53" s="36"/>
      <c r="C53" s="37">
        <v>54211.855499999998</v>
      </c>
      <c r="D53" s="37">
        <v>1E-4</v>
      </c>
      <c r="E53" s="35">
        <f t="shared" ref="E53:E84" si="6">+(C53-C$7)/C$8</f>
        <v>8377.5386103239598</v>
      </c>
      <c r="F53">
        <f t="shared" ref="F53:F84" si="7">ROUND(2*E53,0)/2</f>
        <v>8377.5</v>
      </c>
      <c r="G53">
        <f t="shared" ref="G53:G84" si="8">+C53-(C$7+F53*C$8)</f>
        <v>1.1362249999365304E-2</v>
      </c>
      <c r="K53">
        <f>+G53</f>
        <v>1.1362249999365304E-2</v>
      </c>
      <c r="O53">
        <f t="shared" ca="1" si="5"/>
        <v>1.1245388317441943E-2</v>
      </c>
      <c r="Q53" s="2">
        <f t="shared" ref="Q53:Q84" si="9">+C53-15018.5</f>
        <v>39193.355499999998</v>
      </c>
    </row>
    <row r="54" spans="1:21" x14ac:dyDescent="0.2">
      <c r="A54" s="37" t="s">
        <v>48</v>
      </c>
      <c r="B54" s="40"/>
      <c r="C54" s="37">
        <v>54220.536999999997</v>
      </c>
      <c r="D54" s="37">
        <v>2.0000000000000001E-4</v>
      </c>
      <c r="E54" s="35">
        <f t="shared" si="6"/>
        <v>8407.0394158490326</v>
      </c>
      <c r="F54">
        <f t="shared" si="7"/>
        <v>8407</v>
      </c>
      <c r="G54">
        <f t="shared" si="8"/>
        <v>1.1599299992667511E-2</v>
      </c>
      <c r="J54">
        <f>+G54</f>
        <v>1.1599299992667511E-2</v>
      </c>
      <c r="O54">
        <f t="shared" ca="1" si="5"/>
        <v>1.1293005265711061E-2</v>
      </c>
      <c r="Q54" s="2">
        <f t="shared" si="9"/>
        <v>39202.036999999997</v>
      </c>
    </row>
    <row r="55" spans="1:21" x14ac:dyDescent="0.2">
      <c r="A55" s="37" t="s">
        <v>53</v>
      </c>
      <c r="B55" s="36" t="s">
        <v>36</v>
      </c>
      <c r="C55" s="37">
        <v>54314.413119999997</v>
      </c>
      <c r="D55" s="37">
        <v>2.0000000000000001E-4</v>
      </c>
      <c r="E55" s="35">
        <f t="shared" si="6"/>
        <v>8726.042025947374</v>
      </c>
      <c r="F55">
        <f t="shared" si="7"/>
        <v>8726</v>
      </c>
      <c r="G55">
        <f t="shared" si="8"/>
        <v>1.2367399998765904E-2</v>
      </c>
      <c r="K55">
        <f>+G55</f>
        <v>1.2367399998765904E-2</v>
      </c>
      <c r="O55">
        <f t="shared" ca="1" si="5"/>
        <v>1.1807913960553373E-2</v>
      </c>
      <c r="Q55" s="2">
        <f t="shared" si="9"/>
        <v>39295.913119999997</v>
      </c>
    </row>
    <row r="56" spans="1:21" x14ac:dyDescent="0.2">
      <c r="A56" s="37" t="s">
        <v>52</v>
      </c>
      <c r="B56" s="36" t="s">
        <v>36</v>
      </c>
      <c r="C56" s="37">
        <v>54319.415999999997</v>
      </c>
      <c r="D56" s="37">
        <v>1E-4</v>
      </c>
      <c r="E56" s="35">
        <f t="shared" si="6"/>
        <v>8743.0424279453346</v>
      </c>
      <c r="F56">
        <f t="shared" si="7"/>
        <v>8743</v>
      </c>
      <c r="G56">
        <f t="shared" si="8"/>
        <v>1.2485699997341726E-2</v>
      </c>
      <c r="J56">
        <f>+G56</f>
        <v>1.2485699997341726E-2</v>
      </c>
      <c r="O56">
        <f t="shared" ca="1" si="5"/>
        <v>1.1835354235827102E-2</v>
      </c>
      <c r="Q56" s="2">
        <f t="shared" si="9"/>
        <v>39300.915999999997</v>
      </c>
    </row>
    <row r="57" spans="1:21" x14ac:dyDescent="0.2">
      <c r="A57" s="37" t="s">
        <v>52</v>
      </c>
      <c r="B57" s="36" t="s">
        <v>36</v>
      </c>
      <c r="C57" s="37">
        <v>54324.4182</v>
      </c>
      <c r="D57" s="37">
        <v>4.0000000000000002E-4</v>
      </c>
      <c r="E57" s="35">
        <f t="shared" si="6"/>
        <v>8760.0405192196085</v>
      </c>
      <c r="F57">
        <f t="shared" si="7"/>
        <v>8760</v>
      </c>
      <c r="G57">
        <f t="shared" si="8"/>
        <v>1.1923999998543877E-2</v>
      </c>
      <c r="J57">
        <f>+G57</f>
        <v>1.1923999998543877E-2</v>
      </c>
      <c r="O57">
        <f t="shared" ca="1" si="5"/>
        <v>1.1862794511100829E-2</v>
      </c>
      <c r="Q57" s="2">
        <f t="shared" si="9"/>
        <v>39305.9182</v>
      </c>
    </row>
    <row r="58" spans="1:21" x14ac:dyDescent="0.2">
      <c r="A58" s="59" t="s">
        <v>211</v>
      </c>
      <c r="B58" s="60" t="s">
        <v>36</v>
      </c>
      <c r="C58" s="61">
        <v>54368.266300000003</v>
      </c>
      <c r="D58" s="61" t="s">
        <v>80</v>
      </c>
      <c r="E58" s="35">
        <f t="shared" si="6"/>
        <v>8909.0417598743552</v>
      </c>
      <c r="F58">
        <f t="shared" si="7"/>
        <v>8909</v>
      </c>
      <c r="G58">
        <f t="shared" si="8"/>
        <v>1.2289099999179598E-2</v>
      </c>
      <c r="K58">
        <f t="shared" ref="K58:K70" si="10">+G58</f>
        <v>1.2289099999179598E-2</v>
      </c>
      <c r="O58">
        <f t="shared" ca="1" si="5"/>
        <v>1.2103300453205859E-2</v>
      </c>
      <c r="Q58" s="2">
        <f t="shared" si="9"/>
        <v>39349.766300000003</v>
      </c>
    </row>
    <row r="59" spans="1:21" x14ac:dyDescent="0.2">
      <c r="A59" s="42" t="s">
        <v>51</v>
      </c>
      <c r="B59" s="36"/>
      <c r="C59" s="37">
        <v>54551.898000000001</v>
      </c>
      <c r="D59" s="37">
        <v>1E-3</v>
      </c>
      <c r="E59" s="35">
        <f t="shared" si="6"/>
        <v>9533.044877992088</v>
      </c>
      <c r="F59">
        <f t="shared" si="7"/>
        <v>9533</v>
      </c>
      <c r="G59">
        <f t="shared" si="8"/>
        <v>1.3206700001319405E-2</v>
      </c>
      <c r="K59">
        <f t="shared" si="10"/>
        <v>1.3206700001319405E-2</v>
      </c>
      <c r="O59">
        <f t="shared" ca="1" si="5"/>
        <v>1.3110519969135651E-2</v>
      </c>
      <c r="Q59" s="2">
        <f t="shared" si="9"/>
        <v>39533.398000000001</v>
      </c>
    </row>
    <row r="60" spans="1:21" x14ac:dyDescent="0.2">
      <c r="A60" s="59" t="s">
        <v>215</v>
      </c>
      <c r="B60" s="60" t="s">
        <v>36</v>
      </c>
      <c r="C60" s="61">
        <v>54961.245000000003</v>
      </c>
      <c r="D60" s="61" t="s">
        <v>80</v>
      </c>
      <c r="E60" s="35">
        <f t="shared" si="6"/>
        <v>10924.056366706416</v>
      </c>
      <c r="F60">
        <f t="shared" si="7"/>
        <v>10924</v>
      </c>
      <c r="G60">
        <f t="shared" si="8"/>
        <v>1.6587600002822001E-2</v>
      </c>
      <c r="K60">
        <f t="shared" si="10"/>
        <v>1.6587600002822001E-2</v>
      </c>
      <c r="O60">
        <f t="shared" ref="O60:O91" ca="1" si="11">+C$11+C$12*$F60</f>
        <v>1.5355780140062475E-2</v>
      </c>
      <c r="Q60" s="2">
        <f t="shared" si="9"/>
        <v>39942.745000000003</v>
      </c>
    </row>
    <row r="61" spans="1:21" x14ac:dyDescent="0.2">
      <c r="A61" s="59" t="s">
        <v>215</v>
      </c>
      <c r="B61" s="60" t="s">
        <v>35</v>
      </c>
      <c r="C61" s="61">
        <v>54976.988599999997</v>
      </c>
      <c r="D61" s="61" t="s">
        <v>80</v>
      </c>
      <c r="E61" s="35">
        <f t="shared" si="6"/>
        <v>10977.555057239668</v>
      </c>
      <c r="F61">
        <f t="shared" si="7"/>
        <v>10977.5</v>
      </c>
      <c r="G61">
        <f t="shared" si="8"/>
        <v>1.6202249993511941E-2</v>
      </c>
      <c r="K61">
        <f t="shared" si="10"/>
        <v>1.6202249993511941E-2</v>
      </c>
      <c r="O61">
        <f t="shared" ca="1" si="11"/>
        <v>1.5442136300482738E-2</v>
      </c>
      <c r="Q61" s="2">
        <f t="shared" si="9"/>
        <v>39958.488599999997</v>
      </c>
    </row>
    <row r="62" spans="1:21" x14ac:dyDescent="0.2">
      <c r="A62" s="59" t="s">
        <v>215</v>
      </c>
      <c r="B62" s="60" t="s">
        <v>36</v>
      </c>
      <c r="C62" s="61">
        <v>54977.1351</v>
      </c>
      <c r="D62" s="61" t="s">
        <v>80</v>
      </c>
      <c r="E62" s="35">
        <f t="shared" si="6"/>
        <v>10978.052882270998</v>
      </c>
      <c r="F62">
        <f t="shared" si="7"/>
        <v>10978</v>
      </c>
      <c r="G62">
        <f t="shared" si="8"/>
        <v>1.5562199994747061E-2</v>
      </c>
      <c r="K62">
        <f t="shared" si="10"/>
        <v>1.5562199994747061E-2</v>
      </c>
      <c r="O62">
        <f t="shared" ca="1" si="11"/>
        <v>1.5442943367402553E-2</v>
      </c>
      <c r="Q62" s="2">
        <f t="shared" si="9"/>
        <v>39958.6351</v>
      </c>
    </row>
    <row r="63" spans="1:21" x14ac:dyDescent="0.2">
      <c r="A63" s="59" t="s">
        <v>215</v>
      </c>
      <c r="B63" s="60" t="s">
        <v>35</v>
      </c>
      <c r="C63" s="61">
        <v>54977.283000000003</v>
      </c>
      <c r="D63" s="61" t="s">
        <v>80</v>
      </c>
      <c r="E63" s="35">
        <f t="shared" si="6"/>
        <v>10978.555464674646</v>
      </c>
      <c r="F63">
        <f t="shared" si="7"/>
        <v>10978.5</v>
      </c>
      <c r="G63">
        <f t="shared" si="8"/>
        <v>1.6322150004270952E-2</v>
      </c>
      <c r="K63">
        <f t="shared" si="10"/>
        <v>1.6322150004270952E-2</v>
      </c>
      <c r="O63">
        <f t="shared" ca="1" si="11"/>
        <v>1.5443750434322369E-2</v>
      </c>
      <c r="Q63" s="2">
        <f t="shared" si="9"/>
        <v>39958.783000000003</v>
      </c>
    </row>
    <row r="64" spans="1:21" x14ac:dyDescent="0.2">
      <c r="A64" s="59" t="s">
        <v>215</v>
      </c>
      <c r="B64" s="60" t="s">
        <v>36</v>
      </c>
      <c r="C64" s="61">
        <v>54995.087800000001</v>
      </c>
      <c r="D64" s="61" t="s">
        <v>80</v>
      </c>
      <c r="E64" s="35">
        <f t="shared" si="6"/>
        <v>11039.058366501844</v>
      </c>
      <c r="F64">
        <f t="shared" si="7"/>
        <v>11039</v>
      </c>
      <c r="G64">
        <f t="shared" si="8"/>
        <v>1.7176100001961458E-2</v>
      </c>
      <c r="K64">
        <f t="shared" si="10"/>
        <v>1.7176100001961458E-2</v>
      </c>
      <c r="O64">
        <f t="shared" ca="1" si="11"/>
        <v>1.5541405531620048E-2</v>
      </c>
      <c r="Q64" s="2">
        <f t="shared" si="9"/>
        <v>39976.587800000001</v>
      </c>
    </row>
    <row r="65" spans="1:17" x14ac:dyDescent="0.2">
      <c r="A65" s="43" t="s">
        <v>61</v>
      </c>
      <c r="B65" s="36" t="s">
        <v>35</v>
      </c>
      <c r="C65" s="37">
        <v>55026.427490000002</v>
      </c>
      <c r="D65" s="37">
        <v>2.0000000000000001E-4</v>
      </c>
      <c r="E65" s="35">
        <f t="shared" si="6"/>
        <v>11145.554490432754</v>
      </c>
      <c r="F65">
        <f t="shared" si="7"/>
        <v>11145.5</v>
      </c>
      <c r="G65">
        <f t="shared" si="8"/>
        <v>1.603544999670703E-2</v>
      </c>
      <c r="K65">
        <f t="shared" si="10"/>
        <v>1.603544999670703E-2</v>
      </c>
      <c r="O65">
        <f t="shared" ca="1" si="11"/>
        <v>1.5713310785540759E-2</v>
      </c>
      <c r="Q65" s="2">
        <f t="shared" si="9"/>
        <v>40007.927490000002</v>
      </c>
    </row>
    <row r="66" spans="1:17" x14ac:dyDescent="0.2">
      <c r="A66" s="43" t="s">
        <v>61</v>
      </c>
      <c r="B66" s="36" t="s">
        <v>35</v>
      </c>
      <c r="C66" s="37">
        <v>55026.427790000002</v>
      </c>
      <c r="D66" s="37">
        <v>2.0000000000000001E-4</v>
      </c>
      <c r="E66" s="35">
        <f t="shared" si="6"/>
        <v>11145.555509869679</v>
      </c>
      <c r="F66">
        <f t="shared" si="7"/>
        <v>11145.5</v>
      </c>
      <c r="G66">
        <f t="shared" si="8"/>
        <v>1.633544999640435E-2</v>
      </c>
      <c r="K66">
        <f t="shared" si="10"/>
        <v>1.633544999640435E-2</v>
      </c>
      <c r="O66">
        <f t="shared" ca="1" si="11"/>
        <v>1.5713310785540759E-2</v>
      </c>
      <c r="Q66" s="2">
        <f t="shared" si="9"/>
        <v>40007.927790000002</v>
      </c>
    </row>
    <row r="67" spans="1:17" x14ac:dyDescent="0.2">
      <c r="A67" s="43" t="s">
        <v>61</v>
      </c>
      <c r="B67" s="36" t="s">
        <v>35</v>
      </c>
      <c r="C67" s="37">
        <v>55026.428489999998</v>
      </c>
      <c r="D67" s="37">
        <v>2.0000000000000001E-4</v>
      </c>
      <c r="E67" s="35">
        <f t="shared" si="6"/>
        <v>11145.557888555824</v>
      </c>
      <c r="F67">
        <f t="shared" si="7"/>
        <v>11145.5</v>
      </c>
      <c r="G67">
        <f t="shared" si="8"/>
        <v>1.7035449993272778E-2</v>
      </c>
      <c r="K67">
        <f t="shared" si="10"/>
        <v>1.7035449993272778E-2</v>
      </c>
      <c r="O67">
        <f t="shared" ca="1" si="11"/>
        <v>1.5713310785540759E-2</v>
      </c>
      <c r="Q67" s="2">
        <f t="shared" si="9"/>
        <v>40007.928489999998</v>
      </c>
    </row>
    <row r="68" spans="1:17" x14ac:dyDescent="0.2">
      <c r="A68" s="43" t="s">
        <v>61</v>
      </c>
      <c r="B68" s="36" t="s">
        <v>36</v>
      </c>
      <c r="C68" s="37">
        <v>55058.357109999997</v>
      </c>
      <c r="D68" s="37">
        <v>2.9999999999999997E-4</v>
      </c>
      <c r="E68" s="35">
        <f t="shared" si="6"/>
        <v>11254.055269112643</v>
      </c>
      <c r="F68">
        <f t="shared" si="7"/>
        <v>11254</v>
      </c>
      <c r="G68">
        <f t="shared" si="8"/>
        <v>1.6264599995338358E-2</v>
      </c>
      <c r="K68">
        <f t="shared" si="10"/>
        <v>1.6264599995338358E-2</v>
      </c>
      <c r="O68">
        <f t="shared" ca="1" si="11"/>
        <v>1.5888444307140731E-2</v>
      </c>
      <c r="Q68" s="2">
        <f t="shared" si="9"/>
        <v>40039.857109999997</v>
      </c>
    </row>
    <row r="69" spans="1:17" x14ac:dyDescent="0.2">
      <c r="A69" s="43" t="s">
        <v>61</v>
      </c>
      <c r="B69" s="36" t="s">
        <v>36</v>
      </c>
      <c r="C69" s="37">
        <v>55058.357409999997</v>
      </c>
      <c r="D69" s="37">
        <v>2.0000000000000001E-4</v>
      </c>
      <c r="E69" s="35">
        <f t="shared" si="6"/>
        <v>11254.056288549566</v>
      </c>
      <c r="F69">
        <f t="shared" si="7"/>
        <v>11254</v>
      </c>
      <c r="G69">
        <f t="shared" si="8"/>
        <v>1.6564599995035678E-2</v>
      </c>
      <c r="K69">
        <f t="shared" si="10"/>
        <v>1.6564599995035678E-2</v>
      </c>
      <c r="O69">
        <f t="shared" ca="1" si="11"/>
        <v>1.5888444307140731E-2</v>
      </c>
      <c r="Q69" s="2">
        <f t="shared" si="9"/>
        <v>40039.857409999997</v>
      </c>
    </row>
    <row r="70" spans="1:17" x14ac:dyDescent="0.2">
      <c r="A70" s="38" t="s">
        <v>58</v>
      </c>
      <c r="B70" s="39" t="s">
        <v>36</v>
      </c>
      <c r="C70" s="38">
        <v>55067.480300000003</v>
      </c>
      <c r="D70" s="38">
        <v>2.9999999999999997E-4</v>
      </c>
      <c r="E70" s="35">
        <f t="shared" si="6"/>
        <v>11285.056991621252</v>
      </c>
      <c r="F70">
        <f t="shared" si="7"/>
        <v>11285</v>
      </c>
      <c r="G70">
        <f t="shared" si="8"/>
        <v>1.6771499998867512E-2</v>
      </c>
      <c r="K70">
        <f t="shared" si="10"/>
        <v>1.6771499998867512E-2</v>
      </c>
      <c r="O70">
        <f t="shared" ca="1" si="11"/>
        <v>1.5938482456169294E-2</v>
      </c>
      <c r="Q70" s="2">
        <f t="shared" si="9"/>
        <v>40048.980300000003</v>
      </c>
    </row>
    <row r="71" spans="1:17" x14ac:dyDescent="0.2">
      <c r="A71" s="38" t="s">
        <v>62</v>
      </c>
      <c r="B71" s="39" t="s">
        <v>36</v>
      </c>
      <c r="C71" s="38">
        <v>55097.349900000001</v>
      </c>
      <c r="D71" s="38">
        <v>1E-4</v>
      </c>
      <c r="E71" s="35">
        <f t="shared" si="6"/>
        <v>11386.55756879245</v>
      </c>
      <c r="F71">
        <f t="shared" si="7"/>
        <v>11386.5</v>
      </c>
      <c r="G71">
        <f t="shared" si="8"/>
        <v>1.6941349997068755E-2</v>
      </c>
      <c r="J71">
        <f>+G71</f>
        <v>1.6941349997068755E-2</v>
      </c>
      <c r="O71">
        <f t="shared" ca="1" si="11"/>
        <v>1.6102317040891847E-2</v>
      </c>
      <c r="Q71" s="2">
        <f t="shared" si="9"/>
        <v>40078.849900000001</v>
      </c>
    </row>
    <row r="72" spans="1:17" x14ac:dyDescent="0.2">
      <c r="A72" s="43" t="s">
        <v>61</v>
      </c>
      <c r="B72" s="36" t="s">
        <v>35</v>
      </c>
      <c r="C72" s="37">
        <v>55342.486250000002</v>
      </c>
      <c r="D72" s="37">
        <v>2.9999999999999997E-4</v>
      </c>
      <c r="E72" s="35">
        <f t="shared" si="6"/>
        <v>12219.56105764542</v>
      </c>
      <c r="F72">
        <f t="shared" si="7"/>
        <v>12219.5</v>
      </c>
      <c r="G72">
        <f t="shared" si="8"/>
        <v>1.7968050000490621E-2</v>
      </c>
      <c r="K72">
        <f>+G72</f>
        <v>1.7968050000490621E-2</v>
      </c>
      <c r="O72">
        <f t="shared" ca="1" si="11"/>
        <v>1.7446890529304534E-2</v>
      </c>
      <c r="Q72" s="2">
        <f t="shared" si="9"/>
        <v>40323.986250000002</v>
      </c>
    </row>
    <row r="73" spans="1:17" x14ac:dyDescent="0.2">
      <c r="A73" s="43" t="s">
        <v>61</v>
      </c>
      <c r="B73" s="36" t="s">
        <v>35</v>
      </c>
      <c r="C73" s="37">
        <v>55342.486749999996</v>
      </c>
      <c r="D73" s="37">
        <v>2.9999999999999997E-4</v>
      </c>
      <c r="E73" s="35">
        <f t="shared" si="6"/>
        <v>12219.562756706942</v>
      </c>
      <c r="F73">
        <f t="shared" si="7"/>
        <v>12219.5</v>
      </c>
      <c r="G73">
        <f t="shared" si="8"/>
        <v>1.8468049995135516E-2</v>
      </c>
      <c r="K73">
        <f>+G73</f>
        <v>1.8468049995135516E-2</v>
      </c>
      <c r="O73">
        <f t="shared" ca="1" si="11"/>
        <v>1.7446890529304534E-2</v>
      </c>
      <c r="Q73" s="2">
        <f t="shared" si="9"/>
        <v>40323.986749999996</v>
      </c>
    </row>
    <row r="74" spans="1:17" x14ac:dyDescent="0.2">
      <c r="A74" s="59" t="s">
        <v>263</v>
      </c>
      <c r="B74" s="60" t="s">
        <v>35</v>
      </c>
      <c r="C74" s="61">
        <v>55362.204400000002</v>
      </c>
      <c r="D74" s="61" t="s">
        <v>80</v>
      </c>
      <c r="E74" s="35">
        <f t="shared" si="6"/>
        <v>12286.56575826908</v>
      </c>
      <c r="F74">
        <f t="shared" si="7"/>
        <v>12286.5</v>
      </c>
      <c r="G74">
        <f t="shared" si="8"/>
        <v>1.9351349998032674E-2</v>
      </c>
      <c r="K74">
        <f>+G74</f>
        <v>1.9351349998032674E-2</v>
      </c>
      <c r="O74">
        <f t="shared" ca="1" si="11"/>
        <v>1.7555037496559813E-2</v>
      </c>
      <c r="Q74" s="2">
        <f t="shared" si="9"/>
        <v>40343.704400000002</v>
      </c>
    </row>
    <row r="75" spans="1:17" x14ac:dyDescent="0.2">
      <c r="A75" s="38" t="s">
        <v>63</v>
      </c>
      <c r="B75" s="39" t="s">
        <v>36</v>
      </c>
      <c r="C75" s="38">
        <v>55670.464200000002</v>
      </c>
      <c r="D75" s="38">
        <v>6.9999999999999999E-4</v>
      </c>
      <c r="E75" s="35">
        <f t="shared" si="6"/>
        <v>13334.070499500307</v>
      </c>
      <c r="F75">
        <f t="shared" si="7"/>
        <v>13334</v>
      </c>
      <c r="G75">
        <f t="shared" si="8"/>
        <v>2.0746599999256432E-2</v>
      </c>
      <c r="J75">
        <f>+G75</f>
        <v>2.0746599999256432E-2</v>
      </c>
      <c r="O75">
        <f t="shared" ca="1" si="11"/>
        <v>1.9245842693573365E-2</v>
      </c>
      <c r="Q75" s="2">
        <f t="shared" si="9"/>
        <v>40651.964200000002</v>
      </c>
    </row>
    <row r="76" spans="1:17" x14ac:dyDescent="0.2">
      <c r="A76" s="38" t="s">
        <v>63</v>
      </c>
      <c r="B76" s="39" t="s">
        <v>36</v>
      </c>
      <c r="C76" s="38">
        <v>55670.612399999998</v>
      </c>
      <c r="D76" s="38">
        <v>5.0000000000000001E-4</v>
      </c>
      <c r="E76" s="35">
        <f t="shared" si="6"/>
        <v>13334.574101340853</v>
      </c>
      <c r="F76">
        <f t="shared" si="7"/>
        <v>13334.5</v>
      </c>
      <c r="G76">
        <f t="shared" si="8"/>
        <v>2.1806549993925728E-2</v>
      </c>
      <c r="J76">
        <f>+G76</f>
        <v>2.1806549993925728E-2</v>
      </c>
      <c r="O76">
        <f t="shared" ca="1" si="11"/>
        <v>1.924664976049318E-2</v>
      </c>
      <c r="Q76" s="2">
        <f t="shared" si="9"/>
        <v>40652.112399999998</v>
      </c>
    </row>
    <row r="77" spans="1:17" x14ac:dyDescent="0.2">
      <c r="A77" s="38" t="s">
        <v>63</v>
      </c>
      <c r="B77" s="39" t="s">
        <v>36</v>
      </c>
      <c r="C77" s="38">
        <v>55673.407899999998</v>
      </c>
      <c r="D77" s="38">
        <v>2.9999999999999997E-4</v>
      </c>
      <c r="E77" s="35">
        <f t="shared" si="6"/>
        <v>13344.073554412944</v>
      </c>
      <c r="F77">
        <f t="shared" si="7"/>
        <v>13344</v>
      </c>
      <c r="G77">
        <f t="shared" si="8"/>
        <v>2.1645599998009857E-2</v>
      </c>
      <c r="J77">
        <f>+G77</f>
        <v>2.1645599998009857E-2</v>
      </c>
      <c r="O77">
        <f t="shared" ca="1" si="11"/>
        <v>1.9261984031969676E-2</v>
      </c>
      <c r="Q77" s="2">
        <f t="shared" si="9"/>
        <v>40654.907899999998</v>
      </c>
    </row>
    <row r="78" spans="1:17" x14ac:dyDescent="0.2">
      <c r="A78" s="38" t="s">
        <v>63</v>
      </c>
      <c r="B78" s="39" t="s">
        <v>36</v>
      </c>
      <c r="C78" s="38">
        <v>55673.5556</v>
      </c>
      <c r="D78" s="38">
        <v>1.6000000000000001E-3</v>
      </c>
      <c r="E78" s="35">
        <f t="shared" si="6"/>
        <v>13344.575457191968</v>
      </c>
      <c r="F78">
        <f t="shared" si="7"/>
        <v>13344.5</v>
      </c>
      <c r="G78">
        <f t="shared" si="8"/>
        <v>2.2205549998034257E-2</v>
      </c>
      <c r="J78">
        <f>+G78</f>
        <v>2.2205549998034257E-2</v>
      </c>
      <c r="O78">
        <f t="shared" ca="1" si="11"/>
        <v>1.9262791098889492E-2</v>
      </c>
      <c r="Q78" s="2">
        <f t="shared" si="9"/>
        <v>40655.0556</v>
      </c>
    </row>
    <row r="79" spans="1:17" x14ac:dyDescent="0.2">
      <c r="A79" s="59" t="s">
        <v>292</v>
      </c>
      <c r="B79" s="60" t="s">
        <v>35</v>
      </c>
      <c r="C79" s="61">
        <v>55690.035000000003</v>
      </c>
      <c r="D79" s="61" t="s">
        <v>80</v>
      </c>
      <c r="E79" s="35">
        <f t="shared" si="6"/>
        <v>13400.574486688029</v>
      </c>
      <c r="F79">
        <f t="shared" si="7"/>
        <v>13400.5</v>
      </c>
      <c r="G79">
        <f t="shared" si="8"/>
        <v>2.1919949998846278E-2</v>
      </c>
      <c r="K79">
        <f>+G79</f>
        <v>2.1919949998846278E-2</v>
      </c>
      <c r="O79">
        <f t="shared" ca="1" si="11"/>
        <v>1.9353182593908832E-2</v>
      </c>
      <c r="Q79" s="2">
        <f t="shared" si="9"/>
        <v>40671.535000000003</v>
      </c>
    </row>
    <row r="80" spans="1:17" x14ac:dyDescent="0.2">
      <c r="A80" s="59" t="s">
        <v>292</v>
      </c>
      <c r="B80" s="60" t="s">
        <v>36</v>
      </c>
      <c r="C80" s="61">
        <v>55690.180800000002</v>
      </c>
      <c r="D80" s="61" t="s">
        <v>80</v>
      </c>
      <c r="E80" s="35">
        <f t="shared" si="6"/>
        <v>13401.06993303319</v>
      </c>
      <c r="F80">
        <f t="shared" si="7"/>
        <v>13401</v>
      </c>
      <c r="G80">
        <f t="shared" si="8"/>
        <v>2.057990000321297E-2</v>
      </c>
      <c r="K80">
        <f>+G80</f>
        <v>2.057990000321297E-2</v>
      </c>
      <c r="O80">
        <f t="shared" ca="1" si="11"/>
        <v>1.9353989660828647E-2</v>
      </c>
      <c r="Q80" s="2">
        <f t="shared" si="9"/>
        <v>40671.680800000002</v>
      </c>
    </row>
    <row r="81" spans="1:17" x14ac:dyDescent="0.2">
      <c r="A81" s="38" t="s">
        <v>63</v>
      </c>
      <c r="B81" s="39" t="s">
        <v>36</v>
      </c>
      <c r="C81" s="38">
        <v>55705.483999999997</v>
      </c>
      <c r="D81" s="38">
        <v>1.5E-3</v>
      </c>
      <c r="E81" s="35">
        <f t="shared" si="6"/>
        <v>13453.072090161702</v>
      </c>
      <c r="F81">
        <f t="shared" si="7"/>
        <v>13453</v>
      </c>
      <c r="G81">
        <f t="shared" si="8"/>
        <v>2.1214699998381548E-2</v>
      </c>
      <c r="J81">
        <f>+G81</f>
        <v>2.1214699998381548E-2</v>
      </c>
      <c r="O81">
        <f t="shared" ca="1" si="11"/>
        <v>1.9437924620489464E-2</v>
      </c>
      <c r="Q81" s="2">
        <f t="shared" si="9"/>
        <v>40686.983999999997</v>
      </c>
    </row>
    <row r="82" spans="1:17" x14ac:dyDescent="0.2">
      <c r="A82" s="59" t="s">
        <v>303</v>
      </c>
      <c r="B82" s="60" t="s">
        <v>36</v>
      </c>
      <c r="C82" s="61">
        <v>55829.3747</v>
      </c>
      <c r="D82" s="61" t="s">
        <v>80</v>
      </c>
      <c r="E82" s="35">
        <f t="shared" si="6"/>
        <v>13874.067937315498</v>
      </c>
      <c r="F82">
        <f t="shared" si="7"/>
        <v>13874</v>
      </c>
      <c r="G82">
        <f t="shared" si="8"/>
        <v>1.9992599998658989E-2</v>
      </c>
      <c r="K82">
        <f>+G82</f>
        <v>1.9992599998658989E-2</v>
      </c>
      <c r="O82">
        <f t="shared" ca="1" si="11"/>
        <v>2.0117474966974146E-2</v>
      </c>
      <c r="Q82" s="2">
        <f t="shared" si="9"/>
        <v>40810.8747</v>
      </c>
    </row>
    <row r="83" spans="1:17" x14ac:dyDescent="0.2">
      <c r="A83" s="41" t="s">
        <v>65</v>
      </c>
      <c r="B83" s="36"/>
      <c r="C83" s="37">
        <v>55992.996099999997</v>
      </c>
      <c r="D83" s="37">
        <v>1E-4</v>
      </c>
      <c r="E83" s="35">
        <f t="shared" si="6"/>
        <v>14430.073593151541</v>
      </c>
      <c r="F83">
        <f t="shared" si="7"/>
        <v>14430</v>
      </c>
      <c r="G83">
        <f t="shared" si="8"/>
        <v>2.165699999750359E-2</v>
      </c>
      <c r="K83">
        <f>+G83</f>
        <v>2.165699999750359E-2</v>
      </c>
      <c r="O83">
        <f t="shared" ca="1" si="11"/>
        <v>2.1014933381809021E-2</v>
      </c>
      <c r="Q83" s="2">
        <f t="shared" si="9"/>
        <v>40974.496099999997</v>
      </c>
    </row>
    <row r="84" spans="1:17" x14ac:dyDescent="0.2">
      <c r="A84" s="43" t="s">
        <v>66</v>
      </c>
      <c r="B84" s="36" t="s">
        <v>36</v>
      </c>
      <c r="C84" s="37">
        <v>56062.446600000003</v>
      </c>
      <c r="D84" s="37">
        <v>2.9999999999999997E-4</v>
      </c>
      <c r="E84" s="35">
        <f t="shared" si="6"/>
        <v>14666.074940167553</v>
      </c>
      <c r="F84">
        <f t="shared" si="7"/>
        <v>14666</v>
      </c>
      <c r="G84">
        <f t="shared" si="8"/>
        <v>2.2053400003642309E-2</v>
      </c>
      <c r="J84">
        <f>+G84</f>
        <v>2.2053400003642309E-2</v>
      </c>
      <c r="O84">
        <f t="shared" ca="1" si="11"/>
        <v>2.1395868967961956E-2</v>
      </c>
      <c r="Q84" s="2">
        <f t="shared" si="9"/>
        <v>41043.946600000003</v>
      </c>
    </row>
    <row r="85" spans="1:17" x14ac:dyDescent="0.2">
      <c r="A85" s="43" t="s">
        <v>66</v>
      </c>
      <c r="B85" s="36" t="s">
        <v>36</v>
      </c>
      <c r="C85" s="37">
        <v>56074.5118</v>
      </c>
      <c r="D85" s="37">
        <v>8.9999999999999998E-4</v>
      </c>
      <c r="E85" s="35">
        <f t="shared" ref="E85:E116" si="12">+(C85-C$7)/C$8</f>
        <v>14707.073974760775</v>
      </c>
      <c r="F85">
        <f t="shared" ref="F85:F116" si="13">ROUND(2*E85,0)/2</f>
        <v>14707</v>
      </c>
      <c r="G85">
        <f t="shared" ref="G85:G113" si="14">+C85-(C$7+F85*C$8)</f>
        <v>2.1769300001324154E-2</v>
      </c>
      <c r="J85">
        <f>+G85</f>
        <v>2.1769300001324154E-2</v>
      </c>
      <c r="O85">
        <f t="shared" ca="1" si="11"/>
        <v>2.146204845538683E-2</v>
      </c>
      <c r="Q85" s="2">
        <f t="shared" ref="Q85:Q116" si="15">+C85-15018.5</f>
        <v>41056.0118</v>
      </c>
    </row>
    <row r="86" spans="1:17" x14ac:dyDescent="0.2">
      <c r="A86" s="37" t="s">
        <v>64</v>
      </c>
      <c r="B86" s="36" t="s">
        <v>35</v>
      </c>
      <c r="C86" s="37">
        <v>56085.840400000001</v>
      </c>
      <c r="D86" s="37">
        <v>5.0000000000000001E-4</v>
      </c>
      <c r="E86" s="35">
        <f t="shared" si="12"/>
        <v>14745.569951892769</v>
      </c>
      <c r="F86">
        <f t="shared" si="13"/>
        <v>14745.5</v>
      </c>
      <c r="G86">
        <f t="shared" si="14"/>
        <v>2.0585450001817662E-2</v>
      </c>
      <c r="K86">
        <f>+G86</f>
        <v>2.0585450001817662E-2</v>
      </c>
      <c r="O86">
        <f t="shared" ca="1" si="11"/>
        <v>2.1524192608212627E-2</v>
      </c>
      <c r="Q86" s="2">
        <f t="shared" si="15"/>
        <v>41067.340400000001</v>
      </c>
    </row>
    <row r="87" spans="1:17" x14ac:dyDescent="0.2">
      <c r="A87" s="43" t="s">
        <v>66</v>
      </c>
      <c r="B87" s="36" t="s">
        <v>36</v>
      </c>
      <c r="C87" s="37">
        <v>56157.500399999997</v>
      </c>
      <c r="D87" s="37">
        <v>1.4E-3</v>
      </c>
      <c r="E87" s="35">
        <f t="shared" si="12"/>
        <v>14989.079451855547</v>
      </c>
      <c r="F87">
        <f t="shared" si="13"/>
        <v>14989</v>
      </c>
      <c r="G87">
        <f t="shared" si="14"/>
        <v>2.3381099992548116E-2</v>
      </c>
      <c r="J87">
        <f>+G87</f>
        <v>2.3381099992548116E-2</v>
      </c>
      <c r="O87">
        <f t="shared" ca="1" si="11"/>
        <v>2.1917234198162792E-2</v>
      </c>
      <c r="Q87" s="2">
        <f t="shared" si="15"/>
        <v>41139.000399999997</v>
      </c>
    </row>
    <row r="88" spans="1:17" x14ac:dyDescent="0.2">
      <c r="A88" s="43" t="s">
        <v>66</v>
      </c>
      <c r="B88" s="36" t="s">
        <v>36</v>
      </c>
      <c r="C88" s="37">
        <v>56201.347600000001</v>
      </c>
      <c r="D88" s="37">
        <v>2.0000000000000001E-4</v>
      </c>
      <c r="E88" s="35">
        <f t="shared" si="12"/>
        <v>15138.077634199524</v>
      </c>
      <c r="F88">
        <f t="shared" si="13"/>
        <v>15138</v>
      </c>
      <c r="G88">
        <f t="shared" si="14"/>
        <v>2.2846200001367833E-2</v>
      </c>
      <c r="J88">
        <f>+G88</f>
        <v>2.2846200001367833E-2</v>
      </c>
      <c r="O88">
        <f t="shared" ca="1" si="11"/>
        <v>2.2157740140267824E-2</v>
      </c>
      <c r="Q88" s="2">
        <f t="shared" si="15"/>
        <v>41182.847600000001</v>
      </c>
    </row>
    <row r="89" spans="1:17" x14ac:dyDescent="0.2">
      <c r="A89" s="37" t="s">
        <v>69</v>
      </c>
      <c r="B89" s="36"/>
      <c r="C89" s="37">
        <v>56482.533799999997</v>
      </c>
      <c r="D89" s="37">
        <v>6.2E-4</v>
      </c>
      <c r="E89" s="35">
        <f t="shared" si="12"/>
        <v>16093.582950393165</v>
      </c>
      <c r="F89">
        <f t="shared" si="13"/>
        <v>16093.5</v>
      </c>
      <c r="G89">
        <f t="shared" si="14"/>
        <v>2.4410649995843414E-2</v>
      </c>
      <c r="K89">
        <f t="shared" ref="K89:K113" si="16">+G89</f>
        <v>2.4410649995843414E-2</v>
      </c>
      <c r="O89">
        <f t="shared" ca="1" si="11"/>
        <v>2.3700045024035315E-2</v>
      </c>
      <c r="Q89" s="2">
        <f t="shared" si="15"/>
        <v>41464.033799999997</v>
      </c>
    </row>
    <row r="90" spans="1:17" x14ac:dyDescent="0.2">
      <c r="A90" s="37" t="s">
        <v>69</v>
      </c>
      <c r="B90" s="36"/>
      <c r="C90" s="37">
        <v>56482.534350000002</v>
      </c>
      <c r="D90" s="37">
        <v>5.5000000000000003E-4</v>
      </c>
      <c r="E90" s="35">
        <f t="shared" si="12"/>
        <v>16093.584819360874</v>
      </c>
      <c r="F90">
        <f t="shared" si="13"/>
        <v>16093.5</v>
      </c>
      <c r="G90">
        <f t="shared" si="14"/>
        <v>2.496065000013914E-2</v>
      </c>
      <c r="K90">
        <f t="shared" si="16"/>
        <v>2.496065000013914E-2</v>
      </c>
      <c r="O90">
        <f t="shared" ca="1" si="11"/>
        <v>2.3700045024035315E-2</v>
      </c>
      <c r="Q90" s="2">
        <f t="shared" si="15"/>
        <v>41464.034350000002</v>
      </c>
    </row>
    <row r="91" spans="1:17" x14ac:dyDescent="0.2">
      <c r="A91" s="37" t="s">
        <v>69</v>
      </c>
      <c r="B91" s="36"/>
      <c r="C91" s="37">
        <v>56490.477359999997</v>
      </c>
      <c r="D91" s="37">
        <v>9.7999999999999997E-4</v>
      </c>
      <c r="E91" s="35">
        <f t="shared" si="12"/>
        <v>16120.57614497207</v>
      </c>
      <c r="F91">
        <f t="shared" si="13"/>
        <v>16120.5</v>
      </c>
      <c r="G91">
        <f t="shared" si="14"/>
        <v>2.2407949996704701E-2</v>
      </c>
      <c r="K91">
        <f t="shared" si="16"/>
        <v>2.2407949996704701E-2</v>
      </c>
      <c r="O91">
        <f t="shared" ca="1" si="11"/>
        <v>2.3743626637705354E-2</v>
      </c>
      <c r="Q91" s="2">
        <f t="shared" si="15"/>
        <v>41471.977359999997</v>
      </c>
    </row>
    <row r="92" spans="1:17" x14ac:dyDescent="0.2">
      <c r="A92" s="37" t="s">
        <v>69</v>
      </c>
      <c r="B92" s="36"/>
      <c r="C92" s="37">
        <v>56490.479249999997</v>
      </c>
      <c r="D92" s="37">
        <v>7.2999999999999996E-4</v>
      </c>
      <c r="E92" s="35">
        <f t="shared" si="12"/>
        <v>16120.582567424692</v>
      </c>
      <c r="F92">
        <f t="shared" si="13"/>
        <v>16120.5</v>
      </c>
      <c r="G92">
        <f t="shared" si="14"/>
        <v>2.429794999625301E-2</v>
      </c>
      <c r="K92">
        <f t="shared" si="16"/>
        <v>2.429794999625301E-2</v>
      </c>
      <c r="O92">
        <f t="shared" ref="O92:O123" ca="1" si="17">+C$11+C$12*$F92</f>
        <v>2.3743626637705354E-2</v>
      </c>
      <c r="Q92" s="2">
        <f t="shared" si="15"/>
        <v>41471.979249999997</v>
      </c>
    </row>
    <row r="93" spans="1:17" x14ac:dyDescent="0.2">
      <c r="A93" s="37" t="s">
        <v>69</v>
      </c>
      <c r="B93" s="36"/>
      <c r="C93" s="37">
        <v>56492.389819999997</v>
      </c>
      <c r="D93" s="37">
        <v>7.2000000000000005E-4</v>
      </c>
      <c r="E93" s="35">
        <f t="shared" si="12"/>
        <v>16127.074919438981</v>
      </c>
      <c r="F93">
        <f t="shared" si="13"/>
        <v>16127</v>
      </c>
      <c r="G93">
        <f t="shared" si="14"/>
        <v>2.2047299993573688E-2</v>
      </c>
      <c r="K93">
        <f t="shared" si="16"/>
        <v>2.2047299993573688E-2</v>
      </c>
      <c r="O93">
        <f t="shared" ca="1" si="17"/>
        <v>2.3754118507662958E-2</v>
      </c>
      <c r="Q93" s="2">
        <f t="shared" si="15"/>
        <v>41473.889819999997</v>
      </c>
    </row>
    <row r="94" spans="1:17" x14ac:dyDescent="0.2">
      <c r="A94" s="37" t="s">
        <v>69</v>
      </c>
      <c r="B94" s="36"/>
      <c r="C94" s="37">
        <v>56492.391100000001</v>
      </c>
      <c r="D94" s="37">
        <v>4.2999999999999999E-4</v>
      </c>
      <c r="E94" s="35">
        <f t="shared" si="12"/>
        <v>16127.079269036538</v>
      </c>
      <c r="F94">
        <f t="shared" si="13"/>
        <v>16127</v>
      </c>
      <c r="G94">
        <f t="shared" si="14"/>
        <v>2.3327299997617956E-2</v>
      </c>
      <c r="K94">
        <f t="shared" si="16"/>
        <v>2.3327299997617956E-2</v>
      </c>
      <c r="O94">
        <f t="shared" ca="1" si="17"/>
        <v>2.3754118507662958E-2</v>
      </c>
      <c r="Q94" s="2">
        <f t="shared" si="15"/>
        <v>41473.891100000001</v>
      </c>
    </row>
    <row r="95" spans="1:17" x14ac:dyDescent="0.2">
      <c r="A95" s="37" t="s">
        <v>69</v>
      </c>
      <c r="B95" s="36"/>
      <c r="C95" s="37">
        <v>56492.391669999997</v>
      </c>
      <c r="D95" s="37">
        <v>6.4000000000000005E-4</v>
      </c>
      <c r="E95" s="35">
        <f t="shared" si="12"/>
        <v>16127.08120596668</v>
      </c>
      <c r="F95">
        <f t="shared" si="13"/>
        <v>16127</v>
      </c>
      <c r="G95">
        <f t="shared" si="14"/>
        <v>2.3897299994132482E-2</v>
      </c>
      <c r="K95">
        <f t="shared" si="16"/>
        <v>2.3897299994132482E-2</v>
      </c>
      <c r="O95">
        <f t="shared" ca="1" si="17"/>
        <v>2.3754118507662958E-2</v>
      </c>
      <c r="Q95" s="2">
        <f t="shared" si="15"/>
        <v>41473.891669999997</v>
      </c>
    </row>
    <row r="96" spans="1:17" x14ac:dyDescent="0.2">
      <c r="A96" s="37" t="s">
        <v>69</v>
      </c>
      <c r="B96" s="36"/>
      <c r="C96" s="37">
        <v>56492.538460000003</v>
      </c>
      <c r="D96" s="37">
        <v>5.8E-4</v>
      </c>
      <c r="E96" s="35">
        <f t="shared" si="12"/>
        <v>16127.580016453718</v>
      </c>
      <c r="F96">
        <f t="shared" si="13"/>
        <v>16127.5</v>
      </c>
      <c r="G96">
        <f t="shared" si="14"/>
        <v>2.3547249998955522E-2</v>
      </c>
      <c r="K96">
        <f t="shared" si="16"/>
        <v>2.3547249998955522E-2</v>
      </c>
      <c r="O96">
        <f t="shared" ca="1" si="17"/>
        <v>2.3754925574582773E-2</v>
      </c>
      <c r="Q96" s="2">
        <f t="shared" si="15"/>
        <v>41474.038460000003</v>
      </c>
    </row>
    <row r="97" spans="1:17" x14ac:dyDescent="0.2">
      <c r="A97" s="37" t="s">
        <v>69</v>
      </c>
      <c r="B97" s="36"/>
      <c r="C97" s="37">
        <v>56492.538860000001</v>
      </c>
      <c r="D97" s="37">
        <v>3.3E-4</v>
      </c>
      <c r="E97" s="35">
        <f t="shared" si="12"/>
        <v>16127.581375702941</v>
      </c>
      <c r="F97">
        <f t="shared" si="13"/>
        <v>16127.5</v>
      </c>
      <c r="G97">
        <f t="shared" si="14"/>
        <v>2.3947249996126629E-2</v>
      </c>
      <c r="K97">
        <f t="shared" si="16"/>
        <v>2.3947249996126629E-2</v>
      </c>
      <c r="O97">
        <f t="shared" ca="1" si="17"/>
        <v>2.3754925574582773E-2</v>
      </c>
      <c r="Q97" s="2">
        <f t="shared" si="15"/>
        <v>41474.038860000001</v>
      </c>
    </row>
    <row r="98" spans="1:17" x14ac:dyDescent="0.2">
      <c r="A98" s="37" t="s">
        <v>69</v>
      </c>
      <c r="B98" s="36"/>
      <c r="C98" s="37">
        <v>56492.540079999999</v>
      </c>
      <c r="D98" s="37">
        <v>1.07E-3</v>
      </c>
      <c r="E98" s="35">
        <f t="shared" si="12"/>
        <v>16127.585521413093</v>
      </c>
      <c r="F98">
        <f t="shared" si="13"/>
        <v>16127.5</v>
      </c>
      <c r="G98">
        <f t="shared" si="14"/>
        <v>2.5167249994410668E-2</v>
      </c>
      <c r="K98">
        <f t="shared" si="16"/>
        <v>2.5167249994410668E-2</v>
      </c>
      <c r="O98">
        <f t="shared" ca="1" si="17"/>
        <v>2.3754925574582773E-2</v>
      </c>
      <c r="Q98" s="2">
        <f t="shared" si="15"/>
        <v>41474.040079999999</v>
      </c>
    </row>
    <row r="99" spans="1:17" x14ac:dyDescent="0.2">
      <c r="A99" s="37" t="s">
        <v>69</v>
      </c>
      <c r="B99" s="36"/>
      <c r="C99" s="37">
        <v>56493.421849999999</v>
      </c>
      <c r="D99" s="37">
        <v>2.7E-4</v>
      </c>
      <c r="E99" s="35">
        <f t="shared" si="12"/>
        <v>16130.58188440196</v>
      </c>
      <c r="F99">
        <f t="shared" si="13"/>
        <v>16130.5</v>
      </c>
      <c r="G99">
        <f t="shared" si="14"/>
        <v>2.4096950000966899E-2</v>
      </c>
      <c r="K99">
        <f t="shared" si="16"/>
        <v>2.4096950000966899E-2</v>
      </c>
      <c r="O99">
        <f t="shared" ca="1" si="17"/>
        <v>2.3759767976101666E-2</v>
      </c>
      <c r="Q99" s="2">
        <f t="shared" si="15"/>
        <v>41474.921849999999</v>
      </c>
    </row>
    <row r="100" spans="1:17" x14ac:dyDescent="0.2">
      <c r="A100" s="37" t="s">
        <v>69</v>
      </c>
      <c r="B100" s="36"/>
      <c r="C100" s="37">
        <v>56493.421849999999</v>
      </c>
      <c r="D100" s="37">
        <v>4.2900000000000004E-3</v>
      </c>
      <c r="E100" s="35">
        <f t="shared" si="12"/>
        <v>16130.58188440196</v>
      </c>
      <c r="F100">
        <f t="shared" si="13"/>
        <v>16130.5</v>
      </c>
      <c r="G100">
        <f t="shared" si="14"/>
        <v>2.4096950000966899E-2</v>
      </c>
      <c r="K100">
        <f t="shared" si="16"/>
        <v>2.4096950000966899E-2</v>
      </c>
      <c r="O100">
        <f t="shared" ca="1" si="17"/>
        <v>2.3759767976101666E-2</v>
      </c>
      <c r="Q100" s="2">
        <f t="shared" si="15"/>
        <v>41474.921849999999</v>
      </c>
    </row>
    <row r="101" spans="1:17" x14ac:dyDescent="0.2">
      <c r="A101" s="37" t="s">
        <v>69</v>
      </c>
      <c r="B101" s="36"/>
      <c r="C101" s="37">
        <v>56493.423490000001</v>
      </c>
      <c r="D101" s="37">
        <v>7.3999999999999999E-4</v>
      </c>
      <c r="E101" s="35">
        <f t="shared" si="12"/>
        <v>16130.58745732382</v>
      </c>
      <c r="F101">
        <f t="shared" si="13"/>
        <v>16130.5</v>
      </c>
      <c r="G101">
        <f t="shared" si="14"/>
        <v>2.573695000319276E-2</v>
      </c>
      <c r="K101">
        <f t="shared" si="16"/>
        <v>2.573695000319276E-2</v>
      </c>
      <c r="O101">
        <f t="shared" ca="1" si="17"/>
        <v>2.3759767976101666E-2</v>
      </c>
      <c r="Q101" s="2">
        <f t="shared" si="15"/>
        <v>41474.923490000001</v>
      </c>
    </row>
    <row r="102" spans="1:17" x14ac:dyDescent="0.2">
      <c r="A102" s="37" t="s">
        <v>69</v>
      </c>
      <c r="B102" s="36"/>
      <c r="C102" s="37">
        <v>56493.567089999997</v>
      </c>
      <c r="D102" s="37">
        <v>4.8000000000000001E-4</v>
      </c>
      <c r="E102" s="35">
        <f t="shared" si="12"/>
        <v>16131.075427798194</v>
      </c>
      <c r="F102">
        <f t="shared" si="13"/>
        <v>16131</v>
      </c>
      <c r="G102">
        <f t="shared" si="14"/>
        <v>2.2196899997652508E-2</v>
      </c>
      <c r="K102">
        <f t="shared" si="16"/>
        <v>2.2196899997652508E-2</v>
      </c>
      <c r="O102">
        <f t="shared" ca="1" si="17"/>
        <v>2.3760575043021481E-2</v>
      </c>
      <c r="Q102" s="2">
        <f t="shared" si="15"/>
        <v>41475.067089999997</v>
      </c>
    </row>
    <row r="103" spans="1:17" x14ac:dyDescent="0.2">
      <c r="A103" s="37" t="s">
        <v>69</v>
      </c>
      <c r="B103" s="36"/>
      <c r="C103" s="37">
        <v>56493.567779999998</v>
      </c>
      <c r="D103" s="37">
        <v>1.1999999999999999E-3</v>
      </c>
      <c r="E103" s="35">
        <f t="shared" si="12"/>
        <v>16131.077772503122</v>
      </c>
      <c r="F103">
        <f t="shared" si="13"/>
        <v>16131</v>
      </c>
      <c r="G103">
        <f t="shared" si="14"/>
        <v>2.2886899998411536E-2</v>
      </c>
      <c r="K103">
        <f t="shared" si="16"/>
        <v>2.2886899998411536E-2</v>
      </c>
      <c r="O103">
        <f t="shared" ca="1" si="17"/>
        <v>2.3760575043021481E-2</v>
      </c>
      <c r="Q103" s="2">
        <f t="shared" si="15"/>
        <v>41475.067779999998</v>
      </c>
    </row>
    <row r="104" spans="1:17" x14ac:dyDescent="0.2">
      <c r="A104" s="37" t="s">
        <v>69</v>
      </c>
      <c r="B104" s="36"/>
      <c r="C104" s="37">
        <v>56494.448080000002</v>
      </c>
      <c r="D104" s="37">
        <v>1.01E-3</v>
      </c>
      <c r="E104" s="35">
        <f t="shared" si="12"/>
        <v>16134.069140251075</v>
      </c>
      <c r="F104">
        <f t="shared" si="13"/>
        <v>16134</v>
      </c>
      <c r="G104">
        <f t="shared" si="14"/>
        <v>2.0346600002085324E-2</v>
      </c>
      <c r="K104">
        <f t="shared" si="16"/>
        <v>2.0346600002085324E-2</v>
      </c>
      <c r="O104">
        <f t="shared" ca="1" si="17"/>
        <v>2.3765417444540374E-2</v>
      </c>
      <c r="Q104" s="2">
        <f t="shared" si="15"/>
        <v>41475.948080000002</v>
      </c>
    </row>
    <row r="105" spans="1:17" x14ac:dyDescent="0.2">
      <c r="A105" s="37" t="s">
        <v>69</v>
      </c>
      <c r="B105" s="36"/>
      <c r="C105" s="37">
        <v>56494.450040000003</v>
      </c>
      <c r="D105" s="37">
        <v>5.0000000000000001E-4</v>
      </c>
      <c r="E105" s="35">
        <f t="shared" si="12"/>
        <v>16134.075800572318</v>
      </c>
      <c r="F105">
        <f t="shared" si="13"/>
        <v>16134</v>
      </c>
      <c r="G105">
        <f t="shared" si="14"/>
        <v>2.2306600003503263E-2</v>
      </c>
      <c r="K105">
        <f t="shared" si="16"/>
        <v>2.2306600003503263E-2</v>
      </c>
      <c r="O105">
        <f t="shared" ca="1" si="17"/>
        <v>2.3765417444540374E-2</v>
      </c>
      <c r="Q105" s="2">
        <f t="shared" si="15"/>
        <v>41475.950040000003</v>
      </c>
    </row>
    <row r="106" spans="1:17" x14ac:dyDescent="0.2">
      <c r="A106" s="37" t="s">
        <v>69</v>
      </c>
      <c r="B106" s="36"/>
      <c r="C106" s="37">
        <v>56496.510560000002</v>
      </c>
      <c r="D106" s="37">
        <v>5.2999999999999998E-4</v>
      </c>
      <c r="E106" s="35">
        <f t="shared" si="12"/>
        <v>16141.077701142554</v>
      </c>
      <c r="F106">
        <f t="shared" si="13"/>
        <v>16141</v>
      </c>
      <c r="G106">
        <f t="shared" si="14"/>
        <v>2.2865899998578243E-2</v>
      </c>
      <c r="K106">
        <f t="shared" si="16"/>
        <v>2.2865899998578243E-2</v>
      </c>
      <c r="O106">
        <f t="shared" ca="1" si="17"/>
        <v>2.3776716381417793E-2</v>
      </c>
      <c r="Q106" s="2">
        <f t="shared" si="15"/>
        <v>41478.010560000002</v>
      </c>
    </row>
    <row r="107" spans="1:17" x14ac:dyDescent="0.2">
      <c r="A107" s="37" t="s">
        <v>69</v>
      </c>
      <c r="B107" s="36"/>
      <c r="C107" s="37">
        <v>56496.511229999996</v>
      </c>
      <c r="D107" s="37">
        <v>5.5000000000000003E-4</v>
      </c>
      <c r="E107" s="35">
        <f t="shared" si="12"/>
        <v>16141.079977884998</v>
      </c>
      <c r="F107">
        <f t="shared" si="13"/>
        <v>16141</v>
      </c>
      <c r="G107">
        <f t="shared" si="14"/>
        <v>2.3535899992566556E-2</v>
      </c>
      <c r="K107">
        <f t="shared" si="16"/>
        <v>2.3535899992566556E-2</v>
      </c>
      <c r="O107">
        <f t="shared" ca="1" si="17"/>
        <v>2.3776716381417793E-2</v>
      </c>
      <c r="Q107" s="2">
        <f t="shared" si="15"/>
        <v>41478.011229999996</v>
      </c>
    </row>
    <row r="108" spans="1:17" x14ac:dyDescent="0.2">
      <c r="A108" s="37" t="s">
        <v>69</v>
      </c>
      <c r="B108" s="36"/>
      <c r="C108" s="37">
        <v>56497.393320000003</v>
      </c>
      <c r="D108" s="37">
        <v>2.7999999999999998E-4</v>
      </c>
      <c r="E108" s="35">
        <f t="shared" si="12"/>
        <v>16144.077428273271</v>
      </c>
      <c r="F108">
        <f t="shared" si="13"/>
        <v>16144</v>
      </c>
      <c r="G108">
        <f t="shared" si="14"/>
        <v>2.2785599998314865E-2</v>
      </c>
      <c r="K108">
        <f t="shared" si="16"/>
        <v>2.2785599998314865E-2</v>
      </c>
      <c r="O108">
        <f t="shared" ca="1" si="17"/>
        <v>2.3781558782936685E-2</v>
      </c>
      <c r="Q108" s="2">
        <f t="shared" si="15"/>
        <v>41478.893320000003</v>
      </c>
    </row>
    <row r="109" spans="1:17" x14ac:dyDescent="0.2">
      <c r="A109" s="37" t="s">
        <v>69</v>
      </c>
      <c r="B109" s="36"/>
      <c r="C109" s="37">
        <v>56497.39387</v>
      </c>
      <c r="D109" s="37">
        <v>2.9999999999999997E-4</v>
      </c>
      <c r="E109" s="35">
        <f t="shared" si="12"/>
        <v>16144.079297240956</v>
      </c>
      <c r="F109">
        <f t="shared" si="13"/>
        <v>16144</v>
      </c>
      <c r="G109">
        <f t="shared" si="14"/>
        <v>2.3335599995334633E-2</v>
      </c>
      <c r="K109">
        <f t="shared" si="16"/>
        <v>2.3335599995334633E-2</v>
      </c>
      <c r="O109">
        <f t="shared" ca="1" si="17"/>
        <v>2.3781558782936685E-2</v>
      </c>
      <c r="Q109" s="2">
        <f t="shared" si="15"/>
        <v>41478.89387</v>
      </c>
    </row>
    <row r="110" spans="1:17" x14ac:dyDescent="0.2">
      <c r="A110" s="37" t="s">
        <v>69</v>
      </c>
      <c r="B110" s="36"/>
      <c r="C110" s="37">
        <v>56497.393880000003</v>
      </c>
      <c r="D110" s="37">
        <v>2.9E-4</v>
      </c>
      <c r="E110" s="35">
        <f t="shared" si="12"/>
        <v>16144.079331222198</v>
      </c>
      <c r="F110">
        <f t="shared" si="13"/>
        <v>16144</v>
      </c>
      <c r="G110">
        <f t="shared" si="14"/>
        <v>2.334559999871999E-2</v>
      </c>
      <c r="K110">
        <f t="shared" si="16"/>
        <v>2.334559999871999E-2</v>
      </c>
      <c r="O110">
        <f t="shared" ca="1" si="17"/>
        <v>2.3781558782936685E-2</v>
      </c>
      <c r="Q110" s="2">
        <f t="shared" si="15"/>
        <v>41478.893880000003</v>
      </c>
    </row>
    <row r="111" spans="1:17" x14ac:dyDescent="0.2">
      <c r="A111" s="37" t="s">
        <v>69</v>
      </c>
      <c r="B111" s="36"/>
      <c r="C111" s="37">
        <v>56497.394180000003</v>
      </c>
      <c r="D111" s="37">
        <v>2.5999999999999998E-4</v>
      </c>
      <c r="E111" s="35">
        <f t="shared" si="12"/>
        <v>16144.080350659122</v>
      </c>
      <c r="F111">
        <f t="shared" si="13"/>
        <v>16144</v>
      </c>
      <c r="G111">
        <f t="shared" si="14"/>
        <v>2.364559999841731E-2</v>
      </c>
      <c r="K111">
        <f t="shared" si="16"/>
        <v>2.364559999841731E-2</v>
      </c>
      <c r="O111">
        <f t="shared" ca="1" si="17"/>
        <v>2.3781558782936685E-2</v>
      </c>
      <c r="Q111" s="2">
        <f t="shared" si="15"/>
        <v>41478.894180000003</v>
      </c>
    </row>
    <row r="112" spans="1:17" x14ac:dyDescent="0.2">
      <c r="A112" s="37" t="s">
        <v>69</v>
      </c>
      <c r="B112" s="36"/>
      <c r="C112" s="37">
        <v>56497.540110000002</v>
      </c>
      <c r="D112" s="37">
        <v>3.6999999999999999E-4</v>
      </c>
      <c r="E112" s="35">
        <f t="shared" si="12"/>
        <v>16144.576238760283</v>
      </c>
      <c r="F112">
        <f t="shared" si="13"/>
        <v>16144.5</v>
      </c>
      <c r="G112">
        <f t="shared" si="14"/>
        <v>2.2435550003137905E-2</v>
      </c>
      <c r="K112">
        <f t="shared" si="16"/>
        <v>2.2435550003137905E-2</v>
      </c>
      <c r="O112">
        <f t="shared" ca="1" si="17"/>
        <v>2.3782365849856501E-2</v>
      </c>
      <c r="Q112" s="2">
        <f t="shared" si="15"/>
        <v>41479.040110000002</v>
      </c>
    </row>
    <row r="113" spans="1:21" x14ac:dyDescent="0.2">
      <c r="A113" s="37" t="s">
        <v>69</v>
      </c>
      <c r="B113" s="36"/>
      <c r="C113" s="37">
        <v>56497.541140000001</v>
      </c>
      <c r="D113" s="37">
        <v>3.6000000000000002E-4</v>
      </c>
      <c r="E113" s="35">
        <f t="shared" si="12"/>
        <v>16144.579738827055</v>
      </c>
      <c r="F113">
        <f t="shared" si="13"/>
        <v>16144.5</v>
      </c>
      <c r="G113">
        <f t="shared" si="14"/>
        <v>2.3465550002583768E-2</v>
      </c>
      <c r="K113">
        <f t="shared" si="16"/>
        <v>2.3465550002583768E-2</v>
      </c>
      <c r="O113">
        <f t="shared" ca="1" si="17"/>
        <v>2.3782365849856501E-2</v>
      </c>
      <c r="Q113" s="2">
        <f t="shared" si="15"/>
        <v>41479.041140000001</v>
      </c>
    </row>
    <row r="114" spans="1:21" x14ac:dyDescent="0.2">
      <c r="A114" s="62" t="s">
        <v>69</v>
      </c>
      <c r="B114" s="63"/>
      <c r="C114" s="62">
        <v>56499.447999999997</v>
      </c>
      <c r="D114" s="62">
        <v>7.3999999999999999E-4</v>
      </c>
      <c r="E114" s="8">
        <f t="shared" si="12"/>
        <v>16151.059483804698</v>
      </c>
      <c r="F114" s="13">
        <f t="shared" si="13"/>
        <v>16151</v>
      </c>
      <c r="O114">
        <f t="shared" ca="1" si="17"/>
        <v>2.3792857719814101E-2</v>
      </c>
      <c r="Q114" s="2">
        <f t="shared" si="15"/>
        <v>41480.947999999997</v>
      </c>
      <c r="U114" s="13">
        <f>+C114-(C$7+F114*C$8)</f>
        <v>1.7504899995401502E-2</v>
      </c>
    </row>
    <row r="115" spans="1:21" x14ac:dyDescent="0.2">
      <c r="A115" s="62" t="s">
        <v>69</v>
      </c>
      <c r="B115" s="63"/>
      <c r="C115" s="62">
        <v>56499.456550000003</v>
      </c>
      <c r="D115" s="62">
        <v>1.47E-3</v>
      </c>
      <c r="E115" s="8">
        <f t="shared" si="12"/>
        <v>16151.088537757059</v>
      </c>
      <c r="F115" s="13">
        <f t="shared" si="13"/>
        <v>16151</v>
      </c>
      <c r="G115" s="13"/>
      <c r="O115">
        <f t="shared" ca="1" si="17"/>
        <v>2.3792857719814101E-2</v>
      </c>
      <c r="Q115" s="2">
        <f t="shared" si="15"/>
        <v>41480.956550000003</v>
      </c>
      <c r="U115">
        <f>+C115-(C$7+F115*C$8)</f>
        <v>2.6054900001327042E-2</v>
      </c>
    </row>
    <row r="116" spans="1:21" x14ac:dyDescent="0.2">
      <c r="A116" s="62" t="s">
        <v>69</v>
      </c>
      <c r="B116" s="63"/>
      <c r="C116" s="62">
        <v>56499.461080000001</v>
      </c>
      <c r="D116" s="62">
        <v>1.56E-3</v>
      </c>
      <c r="E116" s="8">
        <f t="shared" si="12"/>
        <v>16151.103931254609</v>
      </c>
      <c r="F116" s="13">
        <f t="shared" si="13"/>
        <v>16151</v>
      </c>
      <c r="G116" s="13"/>
      <c r="O116">
        <f t="shared" ca="1" si="17"/>
        <v>2.3792857719814101E-2</v>
      </c>
      <c r="Q116" s="2">
        <f t="shared" si="15"/>
        <v>41480.961080000001</v>
      </c>
      <c r="U116">
        <f>+C116-(C$7+F116*C$8)</f>
        <v>3.0584899999666959E-2</v>
      </c>
    </row>
    <row r="117" spans="1:21" x14ac:dyDescent="0.2">
      <c r="A117" s="37" t="s">
        <v>69</v>
      </c>
      <c r="B117" s="36"/>
      <c r="C117" s="37">
        <v>56500.336629999998</v>
      </c>
      <c r="D117" s="37">
        <v>5.0000000000000001E-4</v>
      </c>
      <c r="E117" s="35">
        <f t="shared" ref="E117:E148" si="18">+(C117-C$7)/C$8</f>
        <v>16154.079157917902</v>
      </c>
      <c r="F117">
        <f t="shared" ref="F117:F151" si="19">ROUND(2*E117,0)/2</f>
        <v>16154</v>
      </c>
      <c r="G117">
        <f t="shared" ref="G117:G148" si="20">+C117-(C$7+F117*C$8)</f>
        <v>2.3294599996006582E-2</v>
      </c>
      <c r="K117">
        <f t="shared" ref="K117:K133" si="21">+G117</f>
        <v>2.3294599996006582E-2</v>
      </c>
      <c r="O117">
        <f t="shared" ca="1" si="17"/>
        <v>2.3797700121332997E-2</v>
      </c>
      <c r="Q117" s="2">
        <f t="shared" ref="Q117:Q148" si="22">+C117-15018.5</f>
        <v>41481.836629999998</v>
      </c>
    </row>
    <row r="118" spans="1:21" x14ac:dyDescent="0.2">
      <c r="A118" s="37" t="s">
        <v>69</v>
      </c>
      <c r="B118" s="36"/>
      <c r="C118" s="37">
        <v>56500.336949999997</v>
      </c>
      <c r="D118" s="37">
        <v>9.1E-4</v>
      </c>
      <c r="E118" s="35">
        <f t="shared" si="18"/>
        <v>16154.080245317286</v>
      </c>
      <c r="F118">
        <f t="shared" si="19"/>
        <v>16154</v>
      </c>
      <c r="G118">
        <f t="shared" si="20"/>
        <v>2.361459999519866E-2</v>
      </c>
      <c r="K118">
        <f t="shared" si="21"/>
        <v>2.361459999519866E-2</v>
      </c>
      <c r="O118">
        <f t="shared" ca="1" si="17"/>
        <v>2.3797700121332997E-2</v>
      </c>
      <c r="Q118" s="2">
        <f t="shared" si="22"/>
        <v>41481.836949999997</v>
      </c>
    </row>
    <row r="119" spans="1:21" x14ac:dyDescent="0.2">
      <c r="A119" s="37" t="s">
        <v>69</v>
      </c>
      <c r="B119" s="36"/>
      <c r="C119" s="37">
        <v>56500.484530000002</v>
      </c>
      <c r="D119" s="37">
        <v>4.4000000000000002E-4</v>
      </c>
      <c r="E119" s="35">
        <f t="shared" si="18"/>
        <v>16154.58174032155</v>
      </c>
      <c r="F119">
        <f t="shared" si="19"/>
        <v>16154.5</v>
      </c>
      <c r="G119">
        <f t="shared" si="20"/>
        <v>2.4054549998254515E-2</v>
      </c>
      <c r="K119">
        <f t="shared" si="21"/>
        <v>2.4054549998254515E-2</v>
      </c>
      <c r="O119">
        <f t="shared" ca="1" si="17"/>
        <v>2.3798507188252813E-2</v>
      </c>
      <c r="Q119" s="2">
        <f t="shared" si="22"/>
        <v>41481.984530000002</v>
      </c>
    </row>
    <row r="120" spans="1:21" x14ac:dyDescent="0.2">
      <c r="A120" s="37" t="s">
        <v>69</v>
      </c>
      <c r="B120" s="36"/>
      <c r="C120" s="37">
        <v>56501.362930000003</v>
      </c>
      <c r="D120" s="37">
        <v>1.89E-3</v>
      </c>
      <c r="E120" s="35">
        <f t="shared" si="18"/>
        <v>16157.56665163564</v>
      </c>
      <c r="F120">
        <f t="shared" si="19"/>
        <v>16157.5</v>
      </c>
      <c r="G120">
        <f t="shared" si="20"/>
        <v>1.9614249998994637E-2</v>
      </c>
      <c r="K120">
        <f t="shared" si="21"/>
        <v>1.9614249998994637E-2</v>
      </c>
      <c r="O120">
        <f t="shared" ca="1" si="17"/>
        <v>2.3803349589771705E-2</v>
      </c>
      <c r="Q120" s="2">
        <f t="shared" si="22"/>
        <v>41482.862930000003</v>
      </c>
    </row>
    <row r="121" spans="1:21" x14ac:dyDescent="0.2">
      <c r="A121" s="37" t="s">
        <v>69</v>
      </c>
      <c r="B121" s="36"/>
      <c r="C121" s="37">
        <v>56501.366499999996</v>
      </c>
      <c r="D121" s="37">
        <v>4.2000000000000002E-4</v>
      </c>
      <c r="E121" s="35">
        <f t="shared" si="18"/>
        <v>16157.578782935016</v>
      </c>
      <c r="F121">
        <f t="shared" si="19"/>
        <v>16157.5</v>
      </c>
      <c r="G121">
        <f t="shared" si="20"/>
        <v>2.3184249992482364E-2</v>
      </c>
      <c r="K121">
        <f t="shared" si="21"/>
        <v>2.3184249992482364E-2</v>
      </c>
      <c r="O121">
        <f t="shared" ca="1" si="17"/>
        <v>2.3803349589771705E-2</v>
      </c>
      <c r="Q121" s="2">
        <f t="shared" si="22"/>
        <v>41482.866499999996</v>
      </c>
    </row>
    <row r="122" spans="1:21" x14ac:dyDescent="0.2">
      <c r="A122" s="37" t="s">
        <v>69</v>
      </c>
      <c r="B122" s="36"/>
      <c r="C122" s="37">
        <v>56501.366699999999</v>
      </c>
      <c r="D122" s="37">
        <v>1.6000000000000001E-4</v>
      </c>
      <c r="E122" s="35">
        <f t="shared" si="18"/>
        <v>16157.579462559639</v>
      </c>
      <c r="F122">
        <f t="shared" si="19"/>
        <v>16157.5</v>
      </c>
      <c r="G122">
        <f t="shared" si="20"/>
        <v>2.3384249994705897E-2</v>
      </c>
      <c r="K122">
        <f t="shared" si="21"/>
        <v>2.3384249994705897E-2</v>
      </c>
      <c r="O122">
        <f t="shared" ca="1" si="17"/>
        <v>2.3803349589771705E-2</v>
      </c>
      <c r="Q122" s="2">
        <f t="shared" si="22"/>
        <v>41482.866699999999</v>
      </c>
    </row>
    <row r="123" spans="1:21" x14ac:dyDescent="0.2">
      <c r="A123" s="37" t="s">
        <v>69</v>
      </c>
      <c r="B123" s="36"/>
      <c r="C123" s="37">
        <v>56501.367539999999</v>
      </c>
      <c r="D123" s="37">
        <v>3.4000000000000002E-4</v>
      </c>
      <c r="E123" s="35">
        <f t="shared" si="18"/>
        <v>16157.582316983029</v>
      </c>
      <c r="F123">
        <f t="shared" si="19"/>
        <v>16157.5</v>
      </c>
      <c r="G123">
        <f t="shared" si="20"/>
        <v>2.4224249995313585E-2</v>
      </c>
      <c r="K123">
        <f t="shared" si="21"/>
        <v>2.4224249995313585E-2</v>
      </c>
      <c r="O123">
        <f t="shared" ca="1" si="17"/>
        <v>2.3803349589771705E-2</v>
      </c>
      <c r="Q123" s="2">
        <f t="shared" si="22"/>
        <v>41482.867539999999</v>
      </c>
    </row>
    <row r="124" spans="1:21" x14ac:dyDescent="0.2">
      <c r="A124" s="37" t="s">
        <v>69</v>
      </c>
      <c r="B124" s="36"/>
      <c r="C124" s="37">
        <v>56501.512490000001</v>
      </c>
      <c r="D124" s="37">
        <v>4.0000000000000002E-4</v>
      </c>
      <c r="E124" s="35">
        <f t="shared" si="18"/>
        <v>16158.074874923583</v>
      </c>
      <c r="F124">
        <f t="shared" si="19"/>
        <v>16158</v>
      </c>
      <c r="G124">
        <f t="shared" si="20"/>
        <v>2.2034200002963189E-2</v>
      </c>
      <c r="K124">
        <f t="shared" si="21"/>
        <v>2.2034200002963189E-2</v>
      </c>
      <c r="O124">
        <f t="shared" ref="O124:O148" ca="1" si="23">+C$11+C$12*$F124</f>
        <v>2.3804156656691521E-2</v>
      </c>
      <c r="Q124" s="2">
        <f t="shared" si="22"/>
        <v>41483.012490000001</v>
      </c>
    </row>
    <row r="125" spans="1:21" x14ac:dyDescent="0.2">
      <c r="A125" s="37" t="s">
        <v>69</v>
      </c>
      <c r="B125" s="36"/>
      <c r="C125" s="37">
        <v>56501.513180000002</v>
      </c>
      <c r="D125" s="37">
        <v>3.2000000000000003E-4</v>
      </c>
      <c r="E125" s="35">
        <f t="shared" si="18"/>
        <v>16158.077219628511</v>
      </c>
      <c r="F125">
        <f t="shared" si="19"/>
        <v>16158</v>
      </c>
      <c r="G125">
        <f t="shared" si="20"/>
        <v>2.2724200003722217E-2</v>
      </c>
      <c r="K125">
        <f t="shared" si="21"/>
        <v>2.2724200003722217E-2</v>
      </c>
      <c r="O125">
        <f t="shared" ca="1" si="23"/>
        <v>2.3804156656691521E-2</v>
      </c>
      <c r="Q125" s="2">
        <f t="shared" si="22"/>
        <v>41483.013180000002</v>
      </c>
    </row>
    <row r="126" spans="1:21" x14ac:dyDescent="0.2">
      <c r="A126" s="37" t="s">
        <v>69</v>
      </c>
      <c r="B126" s="36"/>
      <c r="C126" s="37">
        <v>56501.51397</v>
      </c>
      <c r="D126" s="37">
        <v>4.2999999999999999E-4</v>
      </c>
      <c r="E126" s="35">
        <f t="shared" si="18"/>
        <v>16158.079904145738</v>
      </c>
      <c r="F126">
        <f t="shared" si="19"/>
        <v>16158</v>
      </c>
      <c r="G126">
        <f t="shared" si="20"/>
        <v>2.3514200001955032E-2</v>
      </c>
      <c r="K126">
        <f t="shared" si="21"/>
        <v>2.3514200001955032E-2</v>
      </c>
      <c r="O126">
        <f t="shared" ca="1" si="23"/>
        <v>2.3804156656691521E-2</v>
      </c>
      <c r="Q126" s="2">
        <f t="shared" si="22"/>
        <v>41483.01397</v>
      </c>
    </row>
    <row r="127" spans="1:21" x14ac:dyDescent="0.2">
      <c r="A127" s="37" t="s">
        <v>69</v>
      </c>
      <c r="B127" s="36"/>
      <c r="C127" s="37">
        <v>56515.344109999998</v>
      </c>
      <c r="D127" s="37">
        <v>3.3E-4</v>
      </c>
      <c r="E127" s="35">
        <f t="shared" si="18"/>
        <v>16205.076422089012</v>
      </c>
      <c r="F127">
        <f t="shared" si="19"/>
        <v>16205</v>
      </c>
      <c r="G127">
        <f t="shared" si="20"/>
        <v>2.2489499999210238E-2</v>
      </c>
      <c r="K127">
        <f t="shared" si="21"/>
        <v>2.2489499999210238E-2</v>
      </c>
      <c r="O127">
        <f t="shared" ca="1" si="23"/>
        <v>2.388002094715418E-2</v>
      </c>
      <c r="Q127" s="2">
        <f t="shared" si="22"/>
        <v>41496.844109999998</v>
      </c>
    </row>
    <row r="128" spans="1:21" x14ac:dyDescent="0.2">
      <c r="A128" s="37" t="s">
        <v>69</v>
      </c>
      <c r="B128" s="36"/>
      <c r="C128" s="37">
        <v>56515.344510000003</v>
      </c>
      <c r="D128" s="37">
        <v>6.3000000000000003E-4</v>
      </c>
      <c r="E128" s="35">
        <f t="shared" si="18"/>
        <v>16205.077781338259</v>
      </c>
      <c r="F128">
        <f t="shared" si="19"/>
        <v>16205</v>
      </c>
      <c r="G128">
        <f t="shared" si="20"/>
        <v>2.2889500003657304E-2</v>
      </c>
      <c r="K128">
        <f t="shared" si="21"/>
        <v>2.2889500003657304E-2</v>
      </c>
      <c r="O128">
        <f t="shared" ca="1" si="23"/>
        <v>2.388002094715418E-2</v>
      </c>
      <c r="Q128" s="2">
        <f t="shared" si="22"/>
        <v>41496.844510000003</v>
      </c>
    </row>
    <row r="129" spans="1:17" x14ac:dyDescent="0.2">
      <c r="A129" s="37" t="s">
        <v>69</v>
      </c>
      <c r="B129" s="36"/>
      <c r="C129" s="37">
        <v>56515.344749999997</v>
      </c>
      <c r="D129" s="37">
        <v>7.7999999999999999E-4</v>
      </c>
      <c r="E129" s="35">
        <f t="shared" si="18"/>
        <v>16205.078596887777</v>
      </c>
      <c r="F129">
        <f t="shared" si="19"/>
        <v>16205</v>
      </c>
      <c r="G129">
        <f t="shared" si="20"/>
        <v>2.3129499997594394E-2</v>
      </c>
      <c r="K129">
        <f t="shared" si="21"/>
        <v>2.3129499997594394E-2</v>
      </c>
      <c r="O129">
        <f t="shared" ca="1" si="23"/>
        <v>2.388002094715418E-2</v>
      </c>
      <c r="Q129" s="2">
        <f t="shared" si="22"/>
        <v>41496.844749999997</v>
      </c>
    </row>
    <row r="130" spans="1:17" x14ac:dyDescent="0.2">
      <c r="A130" s="37" t="s">
        <v>69</v>
      </c>
      <c r="B130" s="36"/>
      <c r="C130" s="37">
        <v>56515.489939999999</v>
      </c>
      <c r="D130" s="37">
        <v>7.7999999999999999E-4</v>
      </c>
      <c r="E130" s="35">
        <f t="shared" si="18"/>
        <v>16205.571970377874</v>
      </c>
      <c r="F130">
        <f t="shared" si="19"/>
        <v>16205.5</v>
      </c>
      <c r="G130">
        <f t="shared" si="20"/>
        <v>2.1179449999181088E-2</v>
      </c>
      <c r="K130">
        <f t="shared" si="21"/>
        <v>2.1179449999181088E-2</v>
      </c>
      <c r="O130">
        <f t="shared" ca="1" si="23"/>
        <v>2.3880828014073995E-2</v>
      </c>
      <c r="Q130" s="2">
        <f t="shared" si="22"/>
        <v>41496.989939999999</v>
      </c>
    </row>
    <row r="131" spans="1:17" x14ac:dyDescent="0.2">
      <c r="A131" s="37" t="s">
        <v>69</v>
      </c>
      <c r="B131" s="36"/>
      <c r="C131" s="37">
        <v>56515.491139999998</v>
      </c>
      <c r="D131" s="37">
        <v>1.23E-3</v>
      </c>
      <c r="E131" s="35">
        <f t="shared" si="18"/>
        <v>16205.576048125567</v>
      </c>
      <c r="F131">
        <f t="shared" si="19"/>
        <v>16205.5</v>
      </c>
      <c r="G131">
        <f t="shared" si="20"/>
        <v>2.2379449997970369E-2</v>
      </c>
      <c r="K131">
        <f t="shared" si="21"/>
        <v>2.2379449997970369E-2</v>
      </c>
      <c r="O131">
        <f t="shared" ca="1" si="23"/>
        <v>2.3880828014073995E-2</v>
      </c>
      <c r="Q131" s="2">
        <f t="shared" si="22"/>
        <v>41496.991139999998</v>
      </c>
    </row>
    <row r="132" spans="1:17" x14ac:dyDescent="0.2">
      <c r="A132" s="37" t="s">
        <v>69</v>
      </c>
      <c r="B132" s="36"/>
      <c r="C132" s="37">
        <v>56515.491520000003</v>
      </c>
      <c r="D132" s="37">
        <v>5.2999999999999998E-4</v>
      </c>
      <c r="E132" s="35">
        <f t="shared" si="18"/>
        <v>16205.577339412353</v>
      </c>
      <c r="F132">
        <f t="shared" si="19"/>
        <v>16205.5</v>
      </c>
      <c r="G132">
        <f t="shared" si="20"/>
        <v>2.2759450002922677E-2</v>
      </c>
      <c r="K132">
        <f t="shared" si="21"/>
        <v>2.2759450002922677E-2</v>
      </c>
      <c r="O132">
        <f t="shared" ca="1" si="23"/>
        <v>2.3880828014073995E-2</v>
      </c>
      <c r="Q132" s="2">
        <f t="shared" si="22"/>
        <v>41496.991520000003</v>
      </c>
    </row>
    <row r="133" spans="1:17" x14ac:dyDescent="0.2">
      <c r="A133" s="37" t="s">
        <v>69</v>
      </c>
      <c r="B133" s="36"/>
      <c r="C133" s="37">
        <v>56515.491880000001</v>
      </c>
      <c r="D133" s="37">
        <v>3.6999999999999999E-4</v>
      </c>
      <c r="E133" s="35">
        <f t="shared" si="18"/>
        <v>16205.578562736657</v>
      </c>
      <c r="F133">
        <f t="shared" si="19"/>
        <v>16205.5</v>
      </c>
      <c r="G133">
        <f t="shared" si="20"/>
        <v>2.3119450001104269E-2</v>
      </c>
      <c r="K133">
        <f t="shared" si="21"/>
        <v>2.3119450001104269E-2</v>
      </c>
      <c r="O133">
        <f t="shared" ca="1" si="23"/>
        <v>2.3880828014073995E-2</v>
      </c>
      <c r="Q133" s="2">
        <f t="shared" si="22"/>
        <v>41496.991880000001</v>
      </c>
    </row>
    <row r="134" spans="1:17" x14ac:dyDescent="0.2">
      <c r="A134" s="44" t="s">
        <v>67</v>
      </c>
      <c r="B134" s="40" t="s">
        <v>36</v>
      </c>
      <c r="C134" s="37">
        <v>56527.410199999998</v>
      </c>
      <c r="D134" s="45">
        <v>2.9999999999999997E-4</v>
      </c>
      <c r="E134" s="35">
        <f t="shared" si="18"/>
        <v>16246.078481011788</v>
      </c>
      <c r="F134">
        <f t="shared" si="19"/>
        <v>16246</v>
      </c>
      <c r="G134">
        <f t="shared" si="20"/>
        <v>2.3095399999874644E-2</v>
      </c>
      <c r="J134">
        <f>+G134</f>
        <v>2.3095399999874644E-2</v>
      </c>
      <c r="O134">
        <f t="shared" ca="1" si="23"/>
        <v>2.3946200434579054E-2</v>
      </c>
      <c r="Q134" s="2">
        <f t="shared" si="22"/>
        <v>41508.910199999998</v>
      </c>
    </row>
    <row r="135" spans="1:17" x14ac:dyDescent="0.2">
      <c r="A135" s="45" t="s">
        <v>68</v>
      </c>
      <c r="B135" s="40" t="s">
        <v>36</v>
      </c>
      <c r="C135" s="45">
        <v>56814.480799999998</v>
      </c>
      <c r="D135" s="45">
        <v>1.5E-3</v>
      </c>
      <c r="E135" s="35">
        <f t="shared" si="18"/>
        <v>17221.579712661496</v>
      </c>
      <c r="F135">
        <f t="shared" si="19"/>
        <v>17221.5</v>
      </c>
      <c r="G135">
        <f t="shared" si="20"/>
        <v>2.3457849994883873E-2</v>
      </c>
      <c r="J135">
        <f>+G135</f>
        <v>2.3457849994883873E-2</v>
      </c>
      <c r="O135">
        <f t="shared" ca="1" si="23"/>
        <v>2.5520787995139169E-2</v>
      </c>
      <c r="Q135" s="2">
        <f t="shared" si="22"/>
        <v>41795.980799999998</v>
      </c>
    </row>
    <row r="136" spans="1:17" x14ac:dyDescent="0.2">
      <c r="A136" s="45" t="s">
        <v>68</v>
      </c>
      <c r="B136" s="40" t="s">
        <v>36</v>
      </c>
      <c r="C136" s="45">
        <v>56886.430999999997</v>
      </c>
      <c r="D136" s="45">
        <v>2.0000000000000001E-4</v>
      </c>
      <c r="E136" s="35">
        <f t="shared" si="18"/>
        <v>17466.0753479423</v>
      </c>
      <c r="F136">
        <f t="shared" si="19"/>
        <v>17466</v>
      </c>
      <c r="G136">
        <f t="shared" si="20"/>
        <v>2.2173399993334897E-2</v>
      </c>
      <c r="J136">
        <f>+G136</f>
        <v>2.2173399993334897E-2</v>
      </c>
      <c r="O136">
        <f t="shared" ca="1" si="23"/>
        <v>2.5915443718928965E-2</v>
      </c>
      <c r="Q136" s="2">
        <f t="shared" si="22"/>
        <v>41867.930999999997</v>
      </c>
    </row>
    <row r="137" spans="1:17" x14ac:dyDescent="0.2">
      <c r="A137" s="65" t="s">
        <v>520</v>
      </c>
      <c r="B137" s="66" t="s">
        <v>36</v>
      </c>
      <c r="C137" s="67">
        <v>56920.27476</v>
      </c>
      <c r="D137" s="67">
        <v>1E-4</v>
      </c>
      <c r="E137" s="35">
        <f t="shared" si="18"/>
        <v>17581.080609935903</v>
      </c>
      <c r="F137">
        <f t="shared" si="19"/>
        <v>17581</v>
      </c>
      <c r="G137">
        <f t="shared" si="20"/>
        <v>2.3721899997326545E-2</v>
      </c>
      <c r="K137">
        <f>+G137</f>
        <v>2.3721899997326545E-2</v>
      </c>
      <c r="O137">
        <f t="shared" ca="1" si="23"/>
        <v>2.6101069110486538E-2</v>
      </c>
      <c r="Q137" s="2">
        <f t="shared" si="22"/>
        <v>41901.77476</v>
      </c>
    </row>
    <row r="138" spans="1:17" x14ac:dyDescent="0.2">
      <c r="A138" s="68" t="s">
        <v>3</v>
      </c>
      <c r="B138" s="69" t="s">
        <v>36</v>
      </c>
      <c r="C138" s="68">
        <v>57153.051700000004</v>
      </c>
      <c r="D138" s="68" t="s">
        <v>291</v>
      </c>
      <c r="E138" s="35">
        <f t="shared" si="18"/>
        <v>18372.085302404077</v>
      </c>
      <c r="F138">
        <f t="shared" si="19"/>
        <v>18372</v>
      </c>
      <c r="G138">
        <f t="shared" si="20"/>
        <v>2.5102799998421688E-2</v>
      </c>
      <c r="K138">
        <f>+G138</f>
        <v>2.5102799998421688E-2</v>
      </c>
      <c r="O138">
        <f t="shared" ca="1" si="23"/>
        <v>2.7377848977634719E-2</v>
      </c>
      <c r="Q138" s="2">
        <f t="shared" si="22"/>
        <v>42134.551700000004</v>
      </c>
    </row>
    <row r="139" spans="1:17" x14ac:dyDescent="0.2">
      <c r="A139" s="68" t="s">
        <v>3</v>
      </c>
      <c r="B139" s="69" t="s">
        <v>35</v>
      </c>
      <c r="C139" s="68">
        <v>57153.198600000003</v>
      </c>
      <c r="D139" s="68" t="s">
        <v>291</v>
      </c>
      <c r="E139" s="35">
        <f t="shared" si="18"/>
        <v>18372.584486684631</v>
      </c>
      <c r="F139">
        <f t="shared" si="19"/>
        <v>18372.5</v>
      </c>
      <c r="G139">
        <f t="shared" si="20"/>
        <v>2.4862750004103873E-2</v>
      </c>
      <c r="K139">
        <f>+G139</f>
        <v>2.4862750004103873E-2</v>
      </c>
      <c r="O139">
        <f t="shared" ca="1" si="23"/>
        <v>2.7378656044554535E-2</v>
      </c>
      <c r="Q139" s="2">
        <f t="shared" si="22"/>
        <v>42134.698600000003</v>
      </c>
    </row>
    <row r="140" spans="1:17" x14ac:dyDescent="0.2">
      <c r="A140" s="62" t="s">
        <v>70</v>
      </c>
      <c r="B140" s="63"/>
      <c r="C140" s="62">
        <v>57158.494899999998</v>
      </c>
      <c r="D140" s="62">
        <v>1.8E-3</v>
      </c>
      <c r="E140" s="35">
        <f t="shared" si="18"/>
        <v>18390.58196595691</v>
      </c>
      <c r="F140">
        <f t="shared" si="19"/>
        <v>18390.5</v>
      </c>
      <c r="G140">
        <f t="shared" si="20"/>
        <v>2.4120949994539842E-2</v>
      </c>
      <c r="J140">
        <f>+G140</f>
        <v>2.4120949994539842E-2</v>
      </c>
      <c r="O140">
        <f t="shared" ca="1" si="23"/>
        <v>2.7407710453667893E-2</v>
      </c>
      <c r="Q140" s="2">
        <f t="shared" si="22"/>
        <v>42139.994899999998</v>
      </c>
    </row>
    <row r="141" spans="1:17" x14ac:dyDescent="0.2">
      <c r="A141" s="65" t="s">
        <v>520</v>
      </c>
      <c r="B141" s="66" t="s">
        <v>36</v>
      </c>
      <c r="C141" s="67">
        <v>57261.346610000001</v>
      </c>
      <c r="D141" s="67">
        <v>2.0000000000000001E-4</v>
      </c>
      <c r="E141" s="35">
        <f t="shared" si="18"/>
        <v>18740.084735597138</v>
      </c>
      <c r="F141">
        <f t="shared" si="19"/>
        <v>18740</v>
      </c>
      <c r="G141">
        <f t="shared" si="20"/>
        <v>2.4936000001616776E-2</v>
      </c>
      <c r="K141">
        <f t="shared" ref="K141:K148" si="24">+G141</f>
        <v>2.4936000001616776E-2</v>
      </c>
      <c r="O141">
        <f t="shared" ca="1" si="23"/>
        <v>2.7971850230618954E-2</v>
      </c>
      <c r="Q141" s="2">
        <f t="shared" si="22"/>
        <v>42242.846610000001</v>
      </c>
    </row>
    <row r="142" spans="1:17" x14ac:dyDescent="0.2">
      <c r="A142" s="65" t="s">
        <v>520</v>
      </c>
      <c r="B142" s="66" t="s">
        <v>36</v>
      </c>
      <c r="C142" s="67">
        <v>57261.346660000003</v>
      </c>
      <c r="D142" s="67">
        <v>1E-4</v>
      </c>
      <c r="E142" s="35">
        <f t="shared" si="18"/>
        <v>18740.0849055033</v>
      </c>
      <c r="F142">
        <f t="shared" si="19"/>
        <v>18740</v>
      </c>
      <c r="G142">
        <f t="shared" si="20"/>
        <v>2.4986000003991649E-2</v>
      </c>
      <c r="K142">
        <f t="shared" si="24"/>
        <v>2.4986000003991649E-2</v>
      </c>
      <c r="O142">
        <f t="shared" ca="1" si="23"/>
        <v>2.7971850230618954E-2</v>
      </c>
      <c r="Q142" s="2">
        <f t="shared" si="22"/>
        <v>42242.846660000003</v>
      </c>
    </row>
    <row r="143" spans="1:17" x14ac:dyDescent="0.2">
      <c r="A143" s="65" t="s">
        <v>520</v>
      </c>
      <c r="B143" s="66" t="s">
        <v>36</v>
      </c>
      <c r="C143" s="67">
        <v>57261.346790000003</v>
      </c>
      <c r="D143" s="67">
        <v>2.0000000000000001E-4</v>
      </c>
      <c r="E143" s="35">
        <f t="shared" si="18"/>
        <v>18740.085347259301</v>
      </c>
      <c r="F143">
        <f t="shared" si="19"/>
        <v>18740</v>
      </c>
      <c r="G143">
        <f t="shared" si="20"/>
        <v>2.5116000004345551E-2</v>
      </c>
      <c r="K143">
        <f t="shared" si="24"/>
        <v>2.5116000004345551E-2</v>
      </c>
      <c r="O143">
        <f t="shared" ca="1" si="23"/>
        <v>2.7971850230618954E-2</v>
      </c>
      <c r="Q143" s="2">
        <f t="shared" si="22"/>
        <v>42242.846790000003</v>
      </c>
    </row>
    <row r="144" spans="1:17" x14ac:dyDescent="0.2">
      <c r="A144" s="70" t="s">
        <v>2</v>
      </c>
      <c r="B144" s="71" t="s">
        <v>36</v>
      </c>
      <c r="C144" s="72">
        <v>57516.489399999999</v>
      </c>
      <c r="D144" s="72">
        <v>1.1000000000000001E-3</v>
      </c>
      <c r="E144" s="35">
        <f t="shared" si="18"/>
        <v>19607.091339169714</v>
      </c>
      <c r="F144">
        <f t="shared" si="19"/>
        <v>19607</v>
      </c>
      <c r="G144">
        <f t="shared" si="20"/>
        <v>2.6879299999563955E-2</v>
      </c>
      <c r="K144">
        <f t="shared" si="24"/>
        <v>2.6879299999563955E-2</v>
      </c>
      <c r="O144">
        <f t="shared" ca="1" si="23"/>
        <v>2.9371304269579096E-2</v>
      </c>
      <c r="Q144" s="2">
        <f t="shared" si="22"/>
        <v>42497.989399999999</v>
      </c>
    </row>
    <row r="145" spans="1:17" x14ac:dyDescent="0.2">
      <c r="A145" s="65" t="s">
        <v>520</v>
      </c>
      <c r="B145" s="66" t="s">
        <v>35</v>
      </c>
      <c r="C145" s="67">
        <v>57520.463830000001</v>
      </c>
      <c r="D145" s="67">
        <v>2.0000000000000001E-4</v>
      </c>
      <c r="E145" s="35">
        <f t="shared" si="18"/>
        <v>19620.596941485335</v>
      </c>
      <c r="F145">
        <f t="shared" si="19"/>
        <v>19620.5</v>
      </c>
      <c r="G145">
        <f t="shared" si="20"/>
        <v>2.8527950002171565E-2</v>
      </c>
      <c r="K145">
        <f t="shared" si="24"/>
        <v>2.8527950002171565E-2</v>
      </c>
      <c r="O145">
        <f t="shared" ca="1" si="23"/>
        <v>2.9393095076414119E-2</v>
      </c>
      <c r="Q145" s="2">
        <f t="shared" si="22"/>
        <v>42501.963830000001</v>
      </c>
    </row>
    <row r="146" spans="1:17" x14ac:dyDescent="0.2">
      <c r="A146" s="65" t="s">
        <v>520</v>
      </c>
      <c r="B146" s="66" t="s">
        <v>35</v>
      </c>
      <c r="C146" s="67">
        <v>57520.463860000003</v>
      </c>
      <c r="D146" s="67">
        <v>1E-4</v>
      </c>
      <c r="E146" s="35">
        <f t="shared" si="18"/>
        <v>19620.597043429039</v>
      </c>
      <c r="F146">
        <f t="shared" si="19"/>
        <v>19620.5</v>
      </c>
      <c r="G146">
        <f t="shared" si="20"/>
        <v>2.855795000505168E-2</v>
      </c>
      <c r="K146">
        <f t="shared" si="24"/>
        <v>2.855795000505168E-2</v>
      </c>
      <c r="O146">
        <f t="shared" ca="1" si="23"/>
        <v>2.9393095076414119E-2</v>
      </c>
      <c r="Q146" s="2">
        <f t="shared" si="22"/>
        <v>42501.963860000003</v>
      </c>
    </row>
    <row r="147" spans="1:17" x14ac:dyDescent="0.2">
      <c r="A147" s="75" t="s">
        <v>0</v>
      </c>
      <c r="B147" s="76" t="s">
        <v>35</v>
      </c>
      <c r="C147" s="75">
        <v>57526.055099999998</v>
      </c>
      <c r="D147" s="75" t="s">
        <v>291</v>
      </c>
      <c r="E147" s="35">
        <f t="shared" si="18"/>
        <v>19639.59676512274</v>
      </c>
      <c r="F147">
        <f t="shared" si="19"/>
        <v>19639.5</v>
      </c>
      <c r="G147">
        <f t="shared" si="20"/>
        <v>2.8476049992605112E-2</v>
      </c>
      <c r="K147">
        <f t="shared" si="24"/>
        <v>2.8476049992605112E-2</v>
      </c>
      <c r="O147">
        <f t="shared" ca="1" si="23"/>
        <v>2.9423763619367105E-2</v>
      </c>
      <c r="Q147" s="2">
        <f t="shared" si="22"/>
        <v>42507.555099999998</v>
      </c>
    </row>
    <row r="148" spans="1:17" x14ac:dyDescent="0.2">
      <c r="A148" s="64" t="s">
        <v>1</v>
      </c>
      <c r="B148" s="81" t="s">
        <v>36</v>
      </c>
      <c r="C148" s="73">
        <v>57884.490100000003</v>
      </c>
      <c r="D148" s="73">
        <v>6.9999999999999999E-4</v>
      </c>
      <c r="E148" s="35">
        <f t="shared" si="18"/>
        <v>20857.603011552605</v>
      </c>
      <c r="F148">
        <f t="shared" si="19"/>
        <v>20857.5</v>
      </c>
      <c r="G148">
        <f t="shared" si="20"/>
        <v>3.0314249997900333E-2</v>
      </c>
      <c r="K148">
        <f t="shared" si="24"/>
        <v>3.0314249997900333E-2</v>
      </c>
      <c r="O148">
        <f t="shared" ca="1" si="23"/>
        <v>3.1389778636037757E-2</v>
      </c>
      <c r="Q148" s="2">
        <f t="shared" si="22"/>
        <v>42865.990100000003</v>
      </c>
    </row>
    <row r="149" spans="1:17" x14ac:dyDescent="0.2">
      <c r="A149" s="77" t="s">
        <v>521</v>
      </c>
      <c r="B149" s="78" t="s">
        <v>36</v>
      </c>
      <c r="C149" s="79">
        <v>59381.5098</v>
      </c>
      <c r="D149" s="80">
        <v>4.8999999999999998E-3</v>
      </c>
      <c r="E149" s="35">
        <f t="shared" ref="E149:E151" si="25">+(C149-C$7)/C$8</f>
        <v>25944.660206381603</v>
      </c>
      <c r="F149">
        <f t="shared" si="19"/>
        <v>25944.5</v>
      </c>
      <c r="G149">
        <f t="shared" ref="G149:G151" si="26">+C149-(C$7+F149*C$8)</f>
        <v>4.7145550001005176E-2</v>
      </c>
      <c r="K149">
        <f t="shared" ref="K149:K151" si="27">+G149</f>
        <v>4.7145550001005176E-2</v>
      </c>
      <c r="O149">
        <f t="shared" ref="O149:O151" ca="1" si="28">+C$11+C$12*$F149</f>
        <v>3.960087747824103E-2</v>
      </c>
      <c r="Q149" s="2">
        <f t="shared" ref="Q149:Q151" si="29">+C149-15018.5</f>
        <v>44363.0098</v>
      </c>
    </row>
    <row r="150" spans="1:17" x14ac:dyDescent="0.2">
      <c r="A150" s="77" t="s">
        <v>521</v>
      </c>
      <c r="B150" s="78" t="s">
        <v>36</v>
      </c>
      <c r="C150" s="79">
        <v>59384.453399999999</v>
      </c>
      <c r="D150" s="80">
        <v>1.6000000000000001E-3</v>
      </c>
      <c r="E150" s="35">
        <f t="shared" si="25"/>
        <v>25954.662921481937</v>
      </c>
      <c r="F150">
        <f t="shared" si="19"/>
        <v>25954.5</v>
      </c>
      <c r="G150">
        <f t="shared" si="26"/>
        <v>4.7944549995008856E-2</v>
      </c>
      <c r="K150">
        <f t="shared" si="27"/>
        <v>4.7944549995008856E-2</v>
      </c>
      <c r="O150">
        <f t="shared" ca="1" si="28"/>
        <v>3.9617018816637345E-2</v>
      </c>
      <c r="Q150" s="2">
        <f t="shared" si="29"/>
        <v>44365.953399999999</v>
      </c>
    </row>
    <row r="151" spans="1:17" x14ac:dyDescent="0.2">
      <c r="A151" s="77" t="s">
        <v>522</v>
      </c>
      <c r="B151" s="78" t="s">
        <v>35</v>
      </c>
      <c r="C151" s="79">
        <v>59633.567600000002</v>
      </c>
      <c r="D151" s="80">
        <v>2.0000000000000001E-4</v>
      </c>
      <c r="E151" s="35">
        <f t="shared" si="25"/>
        <v>26801.183634231471</v>
      </c>
      <c r="F151">
        <f t="shared" si="19"/>
        <v>26801</v>
      </c>
      <c r="G151">
        <f t="shared" si="26"/>
        <v>5.4039900001953356E-2</v>
      </c>
      <c r="K151">
        <f t="shared" si="27"/>
        <v>5.4039900001953356E-2</v>
      </c>
      <c r="O151">
        <f t="shared" ca="1" si="28"/>
        <v>4.0983383111885048E-2</v>
      </c>
      <c r="Q151" s="2">
        <f t="shared" si="29"/>
        <v>44615.067600000002</v>
      </c>
    </row>
    <row r="152" spans="1:17" x14ac:dyDescent="0.2">
      <c r="A152" s="35"/>
      <c r="B152" s="36"/>
      <c r="C152" s="37"/>
      <c r="D152" s="37"/>
      <c r="E152" s="35"/>
    </row>
    <row r="153" spans="1:17" x14ac:dyDescent="0.2">
      <c r="A153" s="35"/>
      <c r="B153" s="36"/>
      <c r="C153" s="37"/>
      <c r="D153" s="37"/>
      <c r="E153" s="35"/>
    </row>
    <row r="154" spans="1:17" x14ac:dyDescent="0.2">
      <c r="A154" s="35"/>
      <c r="B154" s="36"/>
      <c r="C154" s="37"/>
      <c r="D154" s="37"/>
      <c r="E154" s="35"/>
    </row>
    <row r="155" spans="1:17" x14ac:dyDescent="0.2">
      <c r="A155" s="35"/>
      <c r="B155" s="36"/>
      <c r="C155" s="37"/>
      <c r="D155" s="37"/>
      <c r="E155" s="35"/>
    </row>
    <row r="156" spans="1:17" x14ac:dyDescent="0.2">
      <c r="A156" s="35"/>
      <c r="B156" s="36"/>
      <c r="C156" s="37"/>
      <c r="D156" s="37"/>
      <c r="E156" s="35"/>
    </row>
    <row r="157" spans="1:17" x14ac:dyDescent="0.2">
      <c r="A157" s="35"/>
      <c r="B157" s="36"/>
      <c r="C157" s="37"/>
      <c r="D157" s="37"/>
      <c r="E157" s="35"/>
    </row>
    <row r="158" spans="1:17" x14ac:dyDescent="0.2">
      <c r="A158" s="35"/>
      <c r="B158" s="36"/>
      <c r="C158" s="37"/>
      <c r="D158" s="37"/>
      <c r="E158" s="35"/>
    </row>
    <row r="159" spans="1:17" x14ac:dyDescent="0.2">
      <c r="A159" s="35"/>
      <c r="B159" s="36"/>
      <c r="C159" s="37"/>
      <c r="D159" s="37"/>
      <c r="E159" s="35"/>
    </row>
    <row r="160" spans="1:17" x14ac:dyDescent="0.2">
      <c r="A160" s="35"/>
      <c r="B160" s="36"/>
      <c r="C160" s="37"/>
      <c r="D160" s="37"/>
      <c r="E160" s="35"/>
    </row>
    <row r="161" spans="1:5" x14ac:dyDescent="0.2">
      <c r="A161" s="35"/>
      <c r="B161" s="36"/>
      <c r="C161" s="35"/>
      <c r="D161" s="35"/>
      <c r="E161" s="35"/>
    </row>
    <row r="162" spans="1:5" x14ac:dyDescent="0.2">
      <c r="A162" s="35"/>
      <c r="B162" s="36"/>
      <c r="C162" s="35"/>
      <c r="D162" s="35"/>
      <c r="E162" s="35"/>
    </row>
    <row r="163" spans="1:5" x14ac:dyDescent="0.2">
      <c r="A163" s="35"/>
      <c r="B163" s="35"/>
      <c r="C163" s="35"/>
      <c r="D163" s="35"/>
      <c r="E163" s="35"/>
    </row>
    <row r="164" spans="1:5" x14ac:dyDescent="0.2">
      <c r="A164" s="35"/>
      <c r="B164" s="35"/>
      <c r="C164" s="35"/>
      <c r="D164" s="35"/>
      <c r="E164" s="35"/>
    </row>
    <row r="165" spans="1:5" x14ac:dyDescent="0.2">
      <c r="A165" s="35"/>
      <c r="B165" s="35"/>
      <c r="C165" s="35"/>
      <c r="D165" s="35"/>
      <c r="E165" s="35"/>
    </row>
    <row r="166" spans="1:5" x14ac:dyDescent="0.2">
      <c r="A166" s="35"/>
      <c r="B166" s="35"/>
      <c r="C166" s="35"/>
      <c r="D166" s="35"/>
      <c r="E166" s="35"/>
    </row>
    <row r="167" spans="1:5" x14ac:dyDescent="0.2">
      <c r="A167" s="35"/>
      <c r="B167" s="35"/>
      <c r="C167" s="35"/>
      <c r="D167" s="35"/>
      <c r="E167" s="35"/>
    </row>
    <row r="168" spans="1:5" x14ac:dyDescent="0.2">
      <c r="A168" s="35"/>
      <c r="B168" s="35"/>
      <c r="C168" s="35"/>
      <c r="D168" s="35"/>
      <c r="E168" s="35"/>
    </row>
    <row r="169" spans="1:5" x14ac:dyDescent="0.2">
      <c r="A169" s="35"/>
      <c r="B169" s="35"/>
      <c r="C169" s="35"/>
      <c r="D169" s="35"/>
      <c r="E169" s="35"/>
    </row>
    <row r="170" spans="1:5" x14ac:dyDescent="0.2">
      <c r="A170" s="35"/>
      <c r="B170" s="35"/>
      <c r="C170" s="35"/>
      <c r="D170" s="35"/>
      <c r="E170" s="35"/>
    </row>
    <row r="171" spans="1:5" x14ac:dyDescent="0.2">
      <c r="A171" s="35"/>
      <c r="B171" s="35"/>
      <c r="C171" s="35"/>
      <c r="D171" s="35"/>
      <c r="E171" s="35"/>
    </row>
    <row r="172" spans="1:5" x14ac:dyDescent="0.2">
      <c r="A172" s="35"/>
      <c r="B172" s="35"/>
      <c r="C172" s="35"/>
      <c r="D172" s="35"/>
      <c r="E172" s="35"/>
    </row>
    <row r="173" spans="1:5" x14ac:dyDescent="0.2">
      <c r="A173" s="35"/>
      <c r="B173" s="35"/>
      <c r="C173" s="35"/>
      <c r="D173" s="35"/>
      <c r="E173" s="35"/>
    </row>
    <row r="174" spans="1:5" x14ac:dyDescent="0.2">
      <c r="A174" s="35"/>
      <c r="B174" s="35"/>
      <c r="C174" s="35"/>
      <c r="D174" s="35"/>
      <c r="E174" s="35"/>
    </row>
    <row r="175" spans="1:5" x14ac:dyDescent="0.2">
      <c r="A175" s="35"/>
      <c r="B175" s="35"/>
      <c r="C175" s="35"/>
      <c r="D175" s="35"/>
      <c r="E175" s="35"/>
    </row>
    <row r="176" spans="1:5" x14ac:dyDescent="0.2">
      <c r="A176" s="35"/>
      <c r="B176" s="35"/>
      <c r="C176" s="35"/>
      <c r="D176" s="35"/>
      <c r="E176" s="35"/>
    </row>
    <row r="177" spans="1:5" x14ac:dyDescent="0.2">
      <c r="A177" s="35"/>
      <c r="B177" s="35"/>
      <c r="C177" s="35"/>
      <c r="D177" s="35"/>
      <c r="E177" s="35"/>
    </row>
    <row r="178" spans="1:5" x14ac:dyDescent="0.2">
      <c r="A178" s="35"/>
      <c r="B178" s="35"/>
      <c r="C178" s="35"/>
      <c r="D178" s="35"/>
      <c r="E178" s="35"/>
    </row>
    <row r="179" spans="1:5" x14ac:dyDescent="0.2">
      <c r="A179" s="35"/>
      <c r="B179" s="35"/>
      <c r="C179" s="35"/>
      <c r="D179" s="35"/>
      <c r="E179" s="35"/>
    </row>
    <row r="180" spans="1:5" x14ac:dyDescent="0.2">
      <c r="A180" s="35"/>
      <c r="B180" s="35"/>
      <c r="C180" s="35"/>
      <c r="D180" s="35"/>
      <c r="E180" s="35"/>
    </row>
    <row r="181" spans="1:5" x14ac:dyDescent="0.2">
      <c r="A181" s="35"/>
      <c r="B181" s="35"/>
      <c r="C181" s="35"/>
      <c r="D181" s="35"/>
      <c r="E181" s="35"/>
    </row>
    <row r="182" spans="1:5" x14ac:dyDescent="0.2">
      <c r="A182" s="35"/>
      <c r="B182" s="35"/>
      <c r="C182" s="35"/>
      <c r="D182" s="35"/>
      <c r="E182" s="35"/>
    </row>
    <row r="183" spans="1:5" x14ac:dyDescent="0.2">
      <c r="A183" s="35"/>
      <c r="B183" s="35"/>
      <c r="C183" s="35"/>
      <c r="D183" s="35"/>
      <c r="E183" s="35"/>
    </row>
    <row r="184" spans="1:5" x14ac:dyDescent="0.2">
      <c r="A184" s="35"/>
      <c r="B184" s="35"/>
      <c r="C184" s="35"/>
      <c r="D184" s="35"/>
      <c r="E184" s="35"/>
    </row>
    <row r="185" spans="1:5" x14ac:dyDescent="0.2">
      <c r="A185" s="35"/>
      <c r="B185" s="35"/>
      <c r="C185" s="35"/>
      <c r="D185" s="35"/>
      <c r="E185" s="35"/>
    </row>
    <row r="186" spans="1:5" x14ac:dyDescent="0.2">
      <c r="A186" s="35"/>
      <c r="B186" s="35"/>
      <c r="C186" s="35"/>
      <c r="D186" s="35"/>
      <c r="E186" s="35"/>
    </row>
    <row r="187" spans="1:5" x14ac:dyDescent="0.2">
      <c r="A187" s="35"/>
      <c r="B187" s="35"/>
      <c r="C187" s="35"/>
      <c r="D187" s="35"/>
      <c r="E187" s="35"/>
    </row>
    <row r="188" spans="1:5" x14ac:dyDescent="0.2">
      <c r="A188" s="35"/>
      <c r="B188" s="35"/>
      <c r="C188" s="35"/>
      <c r="D188" s="35"/>
      <c r="E188" s="35"/>
    </row>
    <row r="189" spans="1:5" x14ac:dyDescent="0.2">
      <c r="A189" s="35"/>
      <c r="B189" s="35"/>
      <c r="C189" s="35"/>
      <c r="D189" s="35"/>
      <c r="E189" s="35"/>
    </row>
    <row r="190" spans="1:5" x14ac:dyDescent="0.2">
      <c r="A190" s="35"/>
      <c r="B190" s="35"/>
      <c r="C190" s="35"/>
      <c r="D190" s="35"/>
      <c r="E190" s="35"/>
    </row>
    <row r="191" spans="1:5" x14ac:dyDescent="0.2">
      <c r="A191" s="35"/>
      <c r="B191" s="35"/>
      <c r="C191" s="35"/>
      <c r="D191" s="35"/>
      <c r="E191" s="35"/>
    </row>
    <row r="192" spans="1:5" x14ac:dyDescent="0.2">
      <c r="A192" s="35"/>
      <c r="B192" s="35"/>
      <c r="C192" s="35"/>
      <c r="D192" s="35"/>
      <c r="E192" s="35"/>
    </row>
    <row r="193" spans="1:5" x14ac:dyDescent="0.2">
      <c r="A193" s="35"/>
      <c r="B193" s="35"/>
      <c r="C193" s="35"/>
      <c r="D193" s="35"/>
      <c r="E193" s="35"/>
    </row>
    <row r="194" spans="1:5" x14ac:dyDescent="0.2">
      <c r="A194" s="35"/>
      <c r="B194" s="35"/>
      <c r="C194" s="35"/>
      <c r="D194" s="35"/>
      <c r="E194" s="35"/>
    </row>
    <row r="195" spans="1:5" x14ac:dyDescent="0.2">
      <c r="A195" s="35"/>
      <c r="B195" s="35"/>
      <c r="C195" s="35"/>
      <c r="D195" s="35"/>
      <c r="E195" s="35"/>
    </row>
    <row r="196" spans="1:5" x14ac:dyDescent="0.2">
      <c r="A196" s="35"/>
      <c r="B196" s="35"/>
      <c r="C196" s="35"/>
      <c r="D196" s="35"/>
      <c r="E196" s="35"/>
    </row>
    <row r="197" spans="1:5" x14ac:dyDescent="0.2">
      <c r="A197" s="35"/>
      <c r="B197" s="35"/>
      <c r="C197" s="35"/>
      <c r="D197" s="35"/>
      <c r="E197" s="35"/>
    </row>
    <row r="198" spans="1:5" x14ac:dyDescent="0.2">
      <c r="A198" s="35"/>
      <c r="B198" s="35"/>
      <c r="C198" s="35"/>
      <c r="D198" s="35"/>
      <c r="E198" s="35"/>
    </row>
    <row r="199" spans="1:5" x14ac:dyDescent="0.2">
      <c r="A199" s="35"/>
      <c r="B199" s="35"/>
      <c r="C199" s="35"/>
      <c r="D199" s="35"/>
      <c r="E199" s="35"/>
    </row>
    <row r="200" spans="1:5" x14ac:dyDescent="0.2">
      <c r="A200" s="35"/>
      <c r="B200" s="35"/>
      <c r="C200" s="35"/>
      <c r="D200" s="35"/>
      <c r="E200" s="35"/>
    </row>
    <row r="201" spans="1:5" x14ac:dyDescent="0.2">
      <c r="A201" s="35"/>
      <c r="B201" s="35"/>
      <c r="C201" s="35"/>
      <c r="D201" s="35"/>
      <c r="E201" s="35"/>
    </row>
    <row r="202" spans="1:5" x14ac:dyDescent="0.2">
      <c r="A202" s="35"/>
      <c r="B202" s="35"/>
      <c r="C202" s="35"/>
      <c r="D202" s="35"/>
      <c r="E202" s="35"/>
    </row>
    <row r="203" spans="1:5" x14ac:dyDescent="0.2">
      <c r="A203" s="35"/>
      <c r="B203" s="35"/>
      <c r="C203" s="35"/>
      <c r="D203" s="35"/>
      <c r="E203" s="35"/>
    </row>
    <row r="204" spans="1:5" x14ac:dyDescent="0.2">
      <c r="A204" s="35"/>
      <c r="B204" s="35"/>
      <c r="C204" s="35"/>
      <c r="D204" s="35"/>
      <c r="E204" s="35"/>
    </row>
    <row r="205" spans="1:5" x14ac:dyDescent="0.2">
      <c r="A205" s="35"/>
      <c r="B205" s="35"/>
      <c r="C205" s="35"/>
      <c r="D205" s="35"/>
      <c r="E205" s="35"/>
    </row>
    <row r="206" spans="1:5" x14ac:dyDescent="0.2">
      <c r="A206" s="35"/>
      <c r="B206" s="35"/>
      <c r="C206" s="35"/>
      <c r="D206" s="35"/>
      <c r="E206" s="35"/>
    </row>
    <row r="207" spans="1:5" x14ac:dyDescent="0.2">
      <c r="A207" s="35"/>
      <c r="B207" s="35"/>
      <c r="C207" s="35"/>
      <c r="D207" s="35"/>
      <c r="E207" s="35"/>
    </row>
    <row r="208" spans="1:5" x14ac:dyDescent="0.2">
      <c r="A208" s="35"/>
      <c r="B208" s="35"/>
      <c r="C208" s="35"/>
      <c r="D208" s="35"/>
      <c r="E208" s="35"/>
    </row>
    <row r="209" spans="1:5" x14ac:dyDescent="0.2">
      <c r="A209" s="35"/>
      <c r="B209" s="35"/>
      <c r="C209" s="35"/>
      <c r="D209" s="35"/>
      <c r="E209" s="35"/>
    </row>
    <row r="210" spans="1:5" x14ac:dyDescent="0.2">
      <c r="A210" s="35"/>
      <c r="B210" s="35"/>
      <c r="C210" s="35"/>
      <c r="D210" s="35"/>
      <c r="E210" s="35"/>
    </row>
    <row r="211" spans="1:5" x14ac:dyDescent="0.2">
      <c r="A211" s="35"/>
      <c r="B211" s="35"/>
      <c r="C211" s="35"/>
      <c r="D211" s="35"/>
      <c r="E211" s="35"/>
    </row>
    <row r="212" spans="1:5" x14ac:dyDescent="0.2">
      <c r="A212" s="35"/>
      <c r="B212" s="35"/>
      <c r="C212" s="35"/>
      <c r="D212" s="35"/>
      <c r="E212" s="35"/>
    </row>
    <row r="213" spans="1:5" x14ac:dyDescent="0.2">
      <c r="A213" s="35"/>
      <c r="B213" s="35"/>
      <c r="C213" s="35"/>
      <c r="D213" s="35"/>
      <c r="E213" s="35"/>
    </row>
    <row r="214" spans="1:5" x14ac:dyDescent="0.2">
      <c r="A214" s="35"/>
      <c r="B214" s="35"/>
      <c r="C214" s="35"/>
      <c r="D214" s="35"/>
      <c r="E214" s="35"/>
    </row>
    <row r="215" spans="1:5" x14ac:dyDescent="0.2">
      <c r="A215" s="35"/>
      <c r="B215" s="35"/>
      <c r="C215" s="35"/>
      <c r="D215" s="35"/>
      <c r="E215" s="35"/>
    </row>
    <row r="216" spans="1:5" x14ac:dyDescent="0.2">
      <c r="A216" s="35"/>
      <c r="B216" s="35"/>
      <c r="C216" s="35"/>
      <c r="D216" s="35"/>
      <c r="E216" s="35"/>
    </row>
    <row r="217" spans="1:5" x14ac:dyDescent="0.2">
      <c r="A217" s="35"/>
      <c r="B217" s="35"/>
      <c r="C217" s="35"/>
      <c r="D217" s="35"/>
      <c r="E217" s="35"/>
    </row>
    <row r="218" spans="1:5" x14ac:dyDescent="0.2">
      <c r="A218" s="35"/>
      <c r="B218" s="35"/>
      <c r="C218" s="35"/>
      <c r="D218" s="35"/>
      <c r="E218" s="35"/>
    </row>
    <row r="219" spans="1:5" x14ac:dyDescent="0.2">
      <c r="A219" s="35"/>
      <c r="B219" s="35"/>
      <c r="C219" s="35"/>
      <c r="D219" s="35"/>
      <c r="E219" s="35"/>
    </row>
    <row r="220" spans="1:5" x14ac:dyDescent="0.2">
      <c r="A220" s="35"/>
      <c r="B220" s="35"/>
      <c r="C220" s="35"/>
      <c r="D220" s="35"/>
      <c r="E220" s="35"/>
    </row>
    <row r="221" spans="1:5" x14ac:dyDescent="0.2">
      <c r="A221" s="35"/>
      <c r="B221" s="35"/>
      <c r="C221" s="35"/>
      <c r="D221" s="35"/>
      <c r="E221" s="35"/>
    </row>
    <row r="222" spans="1:5" x14ac:dyDescent="0.2">
      <c r="A222" s="35"/>
      <c r="B222" s="35"/>
      <c r="C222" s="35"/>
      <c r="D222" s="35"/>
      <c r="E222" s="35"/>
    </row>
    <row r="223" spans="1:5" x14ac:dyDescent="0.2">
      <c r="A223" s="35"/>
      <c r="B223" s="35"/>
      <c r="C223" s="35"/>
      <c r="D223" s="35"/>
      <c r="E223" s="35"/>
    </row>
    <row r="224" spans="1:5" x14ac:dyDescent="0.2">
      <c r="A224" s="35"/>
      <c r="B224" s="35"/>
      <c r="C224" s="35"/>
      <c r="D224" s="35"/>
      <c r="E224" s="35"/>
    </row>
    <row r="225" spans="1:5" x14ac:dyDescent="0.2">
      <c r="A225" s="35"/>
      <c r="B225" s="35"/>
      <c r="C225" s="35"/>
      <c r="D225" s="35"/>
      <c r="E225" s="35"/>
    </row>
    <row r="226" spans="1:5" x14ac:dyDescent="0.2">
      <c r="A226" s="35"/>
      <c r="B226" s="35"/>
      <c r="C226" s="35"/>
      <c r="D226" s="35"/>
      <c r="E226" s="35"/>
    </row>
    <row r="227" spans="1:5" x14ac:dyDescent="0.2">
      <c r="A227" s="35"/>
      <c r="B227" s="35"/>
      <c r="C227" s="35"/>
      <c r="D227" s="35"/>
      <c r="E227" s="35"/>
    </row>
    <row r="228" spans="1:5" x14ac:dyDescent="0.2">
      <c r="A228" s="35"/>
      <c r="B228" s="35"/>
      <c r="C228" s="35"/>
      <c r="D228" s="35"/>
      <c r="E228" s="35"/>
    </row>
    <row r="229" spans="1:5" x14ac:dyDescent="0.2">
      <c r="A229" s="35"/>
      <c r="B229" s="35"/>
      <c r="C229" s="35"/>
      <c r="D229" s="35"/>
      <c r="E229" s="35"/>
    </row>
    <row r="230" spans="1:5" x14ac:dyDescent="0.2">
      <c r="A230" s="35"/>
      <c r="B230" s="35"/>
      <c r="C230" s="35"/>
      <c r="D230" s="35"/>
      <c r="E230" s="35"/>
    </row>
    <row r="231" spans="1:5" x14ac:dyDescent="0.2">
      <c r="A231" s="35"/>
      <c r="B231" s="35"/>
      <c r="C231" s="35"/>
      <c r="D231" s="35"/>
      <c r="E231" s="35"/>
    </row>
    <row r="232" spans="1:5" x14ac:dyDescent="0.2">
      <c r="A232" s="35"/>
      <c r="B232" s="35"/>
      <c r="C232" s="35"/>
      <c r="D232" s="35"/>
      <c r="E232" s="35"/>
    </row>
    <row r="233" spans="1:5" x14ac:dyDescent="0.2">
      <c r="A233" s="35"/>
      <c r="B233" s="35"/>
      <c r="C233" s="35"/>
      <c r="D233" s="35"/>
      <c r="E233" s="35"/>
    </row>
    <row r="234" spans="1:5" x14ac:dyDescent="0.2">
      <c r="A234" s="35"/>
      <c r="B234" s="35"/>
      <c r="C234" s="35"/>
      <c r="D234" s="35"/>
      <c r="E234" s="35"/>
    </row>
    <row r="235" spans="1:5" x14ac:dyDescent="0.2">
      <c r="A235" s="35"/>
      <c r="B235" s="35"/>
      <c r="C235" s="35"/>
      <c r="D235" s="35"/>
      <c r="E235" s="35"/>
    </row>
    <row r="236" spans="1:5" x14ac:dyDescent="0.2">
      <c r="A236" s="35"/>
      <c r="B236" s="35"/>
      <c r="C236" s="35"/>
      <c r="D236" s="35"/>
      <c r="E236" s="35"/>
    </row>
    <row r="237" spans="1:5" x14ac:dyDescent="0.2">
      <c r="A237" s="35"/>
      <c r="B237" s="35"/>
      <c r="C237" s="35"/>
      <c r="D237" s="35"/>
      <c r="E237" s="35"/>
    </row>
    <row r="238" spans="1:5" x14ac:dyDescent="0.2">
      <c r="A238" s="35"/>
      <c r="B238" s="35"/>
      <c r="C238" s="35"/>
      <c r="D238" s="35"/>
      <c r="E238" s="35"/>
    </row>
    <row r="239" spans="1:5" x14ac:dyDescent="0.2">
      <c r="A239" s="35"/>
      <c r="B239" s="35"/>
      <c r="C239" s="35"/>
      <c r="D239" s="35"/>
      <c r="E239" s="35"/>
    </row>
    <row r="240" spans="1:5" x14ac:dyDescent="0.2">
      <c r="A240" s="35"/>
      <c r="B240" s="35"/>
      <c r="C240" s="35"/>
      <c r="D240" s="35"/>
      <c r="E240" s="35"/>
    </row>
    <row r="241" spans="1:5" x14ac:dyDescent="0.2">
      <c r="A241" s="35"/>
      <c r="B241" s="35"/>
      <c r="C241" s="35"/>
      <c r="D241" s="35"/>
      <c r="E241" s="35"/>
    </row>
    <row r="242" spans="1:5" x14ac:dyDescent="0.2">
      <c r="A242" s="35"/>
      <c r="B242" s="35"/>
      <c r="C242" s="35"/>
      <c r="D242" s="35"/>
      <c r="E242" s="35"/>
    </row>
    <row r="243" spans="1:5" x14ac:dyDescent="0.2">
      <c r="A243" s="35"/>
      <c r="B243" s="35"/>
      <c r="C243" s="35"/>
      <c r="D243" s="35"/>
      <c r="E243" s="35"/>
    </row>
    <row r="244" spans="1:5" x14ac:dyDescent="0.2">
      <c r="A244" s="35"/>
      <c r="B244" s="35"/>
      <c r="C244" s="35"/>
      <c r="D244" s="35"/>
      <c r="E244" s="35"/>
    </row>
    <row r="245" spans="1:5" x14ac:dyDescent="0.2">
      <c r="A245" s="35"/>
      <c r="B245" s="35"/>
      <c r="C245" s="35"/>
      <c r="D245" s="35"/>
      <c r="E245" s="35"/>
    </row>
    <row r="246" spans="1:5" x14ac:dyDescent="0.2">
      <c r="A246" s="35"/>
      <c r="B246" s="35"/>
      <c r="C246" s="35"/>
      <c r="D246" s="35"/>
      <c r="E246" s="35"/>
    </row>
    <row r="247" spans="1:5" x14ac:dyDescent="0.2">
      <c r="A247" s="35"/>
      <c r="B247" s="35"/>
      <c r="C247" s="35"/>
      <c r="D247" s="35"/>
      <c r="E247" s="35"/>
    </row>
    <row r="248" spans="1:5" x14ac:dyDescent="0.2">
      <c r="A248" s="35"/>
      <c r="B248" s="35"/>
      <c r="C248" s="35"/>
      <c r="D248" s="35"/>
      <c r="E248" s="35"/>
    </row>
    <row r="249" spans="1:5" x14ac:dyDescent="0.2">
      <c r="A249" s="35"/>
      <c r="B249" s="35"/>
      <c r="C249" s="35"/>
      <c r="D249" s="35"/>
      <c r="E249" s="35"/>
    </row>
    <row r="250" spans="1:5" x14ac:dyDescent="0.2">
      <c r="A250" s="35"/>
      <c r="B250" s="35"/>
      <c r="C250" s="35"/>
      <c r="D250" s="35"/>
      <c r="E250" s="35"/>
    </row>
    <row r="251" spans="1:5" x14ac:dyDescent="0.2">
      <c r="A251" s="35"/>
      <c r="B251" s="35"/>
      <c r="C251" s="35"/>
      <c r="D251" s="35"/>
      <c r="E251" s="35"/>
    </row>
    <row r="252" spans="1:5" x14ac:dyDescent="0.2">
      <c r="A252" s="35"/>
      <c r="B252" s="35"/>
      <c r="C252" s="35"/>
      <c r="D252" s="35"/>
      <c r="E252" s="35"/>
    </row>
    <row r="253" spans="1:5" x14ac:dyDescent="0.2">
      <c r="A253" s="35"/>
      <c r="B253" s="35"/>
      <c r="C253" s="35"/>
      <c r="D253" s="35"/>
      <c r="E253" s="35"/>
    </row>
    <row r="254" spans="1:5" x14ac:dyDescent="0.2">
      <c r="A254" s="35"/>
      <c r="B254" s="35"/>
      <c r="C254" s="35"/>
      <c r="D254" s="35"/>
      <c r="E254" s="35"/>
    </row>
    <row r="255" spans="1:5" x14ac:dyDescent="0.2">
      <c r="A255" s="35"/>
      <c r="B255" s="35"/>
      <c r="C255" s="35"/>
      <c r="D255" s="35"/>
      <c r="E255" s="35"/>
    </row>
    <row r="256" spans="1:5" x14ac:dyDescent="0.2">
      <c r="A256" s="35"/>
      <c r="B256" s="35"/>
      <c r="C256" s="35"/>
      <c r="D256" s="35"/>
      <c r="E256" s="35"/>
    </row>
    <row r="257" spans="1:5" x14ac:dyDescent="0.2">
      <c r="A257" s="35"/>
      <c r="B257" s="35"/>
      <c r="C257" s="35"/>
      <c r="D257" s="35"/>
      <c r="E257" s="35"/>
    </row>
    <row r="258" spans="1:5" x14ac:dyDescent="0.2">
      <c r="A258" s="35"/>
      <c r="B258" s="35"/>
      <c r="C258" s="35"/>
      <c r="D258" s="35"/>
      <c r="E258" s="35"/>
    </row>
    <row r="259" spans="1:5" x14ac:dyDescent="0.2">
      <c r="A259" s="35"/>
      <c r="B259" s="35"/>
      <c r="C259" s="35"/>
      <c r="D259" s="35"/>
      <c r="E259" s="35"/>
    </row>
    <row r="260" spans="1:5" x14ac:dyDescent="0.2">
      <c r="A260" s="35"/>
      <c r="B260" s="35"/>
      <c r="C260" s="35"/>
      <c r="D260" s="35"/>
      <c r="E260" s="35"/>
    </row>
    <row r="261" spans="1:5" x14ac:dyDescent="0.2">
      <c r="A261" s="35"/>
      <c r="B261" s="35"/>
      <c r="C261" s="35"/>
      <c r="D261" s="35"/>
      <c r="E261" s="35"/>
    </row>
    <row r="262" spans="1:5" x14ac:dyDescent="0.2">
      <c r="A262" s="35"/>
      <c r="B262" s="35"/>
      <c r="C262" s="35"/>
      <c r="D262" s="35"/>
      <c r="E262" s="35"/>
    </row>
    <row r="263" spans="1:5" x14ac:dyDescent="0.2">
      <c r="A263" s="35"/>
      <c r="B263" s="35"/>
      <c r="C263" s="35"/>
      <c r="D263" s="35"/>
      <c r="E263" s="35"/>
    </row>
    <row r="264" spans="1:5" x14ac:dyDescent="0.2">
      <c r="A264" s="35"/>
      <c r="B264" s="35"/>
      <c r="C264" s="35"/>
      <c r="D264" s="35"/>
      <c r="E264" s="35"/>
    </row>
    <row r="265" spans="1:5" x14ac:dyDescent="0.2">
      <c r="A265" s="35"/>
      <c r="B265" s="35"/>
      <c r="C265" s="35"/>
      <c r="D265" s="35"/>
      <c r="E265" s="35"/>
    </row>
    <row r="266" spans="1:5" x14ac:dyDescent="0.2">
      <c r="A266" s="35"/>
      <c r="B266" s="35"/>
      <c r="C266" s="35"/>
      <c r="D266" s="35"/>
      <c r="E266" s="35"/>
    </row>
    <row r="267" spans="1:5" x14ac:dyDescent="0.2">
      <c r="A267" s="35"/>
      <c r="B267" s="35"/>
      <c r="C267" s="35"/>
      <c r="D267" s="35"/>
      <c r="E267" s="35"/>
    </row>
    <row r="268" spans="1:5" x14ac:dyDescent="0.2">
      <c r="A268" s="35"/>
      <c r="B268" s="35"/>
      <c r="C268" s="35"/>
      <c r="D268" s="35"/>
      <c r="E268" s="35"/>
    </row>
    <row r="269" spans="1:5" x14ac:dyDescent="0.2">
      <c r="A269" s="35"/>
      <c r="B269" s="35"/>
      <c r="C269" s="35"/>
      <c r="D269" s="35"/>
      <c r="E269" s="35"/>
    </row>
    <row r="270" spans="1:5" x14ac:dyDescent="0.2">
      <c r="A270" s="35"/>
      <c r="B270" s="35"/>
      <c r="C270" s="35"/>
      <c r="D270" s="35"/>
      <c r="E270" s="35"/>
    </row>
    <row r="271" spans="1:5" x14ac:dyDescent="0.2">
      <c r="A271" s="35"/>
      <c r="B271" s="35"/>
      <c r="C271" s="35"/>
      <c r="D271" s="35"/>
      <c r="E271" s="35"/>
    </row>
    <row r="272" spans="1:5" x14ac:dyDescent="0.2">
      <c r="A272" s="35"/>
      <c r="B272" s="35"/>
      <c r="C272" s="35"/>
      <c r="D272" s="35"/>
      <c r="E272" s="35"/>
    </row>
    <row r="273" spans="1:5" x14ac:dyDescent="0.2">
      <c r="A273" s="35"/>
      <c r="B273" s="35"/>
      <c r="C273" s="35"/>
      <c r="D273" s="35"/>
      <c r="E273" s="35"/>
    </row>
  </sheetData>
  <phoneticPr fontId="8" type="noConversion"/>
  <hyperlinks>
    <hyperlink ref="H201" r:id="rId1" display="http://vsolj.cetus-net.org/bulletin.html" xr:uid="{00000000-0004-0000-0000-000000000000}"/>
    <hyperlink ref="H194" r:id="rId2" display="http://vsolj.cetus-net.org/bulletin.html" xr:uid="{00000000-0004-0000-0000-000001000000}"/>
    <hyperlink ref="H64471" r:id="rId3" display="http://vsolj.cetus-net.org/bulletin.html" xr:uid="{00000000-0004-0000-0000-000002000000}"/>
    <hyperlink ref="H64464" r:id="rId4" display="https://www.aavso.org/ejaavso" xr:uid="{00000000-0004-0000-0000-000003000000}"/>
    <hyperlink ref="AP615" r:id="rId5" display="http://cdsbib.u-strasbg.fr/cgi-bin/cdsbib?1990RMxAA..21..381G" xr:uid="{00000000-0004-0000-0000-000004000000}"/>
    <hyperlink ref="AP619" r:id="rId6" display="http://cdsbib.u-strasbg.fr/cgi-bin/cdsbib?1990RMxAA..21..381G" xr:uid="{00000000-0004-0000-0000-000005000000}"/>
    <hyperlink ref="AP618" r:id="rId7" display="http://cdsbib.u-strasbg.fr/cgi-bin/cdsbib?1990RMxAA..21..381G" xr:uid="{00000000-0004-0000-0000-000006000000}"/>
    <hyperlink ref="AP599" r:id="rId8" display="http://cdsbib.u-strasbg.fr/cgi-bin/cdsbib?1990RMxAA..21..381G" xr:uid="{00000000-0004-0000-0000-000007000000}"/>
    <hyperlink ref="I64471" r:id="rId9" display="http://vsolj.cetus-net.org/bulletin.html" xr:uid="{00000000-0004-0000-0000-000008000000}"/>
    <hyperlink ref="AQ755" r:id="rId10" display="http://cdsbib.u-strasbg.fr/cgi-bin/cdsbib?1990RMxAA..21..381G" xr:uid="{00000000-0004-0000-0000-000009000000}"/>
    <hyperlink ref="AQ55521" r:id="rId11" display="http://cdsbib.u-strasbg.fr/cgi-bin/cdsbib?1990RMxAA..21..381G" xr:uid="{00000000-0004-0000-0000-00000A000000}"/>
    <hyperlink ref="AQ756" r:id="rId12" display="http://cdsbib.u-strasbg.fr/cgi-bin/cdsbib?1990RMxAA..21..381G" xr:uid="{00000000-0004-0000-0000-00000B000000}"/>
    <hyperlink ref="H64468" r:id="rId13" display="https://www.aavso.org/ejaavso" xr:uid="{00000000-0004-0000-0000-00000C000000}"/>
    <hyperlink ref="H1641" r:id="rId14" display="http://vsolj.cetus-net.org/bulletin.html" xr:uid="{00000000-0004-0000-0000-00000D000000}"/>
    <hyperlink ref="AP2885" r:id="rId15" display="http://cdsbib.u-strasbg.fr/cgi-bin/cdsbib?1990RMxAA..21..381G" xr:uid="{00000000-0004-0000-0000-00000E000000}"/>
    <hyperlink ref="AP2888" r:id="rId16" display="http://cdsbib.u-strasbg.fr/cgi-bin/cdsbib?1990RMxAA..21..381G" xr:uid="{00000000-0004-0000-0000-00000F000000}"/>
    <hyperlink ref="AP2886" r:id="rId17" display="http://cdsbib.u-strasbg.fr/cgi-bin/cdsbib?1990RMxAA..21..381G" xr:uid="{00000000-0004-0000-0000-000010000000}"/>
    <hyperlink ref="AP2870" r:id="rId18" display="http://cdsbib.u-strasbg.fr/cgi-bin/cdsbib?1990RMxAA..21..381G" xr:uid="{00000000-0004-0000-0000-000011000000}"/>
    <hyperlink ref="I1641" r:id="rId19" display="http://vsolj.cetus-net.org/bulletin.html" xr:uid="{00000000-0004-0000-0000-000012000000}"/>
    <hyperlink ref="AQ3099" r:id="rId20" display="http://cdsbib.u-strasbg.fr/cgi-bin/cdsbib?1990RMxAA..21..381G" xr:uid="{00000000-0004-0000-0000-000013000000}"/>
    <hyperlink ref="AQ65336" r:id="rId21" display="http://cdsbib.u-strasbg.fr/cgi-bin/cdsbib?1990RMxAA..21..381G" xr:uid="{00000000-0004-0000-0000-000014000000}"/>
    <hyperlink ref="AQ3103" r:id="rId22" display="http://cdsbib.u-strasbg.fr/cgi-bin/cdsbib?1990RMxAA..21..381G" xr:uid="{00000000-0004-0000-0000-000015000000}"/>
  </hyperlinks>
  <pageMargins left="0.75" right="0.75" top="1" bottom="1" header="0.5" footer="0.5"/>
  <pageSetup orientation="portrait" verticalDpi="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273"/>
  <sheetViews>
    <sheetView tabSelected="1" workbookViewId="0">
      <pane xSplit="14" ySplit="21" topLeftCell="O14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31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s="9" t="s">
        <v>32</v>
      </c>
    </row>
    <row r="4" spans="1:6" ht="14.25" thickTop="1" thickBot="1" x14ac:dyDescent="0.25">
      <c r="A4" s="5" t="s">
        <v>4</v>
      </c>
      <c r="C4" s="14" t="s">
        <v>40</v>
      </c>
      <c r="D4" s="15" t="s">
        <v>40</v>
      </c>
    </row>
    <row r="5" spans="1:6" ht="13.5" thickTop="1" x14ac:dyDescent="0.2">
      <c r="A5" s="17" t="s">
        <v>42</v>
      </c>
      <c r="B5" s="18"/>
      <c r="C5" s="19">
        <v>-9.5</v>
      </c>
      <c r="D5" s="18" t="s">
        <v>43</v>
      </c>
    </row>
    <row r="6" spans="1:6" x14ac:dyDescent="0.2">
      <c r="A6" s="5" t="s">
        <v>5</v>
      </c>
    </row>
    <row r="7" spans="1:6" x14ac:dyDescent="0.2">
      <c r="A7" t="s">
        <v>6</v>
      </c>
      <c r="C7" s="13">
        <v>51746.512600000002</v>
      </c>
      <c r="D7" s="11" t="s">
        <v>30</v>
      </c>
    </row>
    <row r="8" spans="1:6" x14ac:dyDescent="0.2">
      <c r="A8" t="s">
        <v>7</v>
      </c>
      <c r="C8" s="8">
        <v>0.29428159373239759</v>
      </c>
      <c r="D8" s="12">
        <v>4975</v>
      </c>
    </row>
    <row r="9" spans="1:6" x14ac:dyDescent="0.2">
      <c r="A9" s="32" t="s">
        <v>49</v>
      </c>
      <c r="B9" s="33">
        <v>135</v>
      </c>
      <c r="C9" s="30" t="str">
        <f>"F"&amp;B9</f>
        <v>F135</v>
      </c>
      <c r="D9" s="31" t="str">
        <f>"G"&amp;B9</f>
        <v>G135</v>
      </c>
    </row>
    <row r="10" spans="1:6" ht="13.5" thickBot="1" x14ac:dyDescent="0.25">
      <c r="A10" s="18"/>
      <c r="B10" s="18"/>
      <c r="C10" s="4" t="s">
        <v>23</v>
      </c>
      <c r="D10" s="4" t="s">
        <v>24</v>
      </c>
      <c r="E10" s="18"/>
    </row>
    <row r="11" spans="1:6" x14ac:dyDescent="0.2">
      <c r="A11" s="18" t="s">
        <v>19</v>
      </c>
      <c r="B11" s="18"/>
      <c r="C11" s="29">
        <f ca="1">INTERCEPT(INDIRECT($D$9):G917,INDIRECT($C$9):F917)</f>
        <v>-3.3033948395406298E-2</v>
      </c>
      <c r="D11" s="3"/>
      <c r="E11" s="18"/>
    </row>
    <row r="12" spans="1:6" x14ac:dyDescent="0.2">
      <c r="A12" s="18" t="s">
        <v>20</v>
      </c>
      <c r="B12" s="18"/>
      <c r="C12" s="29">
        <f ca="1">SLOPE(INDIRECT($D$9):G917,INDIRECT($C$9):F917)</f>
        <v>1.6436369317729873E-6</v>
      </c>
      <c r="D12" s="3"/>
      <c r="E12" s="18"/>
    </row>
    <row r="13" spans="1:6" x14ac:dyDescent="0.2">
      <c r="A13" s="18" t="s">
        <v>22</v>
      </c>
      <c r="B13" s="18"/>
      <c r="C13" s="3" t="s">
        <v>17</v>
      </c>
    </row>
    <row r="14" spans="1:6" x14ac:dyDescent="0.2">
      <c r="A14" s="18"/>
      <c r="B14" s="18"/>
      <c r="C14" s="18"/>
    </row>
    <row r="15" spans="1:6" x14ac:dyDescent="0.2">
      <c r="A15" s="20" t="s">
        <v>21</v>
      </c>
      <c r="B15" s="18"/>
      <c r="C15" s="21">
        <f ca="1">(C7+C11)+(C8+C12)*INT(MAX(F21:F3458))</f>
        <v>59633.564610786998</v>
      </c>
      <c r="E15" s="22" t="s">
        <v>59</v>
      </c>
      <c r="F15" s="19">
        <v>1</v>
      </c>
    </row>
    <row r="16" spans="1:6" x14ac:dyDescent="0.2">
      <c r="A16" s="24" t="s">
        <v>8</v>
      </c>
      <c r="B16" s="18"/>
      <c r="C16" s="25">
        <f ca="1">+C8+C12</f>
        <v>0.29428323736932938</v>
      </c>
      <c r="E16" s="22" t="s">
        <v>44</v>
      </c>
      <c r="F16" s="23">
        <f ca="1">NOW()+15018.5+$C$5/24</f>
        <v>60354.768844907405</v>
      </c>
    </row>
    <row r="17" spans="1:21" ht="13.5" thickBot="1" x14ac:dyDescent="0.25">
      <c r="A17" s="22" t="s">
        <v>41</v>
      </c>
      <c r="B17" s="18"/>
      <c r="C17" s="18">
        <f>COUNT(C21:C2116)</f>
        <v>131</v>
      </c>
      <c r="E17" s="22" t="s">
        <v>60</v>
      </c>
      <c r="F17" s="23">
        <f ca="1">ROUND(2*(F16-$C$7)/$C$8,0)/2+F15</f>
        <v>29253</v>
      </c>
    </row>
    <row r="18" spans="1:21" ht="14.25" thickTop="1" thickBot="1" x14ac:dyDescent="0.25">
      <c r="A18" s="24" t="s">
        <v>9</v>
      </c>
      <c r="B18" s="18"/>
      <c r="C18" s="27">
        <f ca="1">+C15</f>
        <v>59633.564610786998</v>
      </c>
      <c r="D18" s="28">
        <f ca="1">+C16</f>
        <v>0.29428323736932938</v>
      </c>
      <c r="E18" s="22" t="s">
        <v>45</v>
      </c>
      <c r="F18" s="31">
        <f ca="1">ROUND(2*(F16-$C$15)/$C$16,0)/2+F15</f>
        <v>2451.5</v>
      </c>
    </row>
    <row r="19" spans="1:21" ht="13.5" thickTop="1" x14ac:dyDescent="0.2">
      <c r="E19" s="22" t="s">
        <v>46</v>
      </c>
      <c r="F19" s="26">
        <f ca="1">+$C$15+$C$16*F18-15018.5-$C$5/24</f>
        <v>45336.895800531245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77</v>
      </c>
      <c r="I20" s="7" t="s">
        <v>80</v>
      </c>
      <c r="J20" s="7" t="s">
        <v>74</v>
      </c>
      <c r="K20" s="7" t="s">
        <v>55</v>
      </c>
      <c r="L20" s="7" t="s">
        <v>519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34" t="s">
        <v>57</v>
      </c>
    </row>
    <row r="21" spans="1:21" x14ac:dyDescent="0.2">
      <c r="A21" s="59" t="s">
        <v>39</v>
      </c>
      <c r="B21" s="60" t="s">
        <v>36</v>
      </c>
      <c r="C21" s="61">
        <v>51258.8894</v>
      </c>
      <c r="D21" s="61" t="s">
        <v>80</v>
      </c>
      <c r="E21" s="35">
        <f t="shared" ref="E21:E52" si="0">+(C21-C$7)/C$8</f>
        <v>-1656.9952398838022</v>
      </c>
      <c r="F21">
        <f t="shared" ref="F21:F52" si="1">ROUND(2*E21,0)/2</f>
        <v>-1657</v>
      </c>
      <c r="G21">
        <f t="shared" ref="G21:G39" si="2">+C21-(C$7+F21*C$8)</f>
        <v>1.4008145808475092E-3</v>
      </c>
      <c r="K21">
        <f t="shared" ref="K21:K35" si="3">+G21</f>
        <v>1.4008145808475092E-3</v>
      </c>
      <c r="O21">
        <f ca="1">+C$11+C$12*$F21</f>
        <v>-3.5757454791354136E-2</v>
      </c>
      <c r="Q21" s="2">
        <f t="shared" ref="Q21:Q52" si="4">+C21-15018.5</f>
        <v>36240.3894</v>
      </c>
    </row>
    <row r="22" spans="1:21" x14ac:dyDescent="0.2">
      <c r="A22" t="s">
        <v>39</v>
      </c>
      <c r="B22" s="3" t="s">
        <v>36</v>
      </c>
      <c r="C22" s="10">
        <v>51258.889400000218</v>
      </c>
      <c r="D22" s="10">
        <v>8.0000000000000004E-4</v>
      </c>
      <c r="E22">
        <f t="shared" si="0"/>
        <v>-1656.9952398830605</v>
      </c>
      <c r="F22">
        <f t="shared" si="1"/>
        <v>-1657</v>
      </c>
      <c r="G22">
        <f t="shared" si="2"/>
        <v>1.4008147991262376E-3</v>
      </c>
      <c r="K22">
        <f t="shared" si="3"/>
        <v>1.4008147991262376E-3</v>
      </c>
      <c r="Q22" s="2">
        <f t="shared" si="4"/>
        <v>36240.389400000218</v>
      </c>
    </row>
    <row r="23" spans="1:21" x14ac:dyDescent="0.2">
      <c r="A23" s="35" t="s">
        <v>39</v>
      </c>
      <c r="B23" s="36" t="s">
        <v>35</v>
      </c>
      <c r="C23" s="37">
        <v>51277.872599999886</v>
      </c>
      <c r="D23" s="37">
        <v>4.0000000000000002E-4</v>
      </c>
      <c r="E23" s="35">
        <f t="shared" si="0"/>
        <v>-1592.4883172485111</v>
      </c>
      <c r="F23">
        <f t="shared" si="1"/>
        <v>-1592.5</v>
      </c>
      <c r="G23">
        <f t="shared" si="2"/>
        <v>3.4380187280476093E-3</v>
      </c>
      <c r="K23">
        <f t="shared" si="3"/>
        <v>3.4380187280476093E-3</v>
      </c>
      <c r="Q23" s="2">
        <f t="shared" si="4"/>
        <v>36259.372599999886</v>
      </c>
    </row>
    <row r="24" spans="1:21" x14ac:dyDescent="0.2">
      <c r="A24" s="59" t="s">
        <v>39</v>
      </c>
      <c r="B24" s="60" t="s">
        <v>35</v>
      </c>
      <c r="C24" s="61">
        <v>51277.872600000002</v>
      </c>
      <c r="D24" s="61" t="s">
        <v>80</v>
      </c>
      <c r="E24" s="35">
        <f t="shared" si="0"/>
        <v>-1592.4883172481154</v>
      </c>
      <c r="F24">
        <f t="shared" si="1"/>
        <v>-1592.5</v>
      </c>
      <c r="G24">
        <f t="shared" si="2"/>
        <v>3.4380188444629312E-3</v>
      </c>
      <c r="K24">
        <f t="shared" si="3"/>
        <v>3.4380188444629312E-3</v>
      </c>
      <c r="O24">
        <f ca="1">+C$11+C$12*$F24</f>
        <v>-3.565144020925478E-2</v>
      </c>
      <c r="Q24" s="2">
        <f t="shared" si="4"/>
        <v>36259.372600000002</v>
      </c>
    </row>
    <row r="25" spans="1:21" x14ac:dyDescent="0.2">
      <c r="A25" s="59" t="s">
        <v>96</v>
      </c>
      <c r="B25" s="60" t="s">
        <v>35</v>
      </c>
      <c r="C25" s="61">
        <v>51746.366000000002</v>
      </c>
      <c r="D25" s="61" t="s">
        <v>80</v>
      </c>
      <c r="E25" s="35">
        <f t="shared" si="0"/>
        <v>-0.49816231501500008</v>
      </c>
      <c r="F25">
        <f t="shared" si="1"/>
        <v>-0.5</v>
      </c>
      <c r="G25">
        <f t="shared" si="2"/>
        <v>5.4079686378827319E-4</v>
      </c>
      <c r="K25">
        <f t="shared" si="3"/>
        <v>5.4079686378827319E-4</v>
      </c>
      <c r="O25">
        <f ca="1">+C$11+C$12*$F25</f>
        <v>-3.3034770213872182E-2</v>
      </c>
      <c r="Q25" s="2">
        <f t="shared" si="4"/>
        <v>36727.866000000002</v>
      </c>
    </row>
    <row r="26" spans="1:21" x14ac:dyDescent="0.2">
      <c r="A26" s="59" t="s">
        <v>96</v>
      </c>
      <c r="B26" s="60" t="s">
        <v>36</v>
      </c>
      <c r="C26" s="61">
        <v>51746.512499999997</v>
      </c>
      <c r="D26" s="61" t="s">
        <v>80</v>
      </c>
      <c r="E26" s="35">
        <f t="shared" si="0"/>
        <v>-3.3981059936993293E-4</v>
      </c>
      <c r="F26">
        <f t="shared" si="1"/>
        <v>0</v>
      </c>
      <c r="G26">
        <f t="shared" si="2"/>
        <v>-1.0000000474974513E-4</v>
      </c>
      <c r="K26">
        <f t="shared" si="3"/>
        <v>-1.0000000474974513E-4</v>
      </c>
      <c r="O26">
        <f ca="1">+C$11+C$12*$F26</f>
        <v>-3.3033948395406298E-2</v>
      </c>
      <c r="Q26" s="2">
        <f t="shared" si="4"/>
        <v>36728.012499999997</v>
      </c>
    </row>
    <row r="27" spans="1:21" x14ac:dyDescent="0.2">
      <c r="A27" t="s">
        <v>39</v>
      </c>
      <c r="B27" s="3" t="s">
        <v>36</v>
      </c>
      <c r="C27" s="16">
        <v>51746.512600000002</v>
      </c>
      <c r="D27" s="10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K27">
        <f t="shared" si="3"/>
        <v>0</v>
      </c>
      <c r="Q27" s="2">
        <f t="shared" si="4"/>
        <v>36728.012600000002</v>
      </c>
    </row>
    <row r="28" spans="1:21" x14ac:dyDescent="0.2">
      <c r="A28" s="59" t="s">
        <v>96</v>
      </c>
      <c r="B28" s="60" t="s">
        <v>35</v>
      </c>
      <c r="C28" s="61">
        <v>51768.4372</v>
      </c>
      <c r="D28" s="61" t="s">
        <v>80</v>
      </c>
      <c r="E28" s="35">
        <f t="shared" si="0"/>
        <v>74.502111130794702</v>
      </c>
      <c r="F28">
        <f t="shared" si="1"/>
        <v>74.5</v>
      </c>
      <c r="G28">
        <f t="shared" si="2"/>
        <v>6.2126693228492513E-4</v>
      </c>
      <c r="K28">
        <f t="shared" si="3"/>
        <v>6.2126693228492513E-4</v>
      </c>
      <c r="O28">
        <f t="shared" ref="O28:O59" ca="1" si="5">+C$11+C$12*$F28</f>
        <v>-3.2911497443989211E-2</v>
      </c>
      <c r="Q28" s="2">
        <f t="shared" si="4"/>
        <v>36749.9372</v>
      </c>
    </row>
    <row r="29" spans="1:21" x14ac:dyDescent="0.2">
      <c r="A29" s="59" t="s">
        <v>96</v>
      </c>
      <c r="B29" s="60" t="s">
        <v>35</v>
      </c>
      <c r="C29" s="61">
        <v>51773.439899999998</v>
      </c>
      <c r="D29" s="61" t="s">
        <v>80</v>
      </c>
      <c r="E29" s="35">
        <f t="shared" si="0"/>
        <v>91.501815178022468</v>
      </c>
      <c r="F29">
        <f t="shared" si="1"/>
        <v>91.5</v>
      </c>
      <c r="G29">
        <f t="shared" si="2"/>
        <v>5.3417347953654826E-4</v>
      </c>
      <c r="K29">
        <f t="shared" si="3"/>
        <v>5.3417347953654826E-4</v>
      </c>
      <c r="O29">
        <f t="shared" ca="1" si="5"/>
        <v>-3.2883555616149071E-2</v>
      </c>
      <c r="Q29" s="2">
        <f t="shared" si="4"/>
        <v>36754.939899999998</v>
      </c>
    </row>
    <row r="30" spans="1:21" x14ac:dyDescent="0.2">
      <c r="A30" s="59" t="s">
        <v>96</v>
      </c>
      <c r="B30" s="60" t="s">
        <v>35</v>
      </c>
      <c r="C30" s="61">
        <v>51781.385600000001</v>
      </c>
      <c r="D30" s="61" t="s">
        <v>80</v>
      </c>
      <c r="E30" s="35">
        <f t="shared" si="0"/>
        <v>118.50214468972548</v>
      </c>
      <c r="F30">
        <f t="shared" si="1"/>
        <v>118.5</v>
      </c>
      <c r="G30">
        <f t="shared" si="2"/>
        <v>6.3114271324593574E-4</v>
      </c>
      <c r="K30">
        <f t="shared" si="3"/>
        <v>6.3114271324593574E-4</v>
      </c>
      <c r="O30">
        <f t="shared" ca="1" si="5"/>
        <v>-3.28391774189912E-2</v>
      </c>
      <c r="Q30" s="2">
        <f t="shared" si="4"/>
        <v>36762.885600000001</v>
      </c>
    </row>
    <row r="31" spans="1:21" x14ac:dyDescent="0.2">
      <c r="A31" s="59" t="s">
        <v>96</v>
      </c>
      <c r="B31" s="60" t="s">
        <v>36</v>
      </c>
      <c r="C31" s="61">
        <v>51781.53</v>
      </c>
      <c r="D31" s="61" t="s">
        <v>80</v>
      </c>
      <c r="E31" s="35">
        <f t="shared" si="0"/>
        <v>118.99283117190049</v>
      </c>
      <c r="F31">
        <f t="shared" si="1"/>
        <v>119</v>
      </c>
      <c r="G31">
        <f t="shared" si="2"/>
        <v>-2.1096541604492813E-3</v>
      </c>
      <c r="K31">
        <f t="shared" si="3"/>
        <v>-2.1096541604492813E-3</v>
      </c>
      <c r="O31">
        <f t="shared" ca="1" si="5"/>
        <v>-3.283835560052531E-2</v>
      </c>
      <c r="Q31" s="2">
        <f t="shared" si="4"/>
        <v>36763.03</v>
      </c>
    </row>
    <row r="32" spans="1:21" x14ac:dyDescent="0.2">
      <c r="A32" s="59" t="s">
        <v>114</v>
      </c>
      <c r="B32" s="60" t="s">
        <v>36</v>
      </c>
      <c r="C32" s="61">
        <v>52116.421999999999</v>
      </c>
      <c r="D32" s="61" t="s">
        <v>80</v>
      </c>
      <c r="E32" s="35">
        <f t="shared" si="0"/>
        <v>1256.9912895618295</v>
      </c>
      <c r="F32">
        <f t="shared" si="1"/>
        <v>1257</v>
      </c>
      <c r="G32">
        <f t="shared" si="2"/>
        <v>-2.5633216282585636E-3</v>
      </c>
      <c r="K32">
        <f t="shared" si="3"/>
        <v>-2.5633216282585636E-3</v>
      </c>
      <c r="O32">
        <f t="shared" ca="1" si="5"/>
        <v>-3.0967896772167654E-2</v>
      </c>
      <c r="Q32" s="2">
        <f t="shared" si="4"/>
        <v>37097.921999999999</v>
      </c>
    </row>
    <row r="33" spans="1:21" x14ac:dyDescent="0.2">
      <c r="A33" s="59" t="s">
        <v>117</v>
      </c>
      <c r="B33" s="60" t="s">
        <v>36</v>
      </c>
      <c r="C33" s="61">
        <v>52495.455800000003</v>
      </c>
      <c r="D33" s="61" t="s">
        <v>80</v>
      </c>
      <c r="E33" s="35">
        <f t="shared" si="0"/>
        <v>2544.9882559799053</v>
      </c>
      <c r="F33">
        <f t="shared" si="1"/>
        <v>2545</v>
      </c>
      <c r="G33">
        <f t="shared" si="2"/>
        <v>-3.4560489511932246E-3</v>
      </c>
      <c r="K33">
        <f t="shared" si="3"/>
        <v>-3.4560489511932246E-3</v>
      </c>
      <c r="O33">
        <f t="shared" ca="1" si="5"/>
        <v>-2.8850892404044044E-2</v>
      </c>
      <c r="Q33" s="2">
        <f t="shared" si="4"/>
        <v>37476.955800000003</v>
      </c>
    </row>
    <row r="34" spans="1:21" x14ac:dyDescent="0.2">
      <c r="A34" s="35" t="s">
        <v>38</v>
      </c>
      <c r="B34" s="36" t="s">
        <v>35</v>
      </c>
      <c r="C34" s="37">
        <v>52783.409299999999</v>
      </c>
      <c r="D34" s="37">
        <v>6.9999999999999999E-4</v>
      </c>
      <c r="E34" s="35">
        <f t="shared" si="0"/>
        <v>3523.4847237605031</v>
      </c>
      <c r="F34">
        <f t="shared" si="1"/>
        <v>3523.5</v>
      </c>
      <c r="G34">
        <f t="shared" si="2"/>
        <v>-4.4955161065445282E-3</v>
      </c>
      <c r="K34">
        <f t="shared" si="3"/>
        <v>-4.4955161065445282E-3</v>
      </c>
      <c r="O34">
        <f t="shared" ca="1" si="5"/>
        <v>-2.7242593666304177E-2</v>
      </c>
      <c r="Q34" s="2">
        <f t="shared" si="4"/>
        <v>37764.909299999999</v>
      </c>
    </row>
    <row r="35" spans="1:21" x14ac:dyDescent="0.2">
      <c r="A35" s="38" t="s">
        <v>34</v>
      </c>
      <c r="B35" s="39" t="s">
        <v>35</v>
      </c>
      <c r="C35" s="38">
        <v>53096.525500000003</v>
      </c>
      <c r="D35" s="38">
        <v>8.9999999999999998E-4</v>
      </c>
      <c r="E35" s="35">
        <f t="shared" si="0"/>
        <v>4587.4867091674923</v>
      </c>
      <c r="F35">
        <f t="shared" si="1"/>
        <v>4587.5</v>
      </c>
      <c r="G35">
        <f t="shared" si="2"/>
        <v>-3.9112473750719801E-3</v>
      </c>
      <c r="K35">
        <f t="shared" si="3"/>
        <v>-3.9112473750719801E-3</v>
      </c>
      <c r="O35">
        <f t="shared" ca="1" si="5"/>
        <v>-2.5493763970897719E-2</v>
      </c>
      <c r="Q35" s="2">
        <f t="shared" si="4"/>
        <v>38078.025500000003</v>
      </c>
    </row>
    <row r="36" spans="1:21" x14ac:dyDescent="0.2">
      <c r="A36" s="37" t="s">
        <v>53</v>
      </c>
      <c r="B36" s="36" t="s">
        <v>36</v>
      </c>
      <c r="C36" s="37">
        <v>53233.513149999999</v>
      </c>
      <c r="D36" s="37" t="s">
        <v>54</v>
      </c>
      <c r="E36" s="35">
        <f t="shared" si="0"/>
        <v>5052.9852415852693</v>
      </c>
      <c r="F36">
        <f t="shared" si="1"/>
        <v>5053</v>
      </c>
      <c r="G36">
        <f t="shared" si="2"/>
        <v>-4.3431298108771443E-3</v>
      </c>
      <c r="J36" s="35">
        <f>+G36</f>
        <v>-4.3431298108771443E-3</v>
      </c>
      <c r="O36">
        <f t="shared" ca="1" si="5"/>
        <v>-2.4728650979157392E-2</v>
      </c>
      <c r="Q36" s="2">
        <f t="shared" si="4"/>
        <v>38215.013149999999</v>
      </c>
    </row>
    <row r="37" spans="1:21" x14ac:dyDescent="0.2">
      <c r="A37" s="37" t="s">
        <v>53</v>
      </c>
      <c r="B37" s="36" t="s">
        <v>36</v>
      </c>
      <c r="C37" s="37">
        <v>53504.546170000001</v>
      </c>
      <c r="D37" s="37" t="s">
        <v>55</v>
      </c>
      <c r="E37" s="35">
        <f t="shared" si="0"/>
        <v>5973.9841275926083</v>
      </c>
      <c r="F37">
        <f t="shared" si="1"/>
        <v>5974</v>
      </c>
      <c r="G37">
        <f t="shared" si="2"/>
        <v>-4.6709573434782214E-3</v>
      </c>
      <c r="J37" s="35">
        <f>+G37</f>
        <v>-4.6709573434782214E-3</v>
      </c>
      <c r="O37">
        <f t="shared" ca="1" si="5"/>
        <v>-2.3214861364994472E-2</v>
      </c>
      <c r="Q37" s="2">
        <f t="shared" si="4"/>
        <v>38486.046170000001</v>
      </c>
    </row>
    <row r="38" spans="1:21" x14ac:dyDescent="0.2">
      <c r="A38" s="37" t="s">
        <v>53</v>
      </c>
      <c r="B38" s="36" t="s">
        <v>36</v>
      </c>
      <c r="C38" s="37">
        <v>53575.468070000003</v>
      </c>
      <c r="D38" s="37">
        <v>1.9E-3</v>
      </c>
      <c r="E38" s="35">
        <f t="shared" si="0"/>
        <v>6214.9842496202655</v>
      </c>
      <c r="F38">
        <f t="shared" si="1"/>
        <v>6215</v>
      </c>
      <c r="G38">
        <f t="shared" si="2"/>
        <v>-4.6350468473974615E-3</v>
      </c>
      <c r="O38">
        <f t="shared" ca="1" si="5"/>
        <v>-2.2818744864437183E-2</v>
      </c>
      <c r="Q38" s="2">
        <f t="shared" si="4"/>
        <v>38556.968070000003</v>
      </c>
      <c r="U38" s="31">
        <f>+G38</f>
        <v>-4.6350468473974615E-3</v>
      </c>
    </row>
    <row r="39" spans="1:21" x14ac:dyDescent="0.2">
      <c r="A39" s="37" t="s">
        <v>53</v>
      </c>
      <c r="B39" s="36" t="s">
        <v>36</v>
      </c>
      <c r="C39" s="37">
        <v>53575.468070000003</v>
      </c>
      <c r="D39" s="37">
        <v>1.9E-3</v>
      </c>
      <c r="E39" s="35">
        <f t="shared" si="0"/>
        <v>6214.9842496202655</v>
      </c>
      <c r="F39">
        <f t="shared" si="1"/>
        <v>6215</v>
      </c>
      <c r="G39">
        <f t="shared" si="2"/>
        <v>-4.6350468473974615E-3</v>
      </c>
      <c r="O39">
        <f t="shared" ca="1" si="5"/>
        <v>-2.2818744864437183E-2</v>
      </c>
      <c r="Q39" s="2">
        <f t="shared" si="4"/>
        <v>38556.968070000003</v>
      </c>
      <c r="U39" s="31">
        <f>+G39</f>
        <v>-4.6350468473974615E-3</v>
      </c>
    </row>
    <row r="40" spans="1:21" x14ac:dyDescent="0.2">
      <c r="A40" s="37" t="s">
        <v>53</v>
      </c>
      <c r="B40" s="36" t="s">
        <v>36</v>
      </c>
      <c r="C40" s="37">
        <v>53575.468760000003</v>
      </c>
      <c r="D40" s="37">
        <v>1.8E-3</v>
      </c>
      <c r="E40" s="35">
        <f t="shared" si="0"/>
        <v>6214.9865943132918</v>
      </c>
      <c r="F40">
        <f t="shared" si="1"/>
        <v>6215</v>
      </c>
      <c r="O40">
        <f t="shared" ca="1" si="5"/>
        <v>-2.2818744864437183E-2</v>
      </c>
      <c r="Q40" s="2">
        <f t="shared" si="4"/>
        <v>38556.968760000003</v>
      </c>
      <c r="U40" s="31">
        <v>5.3384999991976656E-3</v>
      </c>
    </row>
    <row r="41" spans="1:21" x14ac:dyDescent="0.2">
      <c r="A41" s="37" t="s">
        <v>53</v>
      </c>
      <c r="B41" s="36" t="s">
        <v>36</v>
      </c>
      <c r="C41" s="37">
        <v>53575.468760000003</v>
      </c>
      <c r="D41" s="37">
        <v>1.9E-3</v>
      </c>
      <c r="E41" s="35">
        <f t="shared" si="0"/>
        <v>6214.9865943132918</v>
      </c>
      <c r="F41">
        <f t="shared" si="1"/>
        <v>6215</v>
      </c>
      <c r="O41">
        <f t="shared" ca="1" si="5"/>
        <v>-2.2818744864437183E-2</v>
      </c>
      <c r="Q41" s="2">
        <f t="shared" si="4"/>
        <v>38556.968760000003</v>
      </c>
      <c r="U41" s="31">
        <v>5.3384999991976656E-3</v>
      </c>
    </row>
    <row r="42" spans="1:21" x14ac:dyDescent="0.2">
      <c r="A42" s="37" t="s">
        <v>56</v>
      </c>
      <c r="B42" s="36" t="s">
        <v>36</v>
      </c>
      <c r="C42" s="37">
        <v>53585.470630000003</v>
      </c>
      <c r="D42" s="37">
        <v>6.0000000000000001E-3</v>
      </c>
      <c r="E42" s="35">
        <f t="shared" si="0"/>
        <v>6248.974007094178</v>
      </c>
      <c r="F42">
        <f t="shared" si="1"/>
        <v>6249</v>
      </c>
      <c r="O42">
        <f t="shared" ca="1" si="5"/>
        <v>-2.2762861208756903E-2</v>
      </c>
      <c r="Q42" s="2">
        <f t="shared" si="4"/>
        <v>38566.970630000003</v>
      </c>
      <c r="U42" s="31">
        <v>1.6851000036695041E-3</v>
      </c>
    </row>
    <row r="43" spans="1:21" x14ac:dyDescent="0.2">
      <c r="A43" s="37" t="s">
        <v>56</v>
      </c>
      <c r="B43" s="36" t="s">
        <v>36</v>
      </c>
      <c r="C43" s="37">
        <v>53585.47133</v>
      </c>
      <c r="D43" s="37">
        <v>5.0000000000000001E-3</v>
      </c>
      <c r="E43" s="35">
        <f t="shared" si="0"/>
        <v>6248.9763857682501</v>
      </c>
      <c r="F43">
        <f t="shared" si="1"/>
        <v>6249</v>
      </c>
      <c r="O43">
        <f t="shared" ca="1" si="5"/>
        <v>-2.2762861208756903E-2</v>
      </c>
      <c r="Q43" s="2">
        <f t="shared" si="4"/>
        <v>38566.97133</v>
      </c>
      <c r="U43" s="31">
        <v>2.3851000005379319E-3</v>
      </c>
    </row>
    <row r="44" spans="1:21" x14ac:dyDescent="0.2">
      <c r="A44" s="37" t="s">
        <v>56</v>
      </c>
      <c r="B44" s="36" t="s">
        <v>36</v>
      </c>
      <c r="C44" s="37">
        <v>53585.473330000001</v>
      </c>
      <c r="D44" s="37">
        <v>5.0000000000000001E-3</v>
      </c>
      <c r="E44" s="35">
        <f t="shared" si="0"/>
        <v>6248.9831819799165</v>
      </c>
      <c r="F44">
        <f t="shared" si="1"/>
        <v>6249</v>
      </c>
      <c r="O44">
        <f t="shared" ca="1" si="5"/>
        <v>-2.2762861208756903E-2</v>
      </c>
      <c r="Q44" s="2">
        <f t="shared" si="4"/>
        <v>38566.973330000001</v>
      </c>
      <c r="U44" s="31">
        <v>4.3851000009453855E-3</v>
      </c>
    </row>
    <row r="45" spans="1:21" x14ac:dyDescent="0.2">
      <c r="A45" s="37" t="s">
        <v>56</v>
      </c>
      <c r="B45" s="36" t="s">
        <v>36</v>
      </c>
      <c r="C45" s="37">
        <v>53585.483130000001</v>
      </c>
      <c r="D45" s="37">
        <v>4.0000000000000001E-3</v>
      </c>
      <c r="E45" s="35">
        <f t="shared" si="0"/>
        <v>6249.0164834170719</v>
      </c>
      <c r="F45">
        <f t="shared" si="1"/>
        <v>6249</v>
      </c>
      <c r="O45">
        <f t="shared" ca="1" si="5"/>
        <v>-2.2762861208756903E-2</v>
      </c>
      <c r="Q45" s="2">
        <f t="shared" si="4"/>
        <v>38566.983130000001</v>
      </c>
      <c r="U45" s="31">
        <v>1.4185100000759121E-2</v>
      </c>
    </row>
    <row r="46" spans="1:21" x14ac:dyDescent="0.2">
      <c r="A46" s="35" t="s">
        <v>37</v>
      </c>
      <c r="B46" s="39" t="s">
        <v>35</v>
      </c>
      <c r="C46" s="37">
        <v>53620.348899999997</v>
      </c>
      <c r="D46" s="37">
        <v>8.0000000000000004E-4</v>
      </c>
      <c r="E46" s="35">
        <f t="shared" si="0"/>
        <v>6367.4940598016201</v>
      </c>
      <c r="F46">
        <f t="shared" si="1"/>
        <v>6367.5</v>
      </c>
      <c r="G46">
        <f>+C46-(C$7+F46*C$8)</f>
        <v>-1.7480910464655608E-3</v>
      </c>
      <c r="J46">
        <f>+G46</f>
        <v>-1.7480910464655608E-3</v>
      </c>
      <c r="O46">
        <f t="shared" ca="1" si="5"/>
        <v>-2.2568090232341801E-2</v>
      </c>
      <c r="Q46" s="2">
        <f t="shared" si="4"/>
        <v>38601.848899999997</v>
      </c>
    </row>
    <row r="47" spans="1:21" x14ac:dyDescent="0.2">
      <c r="A47" s="35" t="s">
        <v>37</v>
      </c>
      <c r="B47" s="36" t="s">
        <v>36</v>
      </c>
      <c r="C47" s="37">
        <v>53620.4931</v>
      </c>
      <c r="D47" s="37">
        <v>6.9999999999999999E-4</v>
      </c>
      <c r="E47" s="35">
        <f t="shared" si="0"/>
        <v>6367.984066662646</v>
      </c>
      <c r="F47">
        <f t="shared" si="1"/>
        <v>6368</v>
      </c>
      <c r="G47">
        <f>+C47-(C$7+F47*C$8)</f>
        <v>-4.6888879078323953E-3</v>
      </c>
      <c r="J47">
        <f>+G47</f>
        <v>-4.6888879078323953E-3</v>
      </c>
      <c r="O47">
        <f t="shared" ca="1" si="5"/>
        <v>-2.2567268413875914E-2</v>
      </c>
      <c r="Q47" s="2">
        <f t="shared" si="4"/>
        <v>38601.9931</v>
      </c>
    </row>
    <row r="48" spans="1:21" x14ac:dyDescent="0.2">
      <c r="A48" s="37" t="s">
        <v>48</v>
      </c>
      <c r="B48" s="40"/>
      <c r="C48" s="37">
        <v>53897.414499999999</v>
      </c>
      <c r="D48" s="37">
        <v>1E-4</v>
      </c>
      <c r="E48" s="35">
        <f t="shared" si="0"/>
        <v>7308.9922910907608</v>
      </c>
      <c r="F48">
        <f t="shared" si="1"/>
        <v>7309</v>
      </c>
      <c r="G48">
        <f>+C48-(C$7+F48*C$8)</f>
        <v>-2.2685900985379703E-3</v>
      </c>
      <c r="J48">
        <f>+G48</f>
        <v>-2.2685900985379703E-3</v>
      </c>
      <c r="O48">
        <f t="shared" ca="1" si="5"/>
        <v>-2.1020606061077536E-2</v>
      </c>
      <c r="Q48" s="2">
        <f t="shared" si="4"/>
        <v>38878.914499999999</v>
      </c>
    </row>
    <row r="49" spans="1:21" x14ac:dyDescent="0.2">
      <c r="A49" s="38" t="s">
        <v>47</v>
      </c>
      <c r="B49" s="36" t="s">
        <v>35</v>
      </c>
      <c r="C49" s="37">
        <v>53992.3194</v>
      </c>
      <c r="D49" s="37">
        <v>5.9999999999999995E-4</v>
      </c>
      <c r="E49" s="35">
        <f t="shared" si="0"/>
        <v>7631.4891852944202</v>
      </c>
      <c r="F49">
        <f t="shared" si="1"/>
        <v>7631.5</v>
      </c>
      <c r="G49">
        <f>+C49-(C$7+F49*C$8)</f>
        <v>-3.1825687910895795E-3</v>
      </c>
      <c r="K49">
        <f>+G49</f>
        <v>-3.1825687910895795E-3</v>
      </c>
      <c r="O49">
        <f t="shared" ca="1" si="5"/>
        <v>-2.0490533150580748E-2</v>
      </c>
      <c r="Q49" s="2">
        <f t="shared" si="4"/>
        <v>38973.8194</v>
      </c>
    </row>
    <row r="50" spans="1:21" x14ac:dyDescent="0.2">
      <c r="A50" s="38" t="s">
        <v>47</v>
      </c>
      <c r="B50" s="36" t="s">
        <v>36</v>
      </c>
      <c r="C50" s="37">
        <v>53992.468500000003</v>
      </c>
      <c r="D50" s="37">
        <v>1E-3</v>
      </c>
      <c r="E50" s="35">
        <f t="shared" si="0"/>
        <v>7631.9958428740238</v>
      </c>
      <c r="F50">
        <f t="shared" si="1"/>
        <v>7632</v>
      </c>
      <c r="G50">
        <f>+C50-(C$7+F50*C$8)</f>
        <v>-1.2233656598255038E-3</v>
      </c>
      <c r="K50">
        <f>+G50</f>
        <v>-1.2233656598255038E-3</v>
      </c>
      <c r="O50">
        <f t="shared" ca="1" si="5"/>
        <v>-2.0489711332114857E-2</v>
      </c>
      <c r="Q50" s="2">
        <f t="shared" si="4"/>
        <v>38973.968500000003</v>
      </c>
    </row>
    <row r="51" spans="1:21" x14ac:dyDescent="0.2">
      <c r="A51" s="38" t="s">
        <v>47</v>
      </c>
      <c r="B51" s="36" t="s">
        <v>35</v>
      </c>
      <c r="C51" s="37">
        <v>54202.440799999997</v>
      </c>
      <c r="D51" s="37">
        <v>8.0000000000000004E-4</v>
      </c>
      <c r="E51" s="35">
        <f t="shared" si="0"/>
        <v>8345.5039401250215</v>
      </c>
      <c r="F51">
        <f t="shared" si="1"/>
        <v>8345.5</v>
      </c>
      <c r="O51">
        <f t="shared" ca="1" si="5"/>
        <v>-1.9316976381294836E-2</v>
      </c>
      <c r="Q51" s="2">
        <f t="shared" si="4"/>
        <v>39183.940799999997</v>
      </c>
      <c r="U51">
        <f>+C51-(C$7+F51*C$8)</f>
        <v>1.1595062678679824E-3</v>
      </c>
    </row>
    <row r="52" spans="1:21" x14ac:dyDescent="0.2">
      <c r="A52" s="38" t="s">
        <v>47</v>
      </c>
      <c r="B52" s="36" t="s">
        <v>36</v>
      </c>
      <c r="C52" s="37">
        <v>54202.589200000002</v>
      </c>
      <c r="D52" s="37">
        <v>1.5E-3</v>
      </c>
      <c r="E52" s="35">
        <f t="shared" si="0"/>
        <v>8346.0082190305529</v>
      </c>
      <c r="F52">
        <f t="shared" si="1"/>
        <v>8346</v>
      </c>
      <c r="O52">
        <f t="shared" ca="1" si="5"/>
        <v>-1.9316154562828945E-2</v>
      </c>
      <c r="Q52" s="2">
        <f t="shared" si="4"/>
        <v>39184.089200000002</v>
      </c>
      <c r="U52">
        <f>+C52-(C$7+F52*C$8)</f>
        <v>2.4187094095395878E-3</v>
      </c>
    </row>
    <row r="53" spans="1:21" x14ac:dyDescent="0.2">
      <c r="A53" s="41" t="s">
        <v>50</v>
      </c>
      <c r="B53" s="36"/>
      <c r="C53" s="37">
        <v>54211.855499999998</v>
      </c>
      <c r="D53" s="37">
        <v>1E-4</v>
      </c>
      <c r="E53" s="35">
        <f t="shared" ref="E53:E84" si="6">+(C53-C$7)/C$8</f>
        <v>8377.4960871043604</v>
      </c>
      <c r="F53">
        <f t="shared" ref="F53:F84" si="7">ROUND(2*E53,0)/2</f>
        <v>8377.5</v>
      </c>
      <c r="G53">
        <f t="shared" ref="G53:G84" si="8">+C53-(C$7+F53*C$8)</f>
        <v>-1.1514931611600332E-3</v>
      </c>
      <c r="K53">
        <f>+G53</f>
        <v>-1.1514931611600332E-3</v>
      </c>
      <c r="O53">
        <f t="shared" ca="1" si="5"/>
        <v>-1.9264379999478096E-2</v>
      </c>
      <c r="Q53" s="2">
        <f t="shared" ref="Q53:Q84" si="9">+C53-15018.5</f>
        <v>39193.355499999998</v>
      </c>
    </row>
    <row r="54" spans="1:21" x14ac:dyDescent="0.2">
      <c r="A54" s="37" t="s">
        <v>48</v>
      </c>
      <c r="B54" s="40"/>
      <c r="C54" s="37">
        <v>54220.536999999997</v>
      </c>
      <c r="D54" s="37">
        <v>2.0000000000000001E-4</v>
      </c>
      <c r="E54" s="35">
        <f t="shared" si="6"/>
        <v>8406.9967428874515</v>
      </c>
      <c r="F54">
        <f t="shared" si="7"/>
        <v>8407</v>
      </c>
      <c r="G54">
        <f t="shared" si="8"/>
        <v>-9.585082734702155E-4</v>
      </c>
      <c r="J54">
        <f>+G54</f>
        <v>-9.585082734702155E-4</v>
      </c>
      <c r="O54">
        <f t="shared" ca="1" si="5"/>
        <v>-1.9215892709990794E-2</v>
      </c>
      <c r="Q54" s="2">
        <f t="shared" si="9"/>
        <v>39202.036999999997</v>
      </c>
    </row>
    <row r="55" spans="1:21" x14ac:dyDescent="0.2">
      <c r="A55" s="37" t="s">
        <v>53</v>
      </c>
      <c r="B55" s="36" t="s">
        <v>36</v>
      </c>
      <c r="C55" s="37">
        <v>54314.413119999997</v>
      </c>
      <c r="D55" s="37">
        <v>2.0000000000000001E-4</v>
      </c>
      <c r="E55" s="35">
        <f t="shared" si="6"/>
        <v>8725.9977337729579</v>
      </c>
      <c r="F55">
        <f t="shared" si="7"/>
        <v>8726</v>
      </c>
      <c r="G55">
        <f t="shared" si="8"/>
        <v>-6.6690890525933355E-4</v>
      </c>
      <c r="K55">
        <f>+G55</f>
        <v>-6.6690890525933355E-4</v>
      </c>
      <c r="O55">
        <f t="shared" ca="1" si="5"/>
        <v>-1.869157252875521E-2</v>
      </c>
      <c r="Q55" s="2">
        <f t="shared" si="9"/>
        <v>39295.913119999997</v>
      </c>
    </row>
    <row r="56" spans="1:21" x14ac:dyDescent="0.2">
      <c r="A56" s="37" t="s">
        <v>52</v>
      </c>
      <c r="B56" s="36" t="s">
        <v>36</v>
      </c>
      <c r="C56" s="37">
        <v>54319.415999999997</v>
      </c>
      <c r="D56" s="37">
        <v>1E-4</v>
      </c>
      <c r="E56" s="35">
        <f t="shared" si="6"/>
        <v>8742.9980494792435</v>
      </c>
      <c r="F56">
        <f t="shared" si="7"/>
        <v>8743</v>
      </c>
      <c r="G56">
        <f t="shared" si="8"/>
        <v>-5.7400235527893528E-4</v>
      </c>
      <c r="J56">
        <f>+G56</f>
        <v>-5.7400235527893528E-4</v>
      </c>
      <c r="O56">
        <f t="shared" ca="1" si="5"/>
        <v>-1.866363070091507E-2</v>
      </c>
      <c r="Q56" s="2">
        <f t="shared" si="9"/>
        <v>39300.915999999997</v>
      </c>
    </row>
    <row r="57" spans="1:21" x14ac:dyDescent="0.2">
      <c r="A57" s="37" t="s">
        <v>52</v>
      </c>
      <c r="B57" s="36" t="s">
        <v>36</v>
      </c>
      <c r="C57" s="37">
        <v>54324.4182</v>
      </c>
      <c r="D57" s="37">
        <v>4.0000000000000002E-4</v>
      </c>
      <c r="E57" s="35">
        <f t="shared" si="6"/>
        <v>8759.996054473575</v>
      </c>
      <c r="F57">
        <f t="shared" si="7"/>
        <v>8760</v>
      </c>
      <c r="G57">
        <f t="shared" si="8"/>
        <v>-1.1610958026722074E-3</v>
      </c>
      <c r="J57">
        <f>+G57</f>
        <v>-1.1610958026722074E-3</v>
      </c>
      <c r="O57">
        <f t="shared" ca="1" si="5"/>
        <v>-1.8635688873074929E-2</v>
      </c>
      <c r="Q57" s="2">
        <f t="shared" si="9"/>
        <v>39305.9182</v>
      </c>
    </row>
    <row r="58" spans="1:21" x14ac:dyDescent="0.2">
      <c r="A58" s="59" t="s">
        <v>211</v>
      </c>
      <c r="B58" s="60" t="s">
        <v>36</v>
      </c>
      <c r="C58" s="61">
        <v>54368.266300000003</v>
      </c>
      <c r="D58" s="61" t="s">
        <v>80</v>
      </c>
      <c r="E58" s="35">
        <f t="shared" si="6"/>
        <v>8908.9965388187684</v>
      </c>
      <c r="F58">
        <f t="shared" si="7"/>
        <v>8909</v>
      </c>
      <c r="G58">
        <f t="shared" si="8"/>
        <v>-1.0185619321418926E-3</v>
      </c>
      <c r="K58">
        <f t="shared" ref="K58:K70" si="10">+G58</f>
        <v>-1.0185619321418926E-3</v>
      </c>
      <c r="O58">
        <f t="shared" ca="1" si="5"/>
        <v>-1.8390786970240755E-2</v>
      </c>
      <c r="Q58" s="2">
        <f t="shared" si="9"/>
        <v>39349.766300000003</v>
      </c>
    </row>
    <row r="59" spans="1:21" x14ac:dyDescent="0.2">
      <c r="A59" s="42" t="s">
        <v>51</v>
      </c>
      <c r="B59" s="36"/>
      <c r="C59" s="37">
        <v>54551.898000000001</v>
      </c>
      <c r="D59" s="37">
        <v>1E-3</v>
      </c>
      <c r="E59" s="35">
        <f t="shared" si="6"/>
        <v>9532.996489583551</v>
      </c>
      <c r="F59">
        <f t="shared" si="7"/>
        <v>9533</v>
      </c>
      <c r="G59">
        <f t="shared" si="8"/>
        <v>-1.0330509467166848E-3</v>
      </c>
      <c r="K59">
        <f t="shared" si="10"/>
        <v>-1.0330509467166848E-3</v>
      </c>
      <c r="O59">
        <f t="shared" ca="1" si="5"/>
        <v>-1.736515752481441E-2</v>
      </c>
      <c r="Q59" s="2">
        <f t="shared" si="9"/>
        <v>39533.398000000001</v>
      </c>
    </row>
    <row r="60" spans="1:21" x14ac:dyDescent="0.2">
      <c r="A60" s="59" t="s">
        <v>215</v>
      </c>
      <c r="B60" s="60" t="s">
        <v>36</v>
      </c>
      <c r="C60" s="61">
        <v>54961.245000000003</v>
      </c>
      <c r="D60" s="61" t="s">
        <v>80</v>
      </c>
      <c r="E60" s="35">
        <f t="shared" si="6"/>
        <v>10924.000917717231</v>
      </c>
      <c r="F60">
        <f t="shared" si="7"/>
        <v>10924</v>
      </c>
      <c r="G60">
        <f t="shared" si="8"/>
        <v>2.7006729214917868E-4</v>
      </c>
      <c r="K60">
        <f t="shared" si="10"/>
        <v>2.7006729214917868E-4</v>
      </c>
      <c r="O60">
        <f t="shared" ref="O60:O91" ca="1" si="11">+C$11+C$12*$F60</f>
        <v>-1.5078858552718184E-2</v>
      </c>
      <c r="Q60" s="2">
        <f t="shared" si="9"/>
        <v>39942.745000000003</v>
      </c>
    </row>
    <row r="61" spans="1:21" x14ac:dyDescent="0.2">
      <c r="A61" s="59" t="s">
        <v>215</v>
      </c>
      <c r="B61" s="60" t="s">
        <v>35</v>
      </c>
      <c r="C61" s="61">
        <v>54976.988599999997</v>
      </c>
      <c r="D61" s="61" t="s">
        <v>80</v>
      </c>
      <c r="E61" s="35">
        <f t="shared" si="6"/>
        <v>10977.499336698578</v>
      </c>
      <c r="F61">
        <f t="shared" si="7"/>
        <v>10977.5</v>
      </c>
      <c r="G61">
        <f t="shared" si="8"/>
        <v>-1.9519739726092666E-4</v>
      </c>
      <c r="K61">
        <f t="shared" si="10"/>
        <v>-1.9519739726092666E-4</v>
      </c>
      <c r="O61">
        <f t="shared" ca="1" si="11"/>
        <v>-1.4990923976868329E-2</v>
      </c>
      <c r="Q61" s="2">
        <f t="shared" si="9"/>
        <v>39958.488599999997</v>
      </c>
    </row>
    <row r="62" spans="1:21" x14ac:dyDescent="0.2">
      <c r="A62" s="59" t="s">
        <v>215</v>
      </c>
      <c r="B62" s="60" t="s">
        <v>36</v>
      </c>
      <c r="C62" s="61">
        <v>54977.1351</v>
      </c>
      <c r="D62" s="61" t="s">
        <v>80</v>
      </c>
      <c r="E62" s="35">
        <f t="shared" si="6"/>
        <v>10977.997159203018</v>
      </c>
      <c r="F62">
        <f t="shared" si="7"/>
        <v>10978</v>
      </c>
      <c r="G62">
        <f t="shared" si="8"/>
        <v>-8.3599426579894498E-4</v>
      </c>
      <c r="K62">
        <f t="shared" si="10"/>
        <v>-8.3599426579894498E-4</v>
      </c>
      <c r="O62">
        <f t="shared" ca="1" si="11"/>
        <v>-1.4990102158402446E-2</v>
      </c>
      <c r="Q62" s="2">
        <f t="shared" si="9"/>
        <v>39958.6351</v>
      </c>
    </row>
    <row r="63" spans="1:21" x14ac:dyDescent="0.2">
      <c r="A63" s="59" t="s">
        <v>215</v>
      </c>
      <c r="B63" s="60" t="s">
        <v>35</v>
      </c>
      <c r="C63" s="61">
        <v>54977.283000000003</v>
      </c>
      <c r="D63" s="61" t="s">
        <v>80</v>
      </c>
      <c r="E63" s="35">
        <f t="shared" si="6"/>
        <v>10978.499739055627</v>
      </c>
      <c r="F63">
        <f t="shared" si="7"/>
        <v>10978.5</v>
      </c>
      <c r="G63">
        <f t="shared" si="8"/>
        <v>-7.6791126048192382E-5</v>
      </c>
      <c r="K63">
        <f t="shared" si="10"/>
        <v>-7.6791126048192382E-5</v>
      </c>
      <c r="O63">
        <f t="shared" ca="1" si="11"/>
        <v>-1.4989280339936559E-2</v>
      </c>
      <c r="Q63" s="2">
        <f t="shared" si="9"/>
        <v>39958.783000000003</v>
      </c>
    </row>
    <row r="64" spans="1:21" x14ac:dyDescent="0.2">
      <c r="A64" s="59" t="s">
        <v>215</v>
      </c>
      <c r="B64" s="60" t="s">
        <v>36</v>
      </c>
      <c r="C64" s="61">
        <v>54995.087800000001</v>
      </c>
      <c r="D64" s="61" t="s">
        <v>80</v>
      </c>
      <c r="E64" s="35">
        <f t="shared" si="6"/>
        <v>11039.002333778521</v>
      </c>
      <c r="F64">
        <f t="shared" si="7"/>
        <v>11039</v>
      </c>
      <c r="G64">
        <f t="shared" si="8"/>
        <v>6.867880656500347E-4</v>
      </c>
      <c r="K64">
        <f t="shared" si="10"/>
        <v>6.867880656500347E-4</v>
      </c>
      <c r="O64">
        <f t="shared" ca="1" si="11"/>
        <v>-1.4889840305564291E-2</v>
      </c>
      <c r="Q64" s="2">
        <f t="shared" si="9"/>
        <v>39976.587800000001</v>
      </c>
    </row>
    <row r="65" spans="1:17" x14ac:dyDescent="0.2">
      <c r="A65" s="43" t="s">
        <v>61</v>
      </c>
      <c r="B65" s="36" t="s">
        <v>35</v>
      </c>
      <c r="C65" s="37">
        <v>55026.427490000002</v>
      </c>
      <c r="D65" s="37">
        <v>2.0000000000000001E-4</v>
      </c>
      <c r="E65" s="35">
        <f t="shared" si="6"/>
        <v>11145.497917149933</v>
      </c>
      <c r="F65">
        <f t="shared" si="7"/>
        <v>11145.5</v>
      </c>
      <c r="G65">
        <f t="shared" si="8"/>
        <v>-6.1294443730730563E-4</v>
      </c>
      <c r="K65">
        <f t="shared" si="10"/>
        <v>-6.1294443730730563E-4</v>
      </c>
      <c r="O65">
        <f t="shared" ca="1" si="11"/>
        <v>-1.4714792972330467E-2</v>
      </c>
      <c r="Q65" s="2">
        <f t="shared" si="9"/>
        <v>40007.927490000002</v>
      </c>
    </row>
    <row r="66" spans="1:17" x14ac:dyDescent="0.2">
      <c r="A66" s="43" t="s">
        <v>61</v>
      </c>
      <c r="B66" s="36" t="s">
        <v>35</v>
      </c>
      <c r="C66" s="37">
        <v>55026.427790000002</v>
      </c>
      <c r="D66" s="37">
        <v>2.0000000000000001E-4</v>
      </c>
      <c r="E66" s="35">
        <f t="shared" si="6"/>
        <v>11145.498936581682</v>
      </c>
      <c r="F66">
        <f t="shared" si="7"/>
        <v>11145.5</v>
      </c>
      <c r="G66">
        <f t="shared" si="8"/>
        <v>-3.1294443760998547E-4</v>
      </c>
      <c r="K66">
        <f t="shared" si="10"/>
        <v>-3.1294443760998547E-4</v>
      </c>
      <c r="O66">
        <f t="shared" ca="1" si="11"/>
        <v>-1.4714792972330467E-2</v>
      </c>
      <c r="Q66" s="2">
        <f t="shared" si="9"/>
        <v>40007.927790000002</v>
      </c>
    </row>
    <row r="67" spans="1:17" x14ac:dyDescent="0.2">
      <c r="A67" s="43" t="s">
        <v>61</v>
      </c>
      <c r="B67" s="36" t="s">
        <v>35</v>
      </c>
      <c r="C67" s="37">
        <v>55026.428489999998</v>
      </c>
      <c r="D67" s="37">
        <v>2.0000000000000001E-4</v>
      </c>
      <c r="E67" s="35">
        <f t="shared" si="6"/>
        <v>11145.501315255753</v>
      </c>
      <c r="F67">
        <f t="shared" si="7"/>
        <v>11145.5</v>
      </c>
      <c r="G67">
        <f t="shared" si="8"/>
        <v>3.8705555925844237E-4</v>
      </c>
      <c r="K67">
        <f t="shared" si="10"/>
        <v>3.8705555925844237E-4</v>
      </c>
      <c r="O67">
        <f t="shared" ca="1" si="11"/>
        <v>-1.4714792972330467E-2</v>
      </c>
      <c r="Q67" s="2">
        <f t="shared" si="9"/>
        <v>40007.928489999998</v>
      </c>
    </row>
    <row r="68" spans="1:17" x14ac:dyDescent="0.2">
      <c r="A68" s="43" t="s">
        <v>61</v>
      </c>
      <c r="B68" s="36" t="s">
        <v>36</v>
      </c>
      <c r="C68" s="37">
        <v>55058.357109999997</v>
      </c>
      <c r="D68" s="37">
        <v>2.9999999999999997E-4</v>
      </c>
      <c r="E68" s="35">
        <f t="shared" si="6"/>
        <v>11253.998145094974</v>
      </c>
      <c r="F68">
        <f t="shared" si="7"/>
        <v>11254</v>
      </c>
      <c r="G68">
        <f t="shared" si="8"/>
        <v>-5.4586440819548443E-4</v>
      </c>
      <c r="K68">
        <f t="shared" si="10"/>
        <v>-5.4586440819548443E-4</v>
      </c>
      <c r="O68">
        <f t="shared" ca="1" si="11"/>
        <v>-1.4536458365233099E-2</v>
      </c>
      <c r="Q68" s="2">
        <f t="shared" si="9"/>
        <v>40039.857109999997</v>
      </c>
    </row>
    <row r="69" spans="1:17" x14ac:dyDescent="0.2">
      <c r="A69" s="43" t="s">
        <v>61</v>
      </c>
      <c r="B69" s="36" t="s">
        <v>36</v>
      </c>
      <c r="C69" s="37">
        <v>55058.357409999997</v>
      </c>
      <c r="D69" s="37">
        <v>2.0000000000000001E-4</v>
      </c>
      <c r="E69" s="35">
        <f t="shared" si="6"/>
        <v>11253.999164526724</v>
      </c>
      <c r="F69">
        <f t="shared" si="7"/>
        <v>11254</v>
      </c>
      <c r="G69">
        <f t="shared" si="8"/>
        <v>-2.4586440849816427E-4</v>
      </c>
      <c r="K69">
        <f t="shared" si="10"/>
        <v>-2.4586440849816427E-4</v>
      </c>
      <c r="O69">
        <f t="shared" ca="1" si="11"/>
        <v>-1.4536458365233099E-2</v>
      </c>
      <c r="Q69" s="2">
        <f t="shared" si="9"/>
        <v>40039.857409999997</v>
      </c>
    </row>
    <row r="70" spans="1:17" x14ac:dyDescent="0.2">
      <c r="A70" s="38" t="s">
        <v>58</v>
      </c>
      <c r="B70" s="39" t="s">
        <v>36</v>
      </c>
      <c r="C70" s="38">
        <v>55067.480300000003</v>
      </c>
      <c r="D70" s="38">
        <v>2.9999999999999997E-4</v>
      </c>
      <c r="E70" s="35">
        <f t="shared" si="6"/>
        <v>11284.999710243155</v>
      </c>
      <c r="F70">
        <f t="shared" si="7"/>
        <v>11285</v>
      </c>
      <c r="G70">
        <f t="shared" si="8"/>
        <v>-8.5270105046220124E-5</v>
      </c>
      <c r="K70">
        <f t="shared" si="10"/>
        <v>-8.5270105046220124E-5</v>
      </c>
      <c r="O70">
        <f t="shared" ca="1" si="11"/>
        <v>-1.4485505620348137E-2</v>
      </c>
      <c r="Q70" s="2">
        <f t="shared" si="9"/>
        <v>40048.980300000003</v>
      </c>
    </row>
    <row r="71" spans="1:17" x14ac:dyDescent="0.2">
      <c r="A71" s="38" t="s">
        <v>62</v>
      </c>
      <c r="B71" s="39" t="s">
        <v>36</v>
      </c>
      <c r="C71" s="38">
        <v>55097.349900000001</v>
      </c>
      <c r="D71" s="38">
        <v>1E-4</v>
      </c>
      <c r="E71" s="35">
        <f t="shared" si="6"/>
        <v>11386.499772211557</v>
      </c>
      <c r="F71">
        <f t="shared" si="7"/>
        <v>11386.5</v>
      </c>
      <c r="G71">
        <f t="shared" si="8"/>
        <v>-6.7033943196292967E-5</v>
      </c>
      <c r="J71">
        <f>+G71</f>
        <v>-6.7033943196292967E-5</v>
      </c>
      <c r="O71">
        <f t="shared" ca="1" si="11"/>
        <v>-1.4318676471773178E-2</v>
      </c>
      <c r="Q71" s="2">
        <f t="shared" si="9"/>
        <v>40078.849900000001</v>
      </c>
    </row>
    <row r="72" spans="1:17" x14ac:dyDescent="0.2">
      <c r="A72" s="43" t="s">
        <v>61</v>
      </c>
      <c r="B72" s="36" t="s">
        <v>35</v>
      </c>
      <c r="C72" s="37">
        <v>55342.486250000002</v>
      </c>
      <c r="D72" s="37">
        <v>2.9999999999999997E-4</v>
      </c>
      <c r="E72" s="35">
        <f t="shared" si="6"/>
        <v>12219.499032854794</v>
      </c>
      <c r="F72">
        <f t="shared" si="7"/>
        <v>12219.5</v>
      </c>
      <c r="G72">
        <f t="shared" si="8"/>
        <v>-2.8461303008953109E-4</v>
      </c>
      <c r="K72">
        <f>+G72</f>
        <v>-2.8461303008953109E-4</v>
      </c>
      <c r="O72">
        <f t="shared" ca="1" si="11"/>
        <v>-1.2949526907606281E-2</v>
      </c>
      <c r="Q72" s="2">
        <f t="shared" si="9"/>
        <v>40323.986250000002</v>
      </c>
    </row>
    <row r="73" spans="1:17" x14ac:dyDescent="0.2">
      <c r="A73" s="43" t="s">
        <v>61</v>
      </c>
      <c r="B73" s="36" t="s">
        <v>35</v>
      </c>
      <c r="C73" s="37">
        <v>55342.486749999996</v>
      </c>
      <c r="D73" s="37">
        <v>2.9999999999999997E-4</v>
      </c>
      <c r="E73" s="35">
        <f t="shared" si="6"/>
        <v>12219.500731907692</v>
      </c>
      <c r="F73">
        <f t="shared" si="7"/>
        <v>12219.5</v>
      </c>
      <c r="G73">
        <f t="shared" si="8"/>
        <v>2.153869645553641E-4</v>
      </c>
      <c r="K73">
        <f>+G73</f>
        <v>2.153869645553641E-4</v>
      </c>
      <c r="O73">
        <f t="shared" ca="1" si="11"/>
        <v>-1.2949526907606281E-2</v>
      </c>
      <c r="Q73" s="2">
        <f t="shared" si="9"/>
        <v>40323.986749999996</v>
      </c>
    </row>
    <row r="74" spans="1:17" x14ac:dyDescent="0.2">
      <c r="A74" s="59" t="s">
        <v>263</v>
      </c>
      <c r="B74" s="60" t="s">
        <v>35</v>
      </c>
      <c r="C74" s="61">
        <v>55362.204400000002</v>
      </c>
      <c r="D74" s="61" t="s">
        <v>80</v>
      </c>
      <c r="E74" s="35">
        <f t="shared" si="6"/>
        <v>12286.503393371922</v>
      </c>
      <c r="F74">
        <f t="shared" si="7"/>
        <v>12286.5</v>
      </c>
      <c r="G74">
        <f t="shared" si="8"/>
        <v>9.9860689806519076E-4</v>
      </c>
      <c r="K74">
        <f>+G74</f>
        <v>9.9860689806519076E-4</v>
      </c>
      <c r="O74">
        <f t="shared" ca="1" si="11"/>
        <v>-1.283940323317749E-2</v>
      </c>
      <c r="Q74" s="2">
        <f t="shared" si="9"/>
        <v>40343.704400000002</v>
      </c>
    </row>
    <row r="75" spans="1:17" x14ac:dyDescent="0.2">
      <c r="A75" s="38" t="s">
        <v>63</v>
      </c>
      <c r="B75" s="39" t="s">
        <v>36</v>
      </c>
      <c r="C75" s="38">
        <v>55670.464200000002</v>
      </c>
      <c r="D75" s="38">
        <v>6.9999999999999999E-4</v>
      </c>
      <c r="E75" s="35">
        <f t="shared" si="6"/>
        <v>13334.002817614926</v>
      </c>
      <c r="F75">
        <f t="shared" si="7"/>
        <v>13334</v>
      </c>
      <c r="G75">
        <f t="shared" si="8"/>
        <v>8.2917221152456477E-4</v>
      </c>
      <c r="J75">
        <f>+G75</f>
        <v>8.2917221152456477E-4</v>
      </c>
      <c r="O75">
        <f t="shared" ca="1" si="11"/>
        <v>-1.1117693547145285E-2</v>
      </c>
      <c r="Q75" s="2">
        <f t="shared" si="9"/>
        <v>40651.964200000002</v>
      </c>
    </row>
    <row r="76" spans="1:17" x14ac:dyDescent="0.2">
      <c r="A76" s="38" t="s">
        <v>63</v>
      </c>
      <c r="B76" s="39" t="s">
        <v>36</v>
      </c>
      <c r="C76" s="38">
        <v>55670.612399999998</v>
      </c>
      <c r="D76" s="38">
        <v>5.0000000000000001E-4</v>
      </c>
      <c r="E76" s="35">
        <f t="shared" si="6"/>
        <v>13334.506416899258</v>
      </c>
      <c r="F76">
        <f t="shared" si="7"/>
        <v>13334.5</v>
      </c>
      <c r="G76">
        <f t="shared" si="8"/>
        <v>1.8883753436966799E-3</v>
      </c>
      <c r="J76">
        <f>+G76</f>
        <v>1.8883753436966799E-3</v>
      </c>
      <c r="O76">
        <f t="shared" ca="1" si="11"/>
        <v>-1.1116871728679398E-2</v>
      </c>
      <c r="Q76" s="2">
        <f t="shared" si="9"/>
        <v>40652.112399999998</v>
      </c>
    </row>
    <row r="77" spans="1:17" x14ac:dyDescent="0.2">
      <c r="A77" s="38" t="s">
        <v>63</v>
      </c>
      <c r="B77" s="39" t="s">
        <v>36</v>
      </c>
      <c r="C77" s="38">
        <v>55673.407899999998</v>
      </c>
      <c r="D77" s="38">
        <v>2.9999999999999997E-4</v>
      </c>
      <c r="E77" s="35">
        <f t="shared" si="6"/>
        <v>13344.005821753448</v>
      </c>
      <c r="F77">
        <f t="shared" si="7"/>
        <v>13344</v>
      </c>
      <c r="G77">
        <f t="shared" si="8"/>
        <v>1.7132348802988417E-3</v>
      </c>
      <c r="J77">
        <f>+G77</f>
        <v>1.7132348802988417E-3</v>
      </c>
      <c r="O77">
        <f t="shared" ca="1" si="11"/>
        <v>-1.1101257177827555E-2</v>
      </c>
      <c r="Q77" s="2">
        <f t="shared" si="9"/>
        <v>40654.907899999998</v>
      </c>
    </row>
    <row r="78" spans="1:17" x14ac:dyDescent="0.2">
      <c r="A78" s="38" t="s">
        <v>63</v>
      </c>
      <c r="B78" s="39" t="s">
        <v>36</v>
      </c>
      <c r="C78" s="38">
        <v>55673.5556</v>
      </c>
      <c r="D78" s="38">
        <v>1.6000000000000001E-3</v>
      </c>
      <c r="E78" s="35">
        <f t="shared" si="6"/>
        <v>13344.507721984883</v>
      </c>
      <c r="F78">
        <f t="shared" si="7"/>
        <v>13344.5</v>
      </c>
      <c r="G78">
        <f t="shared" si="8"/>
        <v>2.2724380178260617E-3</v>
      </c>
      <c r="J78">
        <f>+G78</f>
        <v>2.2724380178260617E-3</v>
      </c>
      <c r="O78">
        <f t="shared" ca="1" si="11"/>
        <v>-1.1100435359361671E-2</v>
      </c>
      <c r="Q78" s="2">
        <f t="shared" si="9"/>
        <v>40655.0556</v>
      </c>
    </row>
    <row r="79" spans="1:17" x14ac:dyDescent="0.2">
      <c r="A79" s="59" t="s">
        <v>292</v>
      </c>
      <c r="B79" s="60" t="s">
        <v>35</v>
      </c>
      <c r="C79" s="61">
        <v>55690.035000000003</v>
      </c>
      <c r="D79" s="61" t="s">
        <v>80</v>
      </c>
      <c r="E79" s="35">
        <f t="shared" si="6"/>
        <v>13400.506467237667</v>
      </c>
      <c r="F79">
        <f t="shared" si="7"/>
        <v>13400.5</v>
      </c>
      <c r="G79">
        <f t="shared" si="8"/>
        <v>1.903189011500217E-3</v>
      </c>
      <c r="K79">
        <f>+G79</f>
        <v>1.903189011500217E-3</v>
      </c>
      <c r="O79">
        <f t="shared" ca="1" si="11"/>
        <v>-1.1008391691182381E-2</v>
      </c>
      <c r="Q79" s="2">
        <f t="shared" si="9"/>
        <v>40671.535000000003</v>
      </c>
    </row>
    <row r="80" spans="1:17" x14ac:dyDescent="0.2">
      <c r="A80" s="59" t="s">
        <v>292</v>
      </c>
      <c r="B80" s="60" t="s">
        <v>36</v>
      </c>
      <c r="C80" s="61">
        <v>55690.180800000002</v>
      </c>
      <c r="D80" s="61" t="s">
        <v>80</v>
      </c>
      <c r="E80" s="35">
        <f t="shared" si="6"/>
        <v>13401.001911068011</v>
      </c>
      <c r="F80">
        <f t="shared" si="7"/>
        <v>13401</v>
      </c>
      <c r="G80">
        <f t="shared" si="8"/>
        <v>5.6239213881781325E-4</v>
      </c>
      <c r="K80">
        <f>+G80</f>
        <v>5.6239213881781325E-4</v>
      </c>
      <c r="O80">
        <f t="shared" ca="1" si="11"/>
        <v>-1.1007569872716495E-2</v>
      </c>
      <c r="Q80" s="2">
        <f t="shared" si="9"/>
        <v>40671.680800000002</v>
      </c>
    </row>
    <row r="81" spans="1:17" x14ac:dyDescent="0.2">
      <c r="A81" s="38" t="s">
        <v>63</v>
      </c>
      <c r="B81" s="39" t="s">
        <v>36</v>
      </c>
      <c r="C81" s="38">
        <v>55705.483999999997</v>
      </c>
      <c r="D81" s="38">
        <v>1.5E-3</v>
      </c>
      <c r="E81" s="35">
        <f t="shared" si="6"/>
        <v>13453.003804240816</v>
      </c>
      <c r="F81">
        <f t="shared" si="7"/>
        <v>13453</v>
      </c>
      <c r="G81">
        <f t="shared" si="8"/>
        <v>1.1195180486538447E-3</v>
      </c>
      <c r="J81">
        <f>+G81</f>
        <v>1.1195180486538447E-3</v>
      </c>
      <c r="O81">
        <f t="shared" ca="1" si="11"/>
        <v>-1.09221007522643E-2</v>
      </c>
      <c r="Q81" s="2">
        <f t="shared" si="9"/>
        <v>40686.983999999997</v>
      </c>
    </row>
    <row r="82" spans="1:17" x14ac:dyDescent="0.2">
      <c r="A82" s="59" t="s">
        <v>303</v>
      </c>
      <c r="B82" s="60" t="s">
        <v>36</v>
      </c>
      <c r="C82" s="61">
        <v>55829.3747</v>
      </c>
      <c r="D82" s="61" t="s">
        <v>80</v>
      </c>
      <c r="E82" s="35">
        <f t="shared" si="6"/>
        <v>13873.997514478304</v>
      </c>
      <c r="F82">
        <f t="shared" si="7"/>
        <v>13874</v>
      </c>
      <c r="G82">
        <f t="shared" si="8"/>
        <v>-7.3144328780472279E-4</v>
      </c>
      <c r="K82">
        <f>+G82</f>
        <v>-7.3144328780472279E-4</v>
      </c>
      <c r="O82">
        <f t="shared" ca="1" si="11"/>
        <v>-1.0230129603987871E-2</v>
      </c>
      <c r="Q82" s="2">
        <f t="shared" si="9"/>
        <v>40810.8747</v>
      </c>
    </row>
    <row r="83" spans="1:17" x14ac:dyDescent="0.2">
      <c r="A83" s="41" t="s">
        <v>65</v>
      </c>
      <c r="B83" s="36"/>
      <c r="C83" s="37">
        <v>55992.996099999997</v>
      </c>
      <c r="D83" s="37">
        <v>1E-4</v>
      </c>
      <c r="E83" s="35">
        <f t="shared" si="6"/>
        <v>14430.000348107051</v>
      </c>
      <c r="F83">
        <f t="shared" si="7"/>
        <v>14430</v>
      </c>
      <c r="G83">
        <f t="shared" si="8"/>
        <v>1.0244149598293006E-4</v>
      </c>
      <c r="K83">
        <f>+G83</f>
        <v>1.0244149598293006E-4</v>
      </c>
      <c r="O83">
        <f t="shared" ca="1" si="11"/>
        <v>-9.3162674699220904E-3</v>
      </c>
      <c r="Q83" s="2">
        <f t="shared" si="9"/>
        <v>40974.496099999997</v>
      </c>
    </row>
    <row r="84" spans="1:17" x14ac:dyDescent="0.2">
      <c r="A84" s="43" t="s">
        <v>66</v>
      </c>
      <c r="B84" s="36" t="s">
        <v>36</v>
      </c>
      <c r="C84" s="37">
        <v>56062.446600000003</v>
      </c>
      <c r="D84" s="37">
        <v>2.9999999999999997E-4</v>
      </c>
      <c r="E84" s="35">
        <f t="shared" si="6"/>
        <v>14666.000497213081</v>
      </c>
      <c r="F84">
        <f t="shared" si="7"/>
        <v>14666</v>
      </c>
      <c r="G84">
        <f t="shared" si="8"/>
        <v>1.4632065722253174E-4</v>
      </c>
      <c r="J84">
        <f>+G84</f>
        <v>1.4632065722253174E-4</v>
      </c>
      <c r="O84">
        <f t="shared" ca="1" si="11"/>
        <v>-8.9283691540236673E-3</v>
      </c>
      <c r="Q84" s="2">
        <f t="shared" si="9"/>
        <v>41043.946600000003</v>
      </c>
    </row>
    <row r="85" spans="1:17" x14ac:dyDescent="0.2">
      <c r="A85" s="43" t="s">
        <v>66</v>
      </c>
      <c r="B85" s="36" t="s">
        <v>36</v>
      </c>
      <c r="C85" s="37">
        <v>56074.5118</v>
      </c>
      <c r="D85" s="37">
        <v>8.9999999999999998E-4</v>
      </c>
      <c r="E85" s="35">
        <f t="shared" ref="E85:E116" si="12">+(C85-C$7)/C$8</f>
        <v>14706.999323700913</v>
      </c>
      <c r="F85">
        <f t="shared" ref="F85:F116" si="13">ROUND(2*E85,0)/2</f>
        <v>14707</v>
      </c>
      <c r="G85">
        <f t="shared" ref="G85:G113" si="14">+C85-(C$7+F85*C$8)</f>
        <v>-1.9902237545466051E-4</v>
      </c>
      <c r="J85">
        <f>+G85</f>
        <v>-1.9902237545466051E-4</v>
      </c>
      <c r="O85">
        <f t="shared" ca="1" si="11"/>
        <v>-8.8609800398209738E-3</v>
      </c>
      <c r="Q85" s="2">
        <f t="shared" ref="Q85:Q116" si="15">+C85-15018.5</f>
        <v>41056.0118</v>
      </c>
    </row>
    <row r="86" spans="1:17" x14ac:dyDescent="0.2">
      <c r="A86" s="37" t="s">
        <v>64</v>
      </c>
      <c r="B86" s="36" t="s">
        <v>35</v>
      </c>
      <c r="C86" s="37">
        <v>56085.840400000001</v>
      </c>
      <c r="D86" s="37">
        <v>5.0000000000000001E-4</v>
      </c>
      <c r="E86" s="35">
        <f t="shared" si="12"/>
        <v>14745.495105432687</v>
      </c>
      <c r="F86">
        <f t="shared" si="13"/>
        <v>14745.5</v>
      </c>
      <c r="G86">
        <f t="shared" si="14"/>
        <v>-1.4403810710064135E-3</v>
      </c>
      <c r="K86">
        <f>+G86</f>
        <v>-1.4403810710064135E-3</v>
      </c>
      <c r="O86">
        <f t="shared" ca="1" si="11"/>
        <v>-8.7977000179477148E-3</v>
      </c>
      <c r="Q86" s="2">
        <f t="shared" si="15"/>
        <v>41067.340400000001</v>
      </c>
    </row>
    <row r="87" spans="1:17" x14ac:dyDescent="0.2">
      <c r="A87" s="43" t="s">
        <v>66</v>
      </c>
      <c r="B87" s="36" t="s">
        <v>36</v>
      </c>
      <c r="C87" s="37">
        <v>56157.500399999997</v>
      </c>
      <c r="D87" s="37">
        <v>1.4E-3</v>
      </c>
      <c r="E87" s="35">
        <f t="shared" si="12"/>
        <v>14989.003369375147</v>
      </c>
      <c r="F87">
        <f t="shared" si="13"/>
        <v>14989</v>
      </c>
      <c r="G87">
        <f t="shared" si="14"/>
        <v>9.9154508643550798E-4</v>
      </c>
      <c r="J87">
        <f>+G87</f>
        <v>9.9154508643550798E-4</v>
      </c>
      <c r="O87">
        <f t="shared" ca="1" si="11"/>
        <v>-8.3974744250609919E-3</v>
      </c>
      <c r="Q87" s="2">
        <f t="shared" si="15"/>
        <v>41139.000399999997</v>
      </c>
    </row>
    <row r="88" spans="1:17" x14ac:dyDescent="0.2">
      <c r="A88" s="43" t="s">
        <v>66</v>
      </c>
      <c r="B88" s="36" t="s">
        <v>36</v>
      </c>
      <c r="C88" s="37">
        <v>56201.347600000001</v>
      </c>
      <c r="D88" s="37">
        <v>2.0000000000000001E-4</v>
      </c>
      <c r="E88" s="35">
        <f t="shared" si="12"/>
        <v>15138.000795425094</v>
      </c>
      <c r="F88">
        <f t="shared" si="13"/>
        <v>15138</v>
      </c>
      <c r="G88">
        <f t="shared" si="14"/>
        <v>2.3407896514981985E-4</v>
      </c>
      <c r="J88">
        <f>+G88</f>
        <v>2.3407896514981985E-4</v>
      </c>
      <c r="O88">
        <f t="shared" ca="1" si="11"/>
        <v>-8.1525725222268176E-3</v>
      </c>
      <c r="Q88" s="2">
        <f t="shared" si="15"/>
        <v>41182.847600000001</v>
      </c>
    </row>
    <row r="89" spans="1:17" x14ac:dyDescent="0.2">
      <c r="A89" s="37" t="s">
        <v>69</v>
      </c>
      <c r="B89" s="36"/>
      <c r="C89" s="37">
        <v>56482.533799999997</v>
      </c>
      <c r="D89" s="37">
        <v>6.2E-4</v>
      </c>
      <c r="E89" s="35">
        <f t="shared" si="12"/>
        <v>16093.501261606783</v>
      </c>
      <c r="F89">
        <f t="shared" si="13"/>
        <v>16093.5</v>
      </c>
      <c r="G89">
        <f t="shared" si="14"/>
        <v>3.7126765528228134E-4</v>
      </c>
      <c r="K89">
        <f t="shared" ref="K89:K113" si="16">+G89</f>
        <v>3.7126765528228134E-4</v>
      </c>
      <c r="O89">
        <f t="shared" ca="1" si="11"/>
        <v>-6.5820774339177268E-3</v>
      </c>
      <c r="Q89" s="2">
        <f t="shared" si="15"/>
        <v>41464.033799999997</v>
      </c>
    </row>
    <row r="90" spans="1:17" x14ac:dyDescent="0.2">
      <c r="A90" s="37" t="s">
        <v>69</v>
      </c>
      <c r="B90" s="36"/>
      <c r="C90" s="37">
        <v>56482.534350000002</v>
      </c>
      <c r="D90" s="37">
        <v>5.5000000000000003E-4</v>
      </c>
      <c r="E90" s="35">
        <f t="shared" si="12"/>
        <v>16093.503130565006</v>
      </c>
      <c r="F90">
        <f t="shared" si="13"/>
        <v>16093.5</v>
      </c>
      <c r="G90">
        <f t="shared" si="14"/>
        <v>9.2126765957800671E-4</v>
      </c>
      <c r="K90">
        <f t="shared" si="16"/>
        <v>9.2126765957800671E-4</v>
      </c>
      <c r="O90">
        <f t="shared" ca="1" si="11"/>
        <v>-6.5820774339177268E-3</v>
      </c>
      <c r="Q90" s="2">
        <f t="shared" si="15"/>
        <v>41464.034350000002</v>
      </c>
    </row>
    <row r="91" spans="1:17" x14ac:dyDescent="0.2">
      <c r="A91" s="37" t="s">
        <v>69</v>
      </c>
      <c r="B91" s="36"/>
      <c r="C91" s="37">
        <v>56490.477359999997</v>
      </c>
      <c r="D91" s="37">
        <v>9.7999999999999997E-4</v>
      </c>
      <c r="E91" s="35">
        <f t="shared" si="12"/>
        <v>16120.49431917199</v>
      </c>
      <c r="F91">
        <f t="shared" si="13"/>
        <v>16120.5</v>
      </c>
      <c r="G91">
        <f t="shared" si="14"/>
        <v>-1.6717631224310026E-3</v>
      </c>
      <c r="K91">
        <f t="shared" si="16"/>
        <v>-1.6717631224310026E-3</v>
      </c>
      <c r="O91">
        <f t="shared" ca="1" si="11"/>
        <v>-6.5376992367598558E-3</v>
      </c>
      <c r="Q91" s="2">
        <f t="shared" si="15"/>
        <v>41471.977359999997</v>
      </c>
    </row>
    <row r="92" spans="1:17" x14ac:dyDescent="0.2">
      <c r="A92" s="37" t="s">
        <v>69</v>
      </c>
      <c r="B92" s="36"/>
      <c r="C92" s="37">
        <v>56490.479249999997</v>
      </c>
      <c r="D92" s="37">
        <v>7.2999999999999996E-4</v>
      </c>
      <c r="E92" s="35">
        <f t="shared" si="12"/>
        <v>16120.500741592014</v>
      </c>
      <c r="F92">
        <f t="shared" si="13"/>
        <v>16120.5</v>
      </c>
      <c r="G92">
        <f t="shared" si="14"/>
        <v>2.1823687711730599E-4</v>
      </c>
      <c r="K92">
        <f t="shared" si="16"/>
        <v>2.1823687711730599E-4</v>
      </c>
      <c r="O92">
        <f t="shared" ref="O92:O123" ca="1" si="17">+C$11+C$12*$F92</f>
        <v>-6.5376992367598558E-3</v>
      </c>
      <c r="Q92" s="2">
        <f t="shared" si="15"/>
        <v>41471.979249999997</v>
      </c>
    </row>
    <row r="93" spans="1:17" x14ac:dyDescent="0.2">
      <c r="A93" s="37" t="s">
        <v>69</v>
      </c>
      <c r="B93" s="36"/>
      <c r="C93" s="37">
        <v>56492.389819999997</v>
      </c>
      <c r="D93" s="37">
        <v>7.2000000000000005E-4</v>
      </c>
      <c r="E93" s="35">
        <f t="shared" si="12"/>
        <v>16126.993060652027</v>
      </c>
      <c r="F93">
        <f t="shared" si="13"/>
        <v>16127</v>
      </c>
      <c r="G93">
        <f t="shared" si="14"/>
        <v>-2.0421223816811107E-3</v>
      </c>
      <c r="K93">
        <f t="shared" si="16"/>
        <v>-2.0421223816811107E-3</v>
      </c>
      <c r="O93">
        <f t="shared" ca="1" si="17"/>
        <v>-6.5270155967033332E-3</v>
      </c>
      <c r="Q93" s="2">
        <f t="shared" si="15"/>
        <v>41473.889819999997</v>
      </c>
    </row>
    <row r="94" spans="1:17" x14ac:dyDescent="0.2">
      <c r="A94" s="37" t="s">
        <v>69</v>
      </c>
      <c r="B94" s="36"/>
      <c r="C94" s="37">
        <v>56492.391100000001</v>
      </c>
      <c r="D94" s="37">
        <v>4.2999999999999999E-4</v>
      </c>
      <c r="E94" s="35">
        <f t="shared" si="12"/>
        <v>16126.997410227505</v>
      </c>
      <c r="F94">
        <f t="shared" si="13"/>
        <v>16127</v>
      </c>
      <c r="G94">
        <f t="shared" si="14"/>
        <v>-7.6212237763684243E-4</v>
      </c>
      <c r="K94">
        <f t="shared" si="16"/>
        <v>-7.6212237763684243E-4</v>
      </c>
      <c r="O94">
        <f t="shared" ca="1" si="17"/>
        <v>-6.5270155967033332E-3</v>
      </c>
      <c r="Q94" s="2">
        <f t="shared" si="15"/>
        <v>41473.891100000001</v>
      </c>
    </row>
    <row r="95" spans="1:17" x14ac:dyDescent="0.2">
      <c r="A95" s="37" t="s">
        <v>69</v>
      </c>
      <c r="B95" s="36"/>
      <c r="C95" s="37">
        <v>56492.391669999997</v>
      </c>
      <c r="D95" s="37">
        <v>6.4000000000000005E-4</v>
      </c>
      <c r="E95" s="35">
        <f t="shared" si="12"/>
        <v>16126.999347147817</v>
      </c>
      <c r="F95">
        <f t="shared" si="13"/>
        <v>16127</v>
      </c>
      <c r="G95">
        <f t="shared" si="14"/>
        <v>-1.9212238112231717E-4</v>
      </c>
      <c r="K95">
        <f t="shared" si="16"/>
        <v>-1.9212238112231717E-4</v>
      </c>
      <c r="O95">
        <f t="shared" ca="1" si="17"/>
        <v>-6.5270155967033332E-3</v>
      </c>
      <c r="Q95" s="2">
        <f t="shared" si="15"/>
        <v>41473.891669999997</v>
      </c>
    </row>
    <row r="96" spans="1:17" x14ac:dyDescent="0.2">
      <c r="A96" s="37" t="s">
        <v>69</v>
      </c>
      <c r="B96" s="36"/>
      <c r="C96" s="37">
        <v>56492.538460000003</v>
      </c>
      <c r="D96" s="37">
        <v>5.8E-4</v>
      </c>
      <c r="E96" s="35">
        <f t="shared" si="12"/>
        <v>16127.498155102961</v>
      </c>
      <c r="F96">
        <f t="shared" si="13"/>
        <v>16127.5</v>
      </c>
      <c r="G96">
        <f t="shared" si="14"/>
        <v>-5.4291923879645765E-4</v>
      </c>
      <c r="K96">
        <f t="shared" si="16"/>
        <v>-5.4291923879645765E-4</v>
      </c>
      <c r="O96">
        <f t="shared" ca="1" si="17"/>
        <v>-6.5261937782374463E-3</v>
      </c>
      <c r="Q96" s="2">
        <f t="shared" si="15"/>
        <v>41474.038460000003</v>
      </c>
    </row>
    <row r="97" spans="1:17" x14ac:dyDescent="0.2">
      <c r="A97" s="37" t="s">
        <v>69</v>
      </c>
      <c r="B97" s="36"/>
      <c r="C97" s="37">
        <v>56492.538860000001</v>
      </c>
      <c r="D97" s="37">
        <v>3.3E-4</v>
      </c>
      <c r="E97" s="35">
        <f t="shared" si="12"/>
        <v>16127.499514345285</v>
      </c>
      <c r="F97">
        <f t="shared" si="13"/>
        <v>16127.5</v>
      </c>
      <c r="G97">
        <f t="shared" si="14"/>
        <v>-1.4291924162534997E-4</v>
      </c>
      <c r="K97">
        <f t="shared" si="16"/>
        <v>-1.4291924162534997E-4</v>
      </c>
      <c r="O97">
        <f t="shared" ca="1" si="17"/>
        <v>-6.5261937782374463E-3</v>
      </c>
      <c r="Q97" s="2">
        <f t="shared" si="15"/>
        <v>41474.038860000001</v>
      </c>
    </row>
    <row r="98" spans="1:17" x14ac:dyDescent="0.2">
      <c r="A98" s="37" t="s">
        <v>69</v>
      </c>
      <c r="B98" s="36"/>
      <c r="C98" s="37">
        <v>56492.540079999999</v>
      </c>
      <c r="D98" s="37">
        <v>1.07E-3</v>
      </c>
      <c r="E98" s="35">
        <f t="shared" si="12"/>
        <v>16127.503660034396</v>
      </c>
      <c r="F98">
        <f t="shared" si="13"/>
        <v>16127.5</v>
      </c>
      <c r="G98">
        <f t="shared" si="14"/>
        <v>1.0770807566586882E-3</v>
      </c>
      <c r="K98">
        <f t="shared" si="16"/>
        <v>1.0770807566586882E-3</v>
      </c>
      <c r="O98">
        <f t="shared" ca="1" si="17"/>
        <v>-6.5261937782374463E-3</v>
      </c>
      <c r="Q98" s="2">
        <f t="shared" si="15"/>
        <v>41474.040079999999</v>
      </c>
    </row>
    <row r="99" spans="1:17" x14ac:dyDescent="0.2">
      <c r="A99" s="37" t="s">
        <v>69</v>
      </c>
      <c r="B99" s="36"/>
      <c r="C99" s="37">
        <v>56493.421849999999</v>
      </c>
      <c r="D99" s="37">
        <v>2.7E-4</v>
      </c>
      <c r="E99" s="35">
        <f t="shared" si="12"/>
        <v>16130.50000781414</v>
      </c>
      <c r="F99">
        <f t="shared" si="13"/>
        <v>16130.5</v>
      </c>
      <c r="G99">
        <f t="shared" si="14"/>
        <v>2.2995591280050576E-6</v>
      </c>
      <c r="K99">
        <f t="shared" si="16"/>
        <v>2.2995591280050576E-6</v>
      </c>
      <c r="O99">
        <f t="shared" ca="1" si="17"/>
        <v>-6.5212628674421284E-3</v>
      </c>
      <c r="Q99" s="2">
        <f t="shared" si="15"/>
        <v>41474.921849999999</v>
      </c>
    </row>
    <row r="100" spans="1:17" x14ac:dyDescent="0.2">
      <c r="A100" s="37" t="s">
        <v>69</v>
      </c>
      <c r="B100" s="36"/>
      <c r="C100" s="37">
        <v>56493.421849999999</v>
      </c>
      <c r="D100" s="37">
        <v>4.2900000000000004E-3</v>
      </c>
      <c r="E100" s="35">
        <f t="shared" si="12"/>
        <v>16130.50000781414</v>
      </c>
      <c r="F100">
        <f t="shared" si="13"/>
        <v>16130.5</v>
      </c>
      <c r="G100">
        <f t="shared" si="14"/>
        <v>2.2995591280050576E-6</v>
      </c>
      <c r="K100">
        <f t="shared" si="16"/>
        <v>2.2995591280050576E-6</v>
      </c>
      <c r="O100">
        <f t="shared" ca="1" si="17"/>
        <v>-6.5212628674421284E-3</v>
      </c>
      <c r="Q100" s="2">
        <f t="shared" si="15"/>
        <v>41474.921849999999</v>
      </c>
    </row>
    <row r="101" spans="1:17" x14ac:dyDescent="0.2">
      <c r="A101" s="37" t="s">
        <v>69</v>
      </c>
      <c r="B101" s="36"/>
      <c r="C101" s="37">
        <v>56493.423490000001</v>
      </c>
      <c r="D101" s="37">
        <v>7.3999999999999999E-4</v>
      </c>
      <c r="E101" s="35">
        <f t="shared" si="12"/>
        <v>16130.505580707713</v>
      </c>
      <c r="F101">
        <f t="shared" si="13"/>
        <v>16130.5</v>
      </c>
      <c r="G101">
        <f t="shared" si="14"/>
        <v>1.642299561353866E-3</v>
      </c>
      <c r="K101">
        <f t="shared" si="16"/>
        <v>1.642299561353866E-3</v>
      </c>
      <c r="O101">
        <f t="shared" ca="1" si="17"/>
        <v>-6.5212628674421284E-3</v>
      </c>
      <c r="Q101" s="2">
        <f t="shared" si="15"/>
        <v>41474.923490000001</v>
      </c>
    </row>
    <row r="102" spans="1:17" x14ac:dyDescent="0.2">
      <c r="A102" s="37" t="s">
        <v>69</v>
      </c>
      <c r="B102" s="36"/>
      <c r="C102" s="37">
        <v>56493.567089999997</v>
      </c>
      <c r="D102" s="37">
        <v>4.8000000000000001E-4</v>
      </c>
      <c r="E102" s="35">
        <f t="shared" si="12"/>
        <v>16130.993548705215</v>
      </c>
      <c r="F102">
        <f t="shared" si="13"/>
        <v>16131</v>
      </c>
      <c r="G102">
        <f t="shared" si="14"/>
        <v>-1.898497313959524E-3</v>
      </c>
      <c r="K102">
        <f t="shared" si="16"/>
        <v>-1.898497313959524E-3</v>
      </c>
      <c r="O102">
        <f t="shared" ca="1" si="17"/>
        <v>-6.5204410489762415E-3</v>
      </c>
      <c r="Q102" s="2">
        <f t="shared" si="15"/>
        <v>41475.067089999997</v>
      </c>
    </row>
    <row r="103" spans="1:17" x14ac:dyDescent="0.2">
      <c r="A103" s="37" t="s">
        <v>69</v>
      </c>
      <c r="B103" s="36"/>
      <c r="C103" s="37">
        <v>56493.567779999998</v>
      </c>
      <c r="D103" s="37">
        <v>1.1999999999999999E-3</v>
      </c>
      <c r="E103" s="35">
        <f t="shared" si="12"/>
        <v>16130.995893398243</v>
      </c>
      <c r="F103">
        <f t="shared" si="13"/>
        <v>16131</v>
      </c>
      <c r="G103">
        <f t="shared" si="14"/>
        <v>-1.2084973132004961E-3</v>
      </c>
      <c r="K103">
        <f t="shared" si="16"/>
        <v>-1.2084973132004961E-3</v>
      </c>
      <c r="O103">
        <f t="shared" ca="1" si="17"/>
        <v>-6.5204410489762415E-3</v>
      </c>
      <c r="Q103" s="2">
        <f t="shared" si="15"/>
        <v>41475.067779999998</v>
      </c>
    </row>
    <row r="104" spans="1:17" x14ac:dyDescent="0.2">
      <c r="A104" s="37" t="s">
        <v>69</v>
      </c>
      <c r="B104" s="36"/>
      <c r="C104" s="37">
        <v>56494.448080000002</v>
      </c>
      <c r="D104" s="37">
        <v>1.01E-3</v>
      </c>
      <c r="E104" s="35">
        <f t="shared" si="12"/>
        <v>16133.987245962429</v>
      </c>
      <c r="F104">
        <f t="shared" si="13"/>
        <v>16134</v>
      </c>
      <c r="G104">
        <f t="shared" si="14"/>
        <v>-3.753278506337665E-3</v>
      </c>
      <c r="K104">
        <f t="shared" si="16"/>
        <v>-3.753278506337665E-3</v>
      </c>
      <c r="O104">
        <f t="shared" ca="1" si="17"/>
        <v>-6.5155101381809202E-3</v>
      </c>
      <c r="Q104" s="2">
        <f t="shared" si="15"/>
        <v>41475.948080000002</v>
      </c>
    </row>
    <row r="105" spans="1:17" x14ac:dyDescent="0.2">
      <c r="A105" s="37" t="s">
        <v>69</v>
      </c>
      <c r="B105" s="36"/>
      <c r="C105" s="37">
        <v>56494.450040000003</v>
      </c>
      <c r="D105" s="37">
        <v>5.0000000000000001E-4</v>
      </c>
      <c r="E105" s="35">
        <f t="shared" si="12"/>
        <v>16133.993906249865</v>
      </c>
      <c r="F105">
        <f t="shared" si="13"/>
        <v>16134</v>
      </c>
      <c r="G105">
        <f t="shared" si="14"/>
        <v>-1.7932785049197264E-3</v>
      </c>
      <c r="K105">
        <f t="shared" si="16"/>
        <v>-1.7932785049197264E-3</v>
      </c>
      <c r="O105">
        <f t="shared" ca="1" si="17"/>
        <v>-6.5155101381809202E-3</v>
      </c>
      <c r="Q105" s="2">
        <f t="shared" si="15"/>
        <v>41475.950040000003</v>
      </c>
    </row>
    <row r="106" spans="1:17" x14ac:dyDescent="0.2">
      <c r="A106" s="37" t="s">
        <v>69</v>
      </c>
      <c r="B106" s="36"/>
      <c r="C106" s="37">
        <v>56496.510560000002</v>
      </c>
      <c r="D106" s="37">
        <v>5.2999999999999998E-4</v>
      </c>
      <c r="E106" s="35">
        <f t="shared" si="12"/>
        <v>16140.995771279429</v>
      </c>
      <c r="F106">
        <f t="shared" si="13"/>
        <v>16141</v>
      </c>
      <c r="G106">
        <f t="shared" si="14"/>
        <v>-1.2444346284610219E-3</v>
      </c>
      <c r="K106">
        <f t="shared" si="16"/>
        <v>-1.2444346284610219E-3</v>
      </c>
      <c r="O106">
        <f t="shared" ca="1" si="17"/>
        <v>-6.5040046796585108E-3</v>
      </c>
      <c r="Q106" s="2">
        <f t="shared" si="15"/>
        <v>41478.010560000002</v>
      </c>
    </row>
    <row r="107" spans="1:17" x14ac:dyDescent="0.2">
      <c r="A107" s="37" t="s">
        <v>69</v>
      </c>
      <c r="B107" s="36"/>
      <c r="C107" s="37">
        <v>56496.511229999996</v>
      </c>
      <c r="D107" s="37">
        <v>5.5000000000000003E-4</v>
      </c>
      <c r="E107" s="35">
        <f t="shared" si="12"/>
        <v>16140.998048010317</v>
      </c>
      <c r="F107">
        <f t="shared" si="13"/>
        <v>16141</v>
      </c>
      <c r="G107">
        <f t="shared" si="14"/>
        <v>-5.7443463447270915E-4</v>
      </c>
      <c r="K107">
        <f t="shared" si="16"/>
        <v>-5.7443463447270915E-4</v>
      </c>
      <c r="O107">
        <f t="shared" ca="1" si="17"/>
        <v>-6.5040046796585108E-3</v>
      </c>
      <c r="Q107" s="2">
        <f t="shared" si="15"/>
        <v>41478.011229999996</v>
      </c>
    </row>
    <row r="108" spans="1:17" x14ac:dyDescent="0.2">
      <c r="A108" s="37" t="s">
        <v>69</v>
      </c>
      <c r="B108" s="36"/>
      <c r="C108" s="37">
        <v>56497.393320000003</v>
      </c>
      <c r="D108" s="37">
        <v>2.7999999999999998E-4</v>
      </c>
      <c r="E108" s="35">
        <f t="shared" si="12"/>
        <v>16143.99548318395</v>
      </c>
      <c r="F108">
        <f t="shared" si="13"/>
        <v>16144</v>
      </c>
      <c r="G108">
        <f t="shared" si="14"/>
        <v>-1.329215825535357E-3</v>
      </c>
      <c r="K108">
        <f t="shared" si="16"/>
        <v>-1.329215825535357E-3</v>
      </c>
      <c r="O108">
        <f t="shared" ca="1" si="17"/>
        <v>-6.4990737688631929E-3</v>
      </c>
      <c r="Q108" s="2">
        <f t="shared" si="15"/>
        <v>41478.893320000003</v>
      </c>
    </row>
    <row r="109" spans="1:17" x14ac:dyDescent="0.2">
      <c r="A109" s="37" t="s">
        <v>69</v>
      </c>
      <c r="B109" s="36"/>
      <c r="C109" s="37">
        <v>56497.39387</v>
      </c>
      <c r="D109" s="37">
        <v>2.9999999999999997E-4</v>
      </c>
      <c r="E109" s="35">
        <f t="shared" si="12"/>
        <v>16143.997352142147</v>
      </c>
      <c r="F109">
        <f t="shared" si="13"/>
        <v>16144</v>
      </c>
      <c r="G109">
        <f t="shared" si="14"/>
        <v>-7.7921582851558924E-4</v>
      </c>
      <c r="K109">
        <f t="shared" si="16"/>
        <v>-7.7921582851558924E-4</v>
      </c>
      <c r="O109">
        <f t="shared" ca="1" si="17"/>
        <v>-6.4990737688631929E-3</v>
      </c>
      <c r="Q109" s="2">
        <f t="shared" si="15"/>
        <v>41478.89387</v>
      </c>
    </row>
    <row r="110" spans="1:17" x14ac:dyDescent="0.2">
      <c r="A110" s="37" t="s">
        <v>69</v>
      </c>
      <c r="B110" s="36"/>
      <c r="C110" s="37">
        <v>56497.393880000003</v>
      </c>
      <c r="D110" s="37">
        <v>2.9E-4</v>
      </c>
      <c r="E110" s="35">
        <f t="shared" si="12"/>
        <v>16143.997386123217</v>
      </c>
      <c r="F110">
        <f t="shared" si="13"/>
        <v>16144</v>
      </c>
      <c r="G110">
        <f t="shared" si="14"/>
        <v>-7.6921582513023168E-4</v>
      </c>
      <c r="K110">
        <f t="shared" si="16"/>
        <v>-7.6921582513023168E-4</v>
      </c>
      <c r="O110">
        <f t="shared" ca="1" si="17"/>
        <v>-6.4990737688631929E-3</v>
      </c>
      <c r="Q110" s="2">
        <f t="shared" si="15"/>
        <v>41478.893880000003</v>
      </c>
    </row>
    <row r="111" spans="1:17" x14ac:dyDescent="0.2">
      <c r="A111" s="37" t="s">
        <v>69</v>
      </c>
      <c r="B111" s="36"/>
      <c r="C111" s="37">
        <v>56497.394180000003</v>
      </c>
      <c r="D111" s="37">
        <v>2.5999999999999998E-4</v>
      </c>
      <c r="E111" s="35">
        <f t="shared" si="12"/>
        <v>16143.998405554967</v>
      </c>
      <c r="F111">
        <f t="shared" si="13"/>
        <v>16144</v>
      </c>
      <c r="G111">
        <f t="shared" si="14"/>
        <v>-4.6921582543291152E-4</v>
      </c>
      <c r="K111">
        <f t="shared" si="16"/>
        <v>-4.6921582543291152E-4</v>
      </c>
      <c r="O111">
        <f t="shared" ca="1" si="17"/>
        <v>-6.4990737688631929E-3</v>
      </c>
      <c r="Q111" s="2">
        <f t="shared" si="15"/>
        <v>41478.894180000003</v>
      </c>
    </row>
    <row r="112" spans="1:17" x14ac:dyDescent="0.2">
      <c r="A112" s="37" t="s">
        <v>69</v>
      </c>
      <c r="B112" s="36"/>
      <c r="C112" s="37">
        <v>56497.540110000002</v>
      </c>
      <c r="D112" s="37">
        <v>3.6999999999999999E-4</v>
      </c>
      <c r="E112" s="35">
        <f t="shared" si="12"/>
        <v>16144.49429113907</v>
      </c>
      <c r="F112">
        <f t="shared" si="13"/>
        <v>16144.5</v>
      </c>
      <c r="G112">
        <f t="shared" si="14"/>
        <v>-1.6800126904854551E-3</v>
      </c>
      <c r="K112">
        <f t="shared" si="16"/>
        <v>-1.6800126904854551E-3</v>
      </c>
      <c r="O112">
        <f t="shared" ca="1" si="17"/>
        <v>-6.498251950397306E-3</v>
      </c>
      <c r="Q112" s="2">
        <f t="shared" si="15"/>
        <v>41479.040110000002</v>
      </c>
    </row>
    <row r="113" spans="1:21" x14ac:dyDescent="0.2">
      <c r="A113" s="37" t="s">
        <v>69</v>
      </c>
      <c r="B113" s="36"/>
      <c r="C113" s="37">
        <v>56497.541140000001</v>
      </c>
      <c r="D113" s="37">
        <v>3.6000000000000002E-4</v>
      </c>
      <c r="E113" s="35">
        <f t="shared" si="12"/>
        <v>16144.497791188074</v>
      </c>
      <c r="F113">
        <f t="shared" si="13"/>
        <v>16144.5</v>
      </c>
      <c r="G113">
        <f t="shared" si="14"/>
        <v>-6.5001269103959203E-4</v>
      </c>
      <c r="K113">
        <f t="shared" si="16"/>
        <v>-6.5001269103959203E-4</v>
      </c>
      <c r="O113">
        <f t="shared" ca="1" si="17"/>
        <v>-6.498251950397306E-3</v>
      </c>
      <c r="Q113" s="2">
        <f t="shared" si="15"/>
        <v>41479.041140000001</v>
      </c>
    </row>
    <row r="114" spans="1:21" x14ac:dyDescent="0.2">
      <c r="A114" s="62" t="s">
        <v>69</v>
      </c>
      <c r="B114" s="63"/>
      <c r="C114" s="62">
        <v>56499.447999999997</v>
      </c>
      <c r="D114" s="62">
        <v>7.3999999999999999E-4</v>
      </c>
      <c r="E114" s="8">
        <f t="shared" si="12"/>
        <v>16150.977503275435</v>
      </c>
      <c r="F114" s="13">
        <f t="shared" si="13"/>
        <v>16151</v>
      </c>
      <c r="O114">
        <f t="shared" ca="1" si="17"/>
        <v>-6.48756831034078E-3</v>
      </c>
      <c r="Q114" s="2">
        <f t="shared" si="15"/>
        <v>41480.947999999997</v>
      </c>
      <c r="U114" s="13">
        <f>+C114-(C$7+F114*C$8)</f>
        <v>-6.620371961616911E-3</v>
      </c>
    </row>
    <row r="115" spans="1:21" x14ac:dyDescent="0.2">
      <c r="A115" s="62" t="s">
        <v>69</v>
      </c>
      <c r="B115" s="63"/>
      <c r="C115" s="62">
        <v>56499.456550000003</v>
      </c>
      <c r="D115" s="62">
        <v>1.47E-3</v>
      </c>
      <c r="E115" s="8">
        <f t="shared" si="12"/>
        <v>16151.006557080322</v>
      </c>
      <c r="F115" s="13">
        <f t="shared" si="13"/>
        <v>16151</v>
      </c>
      <c r="G115" s="13"/>
      <c r="O115">
        <f t="shared" ca="1" si="17"/>
        <v>-6.48756831034078E-3</v>
      </c>
      <c r="Q115" s="2">
        <f t="shared" si="15"/>
        <v>41480.956550000003</v>
      </c>
      <c r="U115">
        <f>+C115-(C$7+F115*C$8)</f>
        <v>1.9296280443086289E-3</v>
      </c>
    </row>
    <row r="116" spans="1:21" x14ac:dyDescent="0.2">
      <c r="A116" s="62" t="s">
        <v>69</v>
      </c>
      <c r="B116" s="63"/>
      <c r="C116" s="62">
        <v>56499.461080000001</v>
      </c>
      <c r="D116" s="62">
        <v>1.56E-3</v>
      </c>
      <c r="E116" s="8">
        <f t="shared" si="12"/>
        <v>16151.021950499737</v>
      </c>
      <c r="F116" s="13">
        <f t="shared" si="13"/>
        <v>16151</v>
      </c>
      <c r="G116" s="13"/>
      <c r="O116">
        <f t="shared" ca="1" si="17"/>
        <v>-6.48756831034078E-3</v>
      </c>
      <c r="Q116" s="2">
        <f t="shared" si="15"/>
        <v>41480.961080000001</v>
      </c>
      <c r="U116">
        <f>+C116-(C$7+F116*C$8)</f>
        <v>6.4596280426485464E-3</v>
      </c>
    </row>
    <row r="117" spans="1:21" x14ac:dyDescent="0.2">
      <c r="A117" s="37" t="s">
        <v>69</v>
      </c>
      <c r="B117" s="36"/>
      <c r="C117" s="37">
        <v>56500.336629999998</v>
      </c>
      <c r="D117" s="37">
        <v>5.0000000000000001E-4</v>
      </c>
      <c r="E117" s="35">
        <f t="shared" ref="E117:E148" si="18">+(C117-C$7)/C$8</f>
        <v>16153.997162061194</v>
      </c>
      <c r="F117">
        <f t="shared" ref="F117:F148" si="19">ROUND(2*E117,0)/2</f>
        <v>16154</v>
      </c>
      <c r="G117">
        <f t="shared" ref="G117:G148" si="20">+C117-(C$7+F117*C$8)</f>
        <v>-8.3515315054683015E-4</v>
      </c>
      <c r="K117">
        <f t="shared" ref="K117:K127" si="21">+G117</f>
        <v>-8.3515315054683015E-4</v>
      </c>
      <c r="O117">
        <f t="shared" ca="1" si="17"/>
        <v>-6.4826373995454621E-3</v>
      </c>
      <c r="Q117" s="2">
        <f t="shared" ref="Q117:Q148" si="22">+C117-15018.5</f>
        <v>41481.836629999998</v>
      </c>
    </row>
    <row r="118" spans="1:21" x14ac:dyDescent="0.2">
      <c r="A118" s="37" t="s">
        <v>69</v>
      </c>
      <c r="B118" s="36"/>
      <c r="C118" s="37">
        <v>56500.336949999997</v>
      </c>
      <c r="D118" s="37">
        <v>9.1E-4</v>
      </c>
      <c r="E118" s="35">
        <f t="shared" si="18"/>
        <v>16153.998249455059</v>
      </c>
      <c r="F118">
        <f t="shared" si="19"/>
        <v>16154</v>
      </c>
      <c r="G118">
        <f t="shared" si="20"/>
        <v>-5.1515315135475248E-4</v>
      </c>
      <c r="K118">
        <f t="shared" si="21"/>
        <v>-5.1515315135475248E-4</v>
      </c>
      <c r="O118">
        <f t="shared" ca="1" si="17"/>
        <v>-6.4826373995454621E-3</v>
      </c>
      <c r="Q118" s="2">
        <f t="shared" si="22"/>
        <v>41481.836949999997</v>
      </c>
    </row>
    <row r="119" spans="1:21" x14ac:dyDescent="0.2">
      <c r="A119" s="37" t="s">
        <v>69</v>
      </c>
      <c r="B119" s="36"/>
      <c r="C119" s="37">
        <v>56500.484530000002</v>
      </c>
      <c r="D119" s="37">
        <v>4.4000000000000002E-4</v>
      </c>
      <c r="E119" s="35">
        <f t="shared" si="18"/>
        <v>16154.499741913804</v>
      </c>
      <c r="F119">
        <f t="shared" si="19"/>
        <v>16154.5</v>
      </c>
      <c r="G119">
        <f t="shared" si="20"/>
        <v>-7.5950018072035164E-5</v>
      </c>
      <c r="K119">
        <f t="shared" si="21"/>
        <v>-7.5950018072035164E-5</v>
      </c>
      <c r="O119">
        <f t="shared" ca="1" si="17"/>
        <v>-6.4818155810795752E-3</v>
      </c>
      <c r="Q119" s="2">
        <f t="shared" si="22"/>
        <v>41481.984530000002</v>
      </c>
    </row>
    <row r="120" spans="1:21" x14ac:dyDescent="0.2">
      <c r="A120" s="37" t="s">
        <v>69</v>
      </c>
      <c r="B120" s="36"/>
      <c r="C120" s="37">
        <v>56501.362930000003</v>
      </c>
      <c r="D120" s="37">
        <v>1.89E-3</v>
      </c>
      <c r="E120" s="35">
        <f t="shared" si="18"/>
        <v>16157.4846380769</v>
      </c>
      <c r="F120">
        <f t="shared" si="19"/>
        <v>16157.5</v>
      </c>
      <c r="G120">
        <f t="shared" si="20"/>
        <v>-4.5207312141428702E-3</v>
      </c>
      <c r="K120">
        <f t="shared" si="21"/>
        <v>-4.5207312141428702E-3</v>
      </c>
      <c r="O120">
        <f t="shared" ca="1" si="17"/>
        <v>-6.4768846702842574E-3</v>
      </c>
      <c r="Q120" s="2">
        <f t="shared" si="22"/>
        <v>41482.862930000003</v>
      </c>
    </row>
    <row r="121" spans="1:21" x14ac:dyDescent="0.2">
      <c r="A121" s="37" t="s">
        <v>69</v>
      </c>
      <c r="B121" s="36"/>
      <c r="C121" s="37">
        <v>56501.366499999996</v>
      </c>
      <c r="D121" s="37">
        <v>4.2000000000000002E-4</v>
      </c>
      <c r="E121" s="35">
        <f t="shared" si="18"/>
        <v>16157.496769314697</v>
      </c>
      <c r="F121">
        <f t="shared" si="19"/>
        <v>16157.5</v>
      </c>
      <c r="G121">
        <f t="shared" si="20"/>
        <v>-9.5073122065514326E-4</v>
      </c>
      <c r="K121">
        <f t="shared" si="21"/>
        <v>-9.5073122065514326E-4</v>
      </c>
      <c r="O121">
        <f t="shared" ca="1" si="17"/>
        <v>-6.4768846702842574E-3</v>
      </c>
      <c r="Q121" s="2">
        <f t="shared" si="22"/>
        <v>41482.866499999996</v>
      </c>
    </row>
    <row r="122" spans="1:21" x14ac:dyDescent="0.2">
      <c r="A122" s="37" t="s">
        <v>69</v>
      </c>
      <c r="B122" s="36"/>
      <c r="C122" s="37">
        <v>56501.366699999999</v>
      </c>
      <c r="D122" s="37">
        <v>1.6000000000000001E-4</v>
      </c>
      <c r="E122" s="35">
        <f t="shared" si="18"/>
        <v>16157.497448935872</v>
      </c>
      <c r="F122">
        <f t="shared" si="19"/>
        <v>16157.5</v>
      </c>
      <c r="G122">
        <f t="shared" si="20"/>
        <v>-7.5073121843161061E-4</v>
      </c>
      <c r="K122">
        <f t="shared" si="21"/>
        <v>-7.5073121843161061E-4</v>
      </c>
      <c r="O122">
        <f t="shared" ca="1" si="17"/>
        <v>-6.4768846702842574E-3</v>
      </c>
      <c r="Q122" s="2">
        <f t="shared" si="22"/>
        <v>41482.866699999999</v>
      </c>
    </row>
    <row r="123" spans="1:21" x14ac:dyDescent="0.2">
      <c r="A123" s="37" t="s">
        <v>69</v>
      </c>
      <c r="B123" s="36"/>
      <c r="C123" s="37">
        <v>56501.367539999999</v>
      </c>
      <c r="D123" s="37">
        <v>3.4000000000000002E-4</v>
      </c>
      <c r="E123" s="35">
        <f t="shared" si="18"/>
        <v>16157.500303344774</v>
      </c>
      <c r="F123">
        <f t="shared" si="19"/>
        <v>16157.5</v>
      </c>
      <c r="G123">
        <f t="shared" si="20"/>
        <v>8.9268782176077366E-5</v>
      </c>
      <c r="K123">
        <f t="shared" si="21"/>
        <v>8.9268782176077366E-5</v>
      </c>
      <c r="O123">
        <f t="shared" ca="1" si="17"/>
        <v>-6.4768846702842574E-3</v>
      </c>
      <c r="Q123" s="2">
        <f t="shared" si="22"/>
        <v>41482.867539999999</v>
      </c>
    </row>
    <row r="124" spans="1:21" x14ac:dyDescent="0.2">
      <c r="A124" s="37" t="s">
        <v>69</v>
      </c>
      <c r="B124" s="36"/>
      <c r="C124" s="37">
        <v>56501.512490000001</v>
      </c>
      <c r="D124" s="37">
        <v>4.0000000000000002E-4</v>
      </c>
      <c r="E124" s="35">
        <f t="shared" si="18"/>
        <v>16157.99285878517</v>
      </c>
      <c r="F124">
        <f t="shared" si="19"/>
        <v>16158</v>
      </c>
      <c r="G124">
        <f t="shared" si="20"/>
        <v>-2.1015280799474567E-3</v>
      </c>
      <c r="K124">
        <f t="shared" si="21"/>
        <v>-2.1015280799474567E-3</v>
      </c>
      <c r="O124">
        <f t="shared" ref="O124:O148" ca="1" si="23">+C$11+C$12*$F124</f>
        <v>-6.4760628518183705E-3</v>
      </c>
      <c r="Q124" s="2">
        <f t="shared" si="22"/>
        <v>41483.012490000001</v>
      </c>
    </row>
    <row r="125" spans="1:21" x14ac:dyDescent="0.2">
      <c r="A125" s="37" t="s">
        <v>69</v>
      </c>
      <c r="B125" s="36"/>
      <c r="C125" s="37">
        <v>56501.513180000002</v>
      </c>
      <c r="D125" s="37">
        <v>3.2000000000000003E-4</v>
      </c>
      <c r="E125" s="35">
        <f t="shared" si="18"/>
        <v>16157.995203478198</v>
      </c>
      <c r="F125">
        <f t="shared" si="19"/>
        <v>16158</v>
      </c>
      <c r="G125">
        <f t="shared" si="20"/>
        <v>-1.4115280791884288E-3</v>
      </c>
      <c r="K125">
        <f t="shared" si="21"/>
        <v>-1.4115280791884288E-3</v>
      </c>
      <c r="O125">
        <f t="shared" ca="1" si="23"/>
        <v>-6.4760628518183705E-3</v>
      </c>
      <c r="Q125" s="2">
        <f t="shared" si="22"/>
        <v>41483.013180000002</v>
      </c>
    </row>
    <row r="126" spans="1:21" x14ac:dyDescent="0.2">
      <c r="A126" s="37" t="s">
        <v>69</v>
      </c>
      <c r="B126" s="36"/>
      <c r="C126" s="37">
        <v>56501.51397</v>
      </c>
      <c r="D126" s="37">
        <v>4.2999999999999999E-4</v>
      </c>
      <c r="E126" s="35">
        <f t="shared" si="18"/>
        <v>16157.997887981799</v>
      </c>
      <c r="F126">
        <f t="shared" si="19"/>
        <v>16158</v>
      </c>
      <c r="G126">
        <f t="shared" si="20"/>
        <v>-6.215280809556134E-4</v>
      </c>
      <c r="K126">
        <f t="shared" si="21"/>
        <v>-6.215280809556134E-4</v>
      </c>
      <c r="O126">
        <f t="shared" ca="1" si="23"/>
        <v>-6.4760628518183705E-3</v>
      </c>
      <c r="Q126" s="2">
        <f t="shared" si="22"/>
        <v>41483.01397</v>
      </c>
    </row>
    <row r="127" spans="1:21" x14ac:dyDescent="0.2">
      <c r="A127" s="37" t="s">
        <v>69</v>
      </c>
      <c r="B127" s="36"/>
      <c r="C127" s="37">
        <v>56515.344109999998</v>
      </c>
      <c r="D127" s="37">
        <v>3.3E-4</v>
      </c>
      <c r="E127" s="35">
        <f t="shared" si="18"/>
        <v>16204.99416737729</v>
      </c>
      <c r="F127">
        <f t="shared" si="19"/>
        <v>16205</v>
      </c>
      <c r="G127">
        <f t="shared" si="20"/>
        <v>-1.7164335076813586E-3</v>
      </c>
      <c r="K127">
        <f t="shared" si="21"/>
        <v>-1.7164335076813586E-3</v>
      </c>
      <c r="O127">
        <f t="shared" ca="1" si="23"/>
        <v>-6.3988119160250378E-3</v>
      </c>
      <c r="Q127" s="2">
        <f t="shared" si="22"/>
        <v>41496.844109999998</v>
      </c>
    </row>
    <row r="128" spans="1:21" x14ac:dyDescent="0.2">
      <c r="A128" s="37" t="s">
        <v>69</v>
      </c>
      <c r="B128" s="36"/>
      <c r="C128" s="37">
        <v>56515.344510000003</v>
      </c>
      <c r="D128" s="37">
        <v>6.3000000000000003E-4</v>
      </c>
      <c r="E128" s="35">
        <f t="shared" si="18"/>
        <v>16204.995526619638</v>
      </c>
      <c r="F128">
        <f t="shared" si="19"/>
        <v>16205</v>
      </c>
      <c r="G128">
        <f t="shared" si="20"/>
        <v>-1.3164335032342933E-3</v>
      </c>
      <c r="K128">
        <f t="shared" ref="K128:K133" si="24">+G128</f>
        <v>-1.3164335032342933E-3</v>
      </c>
      <c r="O128">
        <f t="shared" ca="1" si="23"/>
        <v>-6.3988119160250378E-3</v>
      </c>
      <c r="Q128" s="2">
        <f t="shared" si="22"/>
        <v>41496.844510000003</v>
      </c>
    </row>
    <row r="129" spans="1:17" x14ac:dyDescent="0.2">
      <c r="A129" s="37" t="s">
        <v>69</v>
      </c>
      <c r="B129" s="36"/>
      <c r="C129" s="37">
        <v>56515.344749999997</v>
      </c>
      <c r="D129" s="37">
        <v>7.7999999999999999E-4</v>
      </c>
      <c r="E129" s="35">
        <f t="shared" si="18"/>
        <v>16204.996342165017</v>
      </c>
      <c r="F129">
        <f t="shared" si="19"/>
        <v>16205</v>
      </c>
      <c r="G129">
        <f t="shared" si="20"/>
        <v>-1.0764335092972033E-3</v>
      </c>
      <c r="K129">
        <f t="shared" si="24"/>
        <v>-1.0764335092972033E-3</v>
      </c>
      <c r="O129">
        <f t="shared" ca="1" si="23"/>
        <v>-6.3988119160250378E-3</v>
      </c>
      <c r="Q129" s="2">
        <f t="shared" si="22"/>
        <v>41496.844749999997</v>
      </c>
    </row>
    <row r="130" spans="1:17" x14ac:dyDescent="0.2">
      <c r="A130" s="37" t="s">
        <v>69</v>
      </c>
      <c r="B130" s="36"/>
      <c r="C130" s="37">
        <v>56515.489939999999</v>
      </c>
      <c r="D130" s="37">
        <v>7.7999999999999999E-4</v>
      </c>
      <c r="E130" s="35">
        <f t="shared" si="18"/>
        <v>16205.489713150819</v>
      </c>
      <c r="F130">
        <f t="shared" si="19"/>
        <v>16205.5</v>
      </c>
      <c r="G130">
        <f t="shared" si="20"/>
        <v>-3.0272303702076897E-3</v>
      </c>
      <c r="K130">
        <f t="shared" si="24"/>
        <v>-3.0272303702076897E-3</v>
      </c>
      <c r="O130">
        <f t="shared" ca="1" si="23"/>
        <v>-6.3979900975591544E-3</v>
      </c>
      <c r="Q130" s="2">
        <f t="shared" si="22"/>
        <v>41496.989939999999</v>
      </c>
    </row>
    <row r="131" spans="1:17" x14ac:dyDescent="0.2">
      <c r="A131" s="37" t="s">
        <v>69</v>
      </c>
      <c r="B131" s="36"/>
      <c r="C131" s="37">
        <v>56515.491139999998</v>
      </c>
      <c r="D131" s="37">
        <v>1.23E-3</v>
      </c>
      <c r="E131" s="35">
        <f t="shared" si="18"/>
        <v>16205.493790877814</v>
      </c>
      <c r="F131">
        <f t="shared" si="19"/>
        <v>16205.5</v>
      </c>
      <c r="G131">
        <f t="shared" si="20"/>
        <v>-1.827230371418409E-3</v>
      </c>
      <c r="K131">
        <f t="shared" si="24"/>
        <v>-1.827230371418409E-3</v>
      </c>
      <c r="O131">
        <f t="shared" ca="1" si="23"/>
        <v>-6.3979900975591544E-3</v>
      </c>
      <c r="Q131" s="2">
        <f t="shared" si="22"/>
        <v>41496.991139999998</v>
      </c>
    </row>
    <row r="132" spans="1:17" x14ac:dyDescent="0.2">
      <c r="A132" s="37" t="s">
        <v>69</v>
      </c>
      <c r="B132" s="36"/>
      <c r="C132" s="37">
        <v>56515.491520000003</v>
      </c>
      <c r="D132" s="37">
        <v>5.2999999999999998E-4</v>
      </c>
      <c r="E132" s="35">
        <f t="shared" si="18"/>
        <v>16205.495082158046</v>
      </c>
      <c r="F132">
        <f t="shared" si="19"/>
        <v>16205.5</v>
      </c>
      <c r="G132">
        <f t="shared" si="20"/>
        <v>-1.4472303664661013E-3</v>
      </c>
      <c r="K132">
        <f t="shared" si="24"/>
        <v>-1.4472303664661013E-3</v>
      </c>
      <c r="O132">
        <f t="shared" ca="1" si="23"/>
        <v>-6.3979900975591544E-3</v>
      </c>
      <c r="Q132" s="2">
        <f t="shared" si="22"/>
        <v>41496.991520000003</v>
      </c>
    </row>
    <row r="133" spans="1:17" x14ac:dyDescent="0.2">
      <c r="A133" s="37" t="s">
        <v>69</v>
      </c>
      <c r="B133" s="36"/>
      <c r="C133" s="37">
        <v>56515.491880000001</v>
      </c>
      <c r="D133" s="37">
        <v>3.6999999999999999E-4</v>
      </c>
      <c r="E133" s="35">
        <f t="shared" si="18"/>
        <v>16205.496305476139</v>
      </c>
      <c r="F133">
        <f t="shared" si="19"/>
        <v>16205.5</v>
      </c>
      <c r="G133">
        <f t="shared" si="20"/>
        <v>-1.0872303682845086E-3</v>
      </c>
      <c r="K133">
        <f t="shared" si="24"/>
        <v>-1.0872303682845086E-3</v>
      </c>
      <c r="O133">
        <f t="shared" ca="1" si="23"/>
        <v>-6.3979900975591544E-3</v>
      </c>
      <c r="Q133" s="2">
        <f t="shared" si="22"/>
        <v>41496.991880000001</v>
      </c>
    </row>
    <row r="134" spans="1:17" x14ac:dyDescent="0.2">
      <c r="A134" s="44" t="s">
        <v>67</v>
      </c>
      <c r="B134" s="40" t="s">
        <v>36</v>
      </c>
      <c r="C134" s="37">
        <v>56527.410199999998</v>
      </c>
      <c r="D134" s="45">
        <v>2.9999999999999997E-4</v>
      </c>
      <c r="E134" s="35">
        <f t="shared" si="18"/>
        <v>16245.996018179323</v>
      </c>
      <c r="F134">
        <f t="shared" si="19"/>
        <v>16246</v>
      </c>
      <c r="G134">
        <f t="shared" si="20"/>
        <v>-1.1717765373759903E-3</v>
      </c>
      <c r="J134">
        <f>+G134</f>
        <v>-1.1717765373759903E-3</v>
      </c>
      <c r="O134">
        <f t="shared" ca="1" si="23"/>
        <v>-6.3314228018223478E-3</v>
      </c>
      <c r="Q134" s="2">
        <f t="shared" si="22"/>
        <v>41508.910199999998</v>
      </c>
    </row>
    <row r="135" spans="1:17" x14ac:dyDescent="0.2">
      <c r="A135" s="45" t="s">
        <v>68</v>
      </c>
      <c r="B135" s="40" t="s">
        <v>36</v>
      </c>
      <c r="C135" s="45">
        <v>56814.480799999998</v>
      </c>
      <c r="D135" s="45">
        <v>1.5E-3</v>
      </c>
      <c r="E135" s="35">
        <f t="shared" si="18"/>
        <v>17221.492298320594</v>
      </c>
      <c r="F135">
        <f t="shared" si="19"/>
        <v>17221.5</v>
      </c>
      <c r="G135">
        <f t="shared" si="20"/>
        <v>-2.2664624921162613E-3</v>
      </c>
      <c r="J135">
        <f>+G135</f>
        <v>-2.2664624921162613E-3</v>
      </c>
      <c r="O135">
        <f t="shared" ca="1" si="23"/>
        <v>-4.7280549748777989E-3</v>
      </c>
      <c r="Q135" s="2">
        <f t="shared" si="22"/>
        <v>41795.980799999998</v>
      </c>
    </row>
    <row r="136" spans="1:17" x14ac:dyDescent="0.2">
      <c r="A136" s="45" t="s">
        <v>68</v>
      </c>
      <c r="B136" s="40" t="s">
        <v>36</v>
      </c>
      <c r="C136" s="45">
        <v>56886.430999999997</v>
      </c>
      <c r="D136" s="45">
        <v>2.0000000000000001E-4</v>
      </c>
      <c r="E136" s="35">
        <f t="shared" si="18"/>
        <v>17465.9866925756</v>
      </c>
      <c r="F136">
        <f t="shared" si="19"/>
        <v>17466</v>
      </c>
      <c r="G136">
        <f t="shared" si="20"/>
        <v>-3.9161300592240877E-3</v>
      </c>
      <c r="J136">
        <f>+G136</f>
        <v>-3.9161300592240877E-3</v>
      </c>
      <c r="O136">
        <f t="shared" ca="1" si="23"/>
        <v>-4.3261857450593022E-3</v>
      </c>
      <c r="Q136" s="2">
        <f t="shared" si="22"/>
        <v>41867.930999999997</v>
      </c>
    </row>
    <row r="137" spans="1:17" x14ac:dyDescent="0.2">
      <c r="A137" s="65" t="s">
        <v>520</v>
      </c>
      <c r="B137" s="66" t="s">
        <v>36</v>
      </c>
      <c r="C137" s="67">
        <v>56920.27476</v>
      </c>
      <c r="D137" s="67">
        <v>1E-4</v>
      </c>
      <c r="E137" s="35">
        <f t="shared" si="18"/>
        <v>17580.991370818501</v>
      </c>
      <c r="F137">
        <f t="shared" si="19"/>
        <v>17581</v>
      </c>
      <c r="G137">
        <f t="shared" si="20"/>
        <v>-2.5394092808710411E-3</v>
      </c>
      <c r="K137">
        <f>+G137</f>
        <v>-2.5394092808710411E-3</v>
      </c>
      <c r="O137">
        <f t="shared" ca="1" si="23"/>
        <v>-4.1371674979054085E-3</v>
      </c>
      <c r="Q137" s="2">
        <f t="shared" si="22"/>
        <v>41901.77476</v>
      </c>
    </row>
    <row r="138" spans="1:17" x14ac:dyDescent="0.2">
      <c r="A138" s="68" t="s">
        <v>3</v>
      </c>
      <c r="B138" s="69" t="s">
        <v>36</v>
      </c>
      <c r="C138" s="68">
        <v>57153.051700000004</v>
      </c>
      <c r="D138" s="68" t="s">
        <v>291</v>
      </c>
      <c r="E138" s="35">
        <f t="shared" si="18"/>
        <v>18371.992048256987</v>
      </c>
      <c r="F138">
        <f t="shared" si="19"/>
        <v>18372</v>
      </c>
      <c r="G138">
        <f t="shared" si="20"/>
        <v>-2.3400516074616462E-3</v>
      </c>
      <c r="K138">
        <f>+G138</f>
        <v>-2.3400516074616462E-3</v>
      </c>
      <c r="O138">
        <f t="shared" ca="1" si="23"/>
        <v>-2.837050684872975E-3</v>
      </c>
      <c r="Q138" s="2">
        <f t="shared" si="22"/>
        <v>42134.551700000004</v>
      </c>
    </row>
    <row r="139" spans="1:17" x14ac:dyDescent="0.2">
      <c r="A139" s="68" t="s">
        <v>3</v>
      </c>
      <c r="B139" s="69" t="s">
        <v>35</v>
      </c>
      <c r="C139" s="68">
        <v>57153.198600000003</v>
      </c>
      <c r="D139" s="68" t="s">
        <v>291</v>
      </c>
      <c r="E139" s="35">
        <f t="shared" si="18"/>
        <v>18372.49123000375</v>
      </c>
      <c r="F139">
        <f t="shared" si="19"/>
        <v>18372.5</v>
      </c>
      <c r="G139">
        <f t="shared" si="20"/>
        <v>-2.5808484715525992E-3</v>
      </c>
      <c r="K139">
        <f>+G139</f>
        <v>-2.5808484715525992E-3</v>
      </c>
      <c r="O139">
        <f t="shared" ca="1" si="23"/>
        <v>-2.8362288664070881E-3</v>
      </c>
      <c r="Q139" s="2">
        <f t="shared" si="22"/>
        <v>42134.698600000003</v>
      </c>
    </row>
    <row r="140" spans="1:17" x14ac:dyDescent="0.2">
      <c r="A140" s="62" t="s">
        <v>70</v>
      </c>
      <c r="B140" s="63"/>
      <c r="C140" s="62">
        <v>57158.494899999998</v>
      </c>
      <c r="D140" s="62">
        <v>1.8E-3</v>
      </c>
      <c r="E140" s="35">
        <f t="shared" si="18"/>
        <v>18390.488617923333</v>
      </c>
      <c r="F140">
        <f t="shared" si="19"/>
        <v>18390.5</v>
      </c>
      <c r="G140">
        <f t="shared" si="20"/>
        <v>-3.3495356619823724E-3</v>
      </c>
      <c r="J140">
        <f>+G140</f>
        <v>-3.3495356619823724E-3</v>
      </c>
      <c r="O140">
        <f t="shared" ca="1" si="23"/>
        <v>-2.8066434016351741E-3</v>
      </c>
      <c r="Q140" s="2">
        <f t="shared" si="22"/>
        <v>42139.994899999998</v>
      </c>
    </row>
    <row r="141" spans="1:17" x14ac:dyDescent="0.2">
      <c r="A141" s="65" t="s">
        <v>520</v>
      </c>
      <c r="B141" s="66" t="s">
        <v>36</v>
      </c>
      <c r="C141" s="67">
        <v>57261.346610000001</v>
      </c>
      <c r="D141" s="67">
        <v>2.0000000000000001E-4</v>
      </c>
      <c r="E141" s="35">
        <f t="shared" si="18"/>
        <v>18739.98961353616</v>
      </c>
      <c r="F141">
        <f t="shared" si="19"/>
        <v>18740</v>
      </c>
      <c r="G141">
        <f t="shared" si="20"/>
        <v>-3.0565451306756586E-3</v>
      </c>
      <c r="K141">
        <f t="shared" ref="K141:K148" si="25">+G141</f>
        <v>-3.0565451306756586E-3</v>
      </c>
      <c r="O141">
        <f t="shared" ca="1" si="23"/>
        <v>-2.2321922939805179E-3</v>
      </c>
      <c r="Q141" s="2">
        <f t="shared" si="22"/>
        <v>42242.846610000001</v>
      </c>
    </row>
    <row r="142" spans="1:17" x14ac:dyDescent="0.2">
      <c r="A142" s="65" t="s">
        <v>520</v>
      </c>
      <c r="B142" s="66" t="s">
        <v>36</v>
      </c>
      <c r="C142" s="67">
        <v>57261.346660000003</v>
      </c>
      <c r="D142" s="67">
        <v>1E-4</v>
      </c>
      <c r="E142" s="35">
        <f t="shared" si="18"/>
        <v>18739.989783441459</v>
      </c>
      <c r="F142">
        <f t="shared" si="19"/>
        <v>18740</v>
      </c>
      <c r="G142">
        <f t="shared" si="20"/>
        <v>-3.006545128300786E-3</v>
      </c>
      <c r="K142">
        <f t="shared" si="25"/>
        <v>-3.006545128300786E-3</v>
      </c>
      <c r="O142">
        <f t="shared" ca="1" si="23"/>
        <v>-2.2321922939805179E-3</v>
      </c>
      <c r="Q142" s="2">
        <f t="shared" si="22"/>
        <v>42242.846660000003</v>
      </c>
    </row>
    <row r="143" spans="1:17" x14ac:dyDescent="0.2">
      <c r="A143" s="65" t="s">
        <v>520</v>
      </c>
      <c r="B143" s="66" t="s">
        <v>36</v>
      </c>
      <c r="C143" s="67">
        <v>57261.346790000003</v>
      </c>
      <c r="D143" s="67">
        <v>2.0000000000000001E-4</v>
      </c>
      <c r="E143" s="35">
        <f t="shared" si="18"/>
        <v>18739.990225195219</v>
      </c>
      <c r="F143">
        <f t="shared" si="19"/>
        <v>18740</v>
      </c>
      <c r="G143">
        <f t="shared" si="20"/>
        <v>-2.8765451279468834E-3</v>
      </c>
      <c r="K143">
        <f t="shared" si="25"/>
        <v>-2.8765451279468834E-3</v>
      </c>
      <c r="O143">
        <f t="shared" ca="1" si="23"/>
        <v>-2.2321922939805179E-3</v>
      </c>
      <c r="Q143" s="2">
        <f t="shared" si="22"/>
        <v>42242.846790000003</v>
      </c>
    </row>
    <row r="144" spans="1:17" x14ac:dyDescent="0.2">
      <c r="A144" s="70" t="s">
        <v>2</v>
      </c>
      <c r="B144" s="71" t="s">
        <v>36</v>
      </c>
      <c r="C144" s="72">
        <v>57516.489399999999</v>
      </c>
      <c r="D144" s="72">
        <v>1.1000000000000001E-3</v>
      </c>
      <c r="E144" s="35">
        <f t="shared" si="18"/>
        <v>19606.991816303926</v>
      </c>
      <c r="F144">
        <f t="shared" si="19"/>
        <v>19607</v>
      </c>
      <c r="G144">
        <f t="shared" si="20"/>
        <v>-2.4083111202344298E-3</v>
      </c>
      <c r="K144">
        <f t="shared" si="25"/>
        <v>-2.4083111202344298E-3</v>
      </c>
      <c r="O144">
        <f t="shared" ca="1" si="23"/>
        <v>-8.0715907413334009E-4</v>
      </c>
      <c r="Q144" s="2">
        <f t="shared" si="22"/>
        <v>42497.989399999999</v>
      </c>
    </row>
    <row r="145" spans="1:17" x14ac:dyDescent="0.2">
      <c r="A145" s="65" t="s">
        <v>520</v>
      </c>
      <c r="B145" s="66" t="s">
        <v>35</v>
      </c>
      <c r="C145" s="67">
        <v>57520.463830000001</v>
      </c>
      <c r="D145" s="67">
        <v>2.0000000000000001E-4</v>
      </c>
      <c r="E145" s="35">
        <f t="shared" si="18"/>
        <v>19620.497350066995</v>
      </c>
      <c r="F145">
        <f t="shared" si="19"/>
        <v>19620.5</v>
      </c>
      <c r="G145">
        <f t="shared" si="20"/>
        <v>-7.7982650691410527E-4</v>
      </c>
      <c r="K145">
        <f t="shared" si="25"/>
        <v>-7.7982650691410527E-4</v>
      </c>
      <c r="O145">
        <f t="shared" ca="1" si="23"/>
        <v>-7.8496997555440456E-4</v>
      </c>
      <c r="Q145" s="2">
        <f t="shared" si="22"/>
        <v>42501.963830000001</v>
      </c>
    </row>
    <row r="146" spans="1:17" x14ac:dyDescent="0.2">
      <c r="A146" s="65" t="s">
        <v>520</v>
      </c>
      <c r="B146" s="66" t="s">
        <v>35</v>
      </c>
      <c r="C146" s="67">
        <v>57520.463860000003</v>
      </c>
      <c r="D146" s="67">
        <v>1E-4</v>
      </c>
      <c r="E146" s="35">
        <f t="shared" si="18"/>
        <v>19620.497452010179</v>
      </c>
      <c r="F146">
        <f t="shared" si="19"/>
        <v>19620.5</v>
      </c>
      <c r="G146">
        <f t="shared" si="20"/>
        <v>-7.498265040339902E-4</v>
      </c>
      <c r="K146">
        <f t="shared" si="25"/>
        <v>-7.498265040339902E-4</v>
      </c>
      <c r="O146">
        <f t="shared" ca="1" si="23"/>
        <v>-7.8496997555440456E-4</v>
      </c>
      <c r="Q146" s="2">
        <f t="shared" si="22"/>
        <v>42501.963860000003</v>
      </c>
    </row>
    <row r="147" spans="1:17" x14ac:dyDescent="0.2">
      <c r="A147" s="75" t="s">
        <v>0</v>
      </c>
      <c r="B147" s="76" t="s">
        <v>35</v>
      </c>
      <c r="C147" s="75">
        <v>57526.055099999998</v>
      </c>
      <c r="D147" s="75" t="s">
        <v>291</v>
      </c>
      <c r="E147" s="35">
        <f t="shared" si="18"/>
        <v>19639.497077263935</v>
      </c>
      <c r="F147">
        <f t="shared" si="19"/>
        <v>19639.5</v>
      </c>
      <c r="G147">
        <f t="shared" si="20"/>
        <v>-8.601074296166189E-4</v>
      </c>
      <c r="K147">
        <f t="shared" si="25"/>
        <v>-8.601074296166189E-4</v>
      </c>
      <c r="O147">
        <f t="shared" ca="1" si="23"/>
        <v>-7.5374087385071675E-4</v>
      </c>
      <c r="Q147" s="2">
        <f t="shared" si="22"/>
        <v>42507.555099999998</v>
      </c>
    </row>
    <row r="148" spans="1:17" x14ac:dyDescent="0.2">
      <c r="A148" s="67" t="s">
        <v>1</v>
      </c>
      <c r="B148" s="82" t="s">
        <v>36</v>
      </c>
      <c r="C148" s="74">
        <v>57884.490100000003</v>
      </c>
      <c r="D148" s="74">
        <v>6.9999999999999999E-4</v>
      </c>
      <c r="E148" s="35">
        <f t="shared" si="18"/>
        <v>20857.497141263673</v>
      </c>
      <c r="F148">
        <f t="shared" si="19"/>
        <v>20857.5</v>
      </c>
      <c r="G148">
        <f t="shared" si="20"/>
        <v>-8.4127348236506805E-4</v>
      </c>
      <c r="K148">
        <f t="shared" si="25"/>
        <v>-8.4127348236506805E-4</v>
      </c>
      <c r="O148">
        <f t="shared" ca="1" si="23"/>
        <v>1.2482089090487813E-3</v>
      </c>
      <c r="Q148" s="2">
        <f t="shared" si="22"/>
        <v>42865.990100000003</v>
      </c>
    </row>
    <row r="149" spans="1:17" x14ac:dyDescent="0.2">
      <c r="A149" s="77" t="s">
        <v>521</v>
      </c>
      <c r="B149" s="78" t="s">
        <v>36</v>
      </c>
      <c r="C149" s="79">
        <v>59381.5098</v>
      </c>
      <c r="D149" s="80">
        <v>4.8999999999999998E-3</v>
      </c>
      <c r="E149" s="35">
        <f t="shared" ref="E149:E151" si="26">+(C149-C$7)/C$8</f>
        <v>25944.528514898611</v>
      </c>
      <c r="F149">
        <f t="shared" ref="F149:F151" si="27">ROUND(2*E149,0)/2</f>
        <v>25944.5</v>
      </c>
      <c r="G149">
        <f t="shared" ref="G149:G151" si="28">+C149-(C$7+F149*C$8)</f>
        <v>8.3914098067907616E-3</v>
      </c>
      <c r="K149">
        <f t="shared" ref="K149:K151" si="29">+G149</f>
        <v>8.3914098067907616E-3</v>
      </c>
      <c r="O149">
        <f t="shared" ref="O149:O151" ca="1" si="30">+C$11+C$12*$F149</f>
        <v>9.6093899809779684E-3</v>
      </c>
      <c r="Q149" s="2">
        <f t="shared" ref="Q149:Q151" si="31">+C149-15018.5</f>
        <v>44363.0098</v>
      </c>
    </row>
    <row r="150" spans="1:17" x14ac:dyDescent="0.2">
      <c r="A150" s="77" t="s">
        <v>521</v>
      </c>
      <c r="B150" s="78" t="s">
        <v>36</v>
      </c>
      <c r="C150" s="79">
        <v>59384.453399999999</v>
      </c>
      <c r="D150" s="80">
        <v>1.6000000000000001E-3</v>
      </c>
      <c r="E150" s="35">
        <f t="shared" si="26"/>
        <v>25954.53117922656</v>
      </c>
      <c r="F150">
        <f t="shared" si="27"/>
        <v>25954.5</v>
      </c>
      <c r="G150">
        <f t="shared" si="28"/>
        <v>9.1754724853672087E-3</v>
      </c>
      <c r="K150">
        <f t="shared" si="29"/>
        <v>9.1754724853672087E-3</v>
      </c>
      <c r="O150">
        <f t="shared" ca="1" si="30"/>
        <v>9.6258263502956992E-3</v>
      </c>
      <c r="Q150" s="2">
        <f t="shared" si="31"/>
        <v>44365.953399999999</v>
      </c>
    </row>
    <row r="151" spans="1:17" x14ac:dyDescent="0.2">
      <c r="A151" s="77" t="s">
        <v>522</v>
      </c>
      <c r="B151" s="78" t="s">
        <v>35</v>
      </c>
      <c r="C151" s="79">
        <v>59633.567600000002</v>
      </c>
      <c r="D151" s="80">
        <v>2.0000000000000001E-4</v>
      </c>
      <c r="E151" s="35">
        <f t="shared" si="26"/>
        <v>26801.047595154814</v>
      </c>
      <c r="F151">
        <f t="shared" si="27"/>
        <v>26801</v>
      </c>
      <c r="G151">
        <f t="shared" si="28"/>
        <v>1.400637801270932E-2</v>
      </c>
      <c r="K151">
        <f t="shared" si="29"/>
        <v>1.400637801270932E-2</v>
      </c>
      <c r="O151">
        <f t="shared" ca="1" si="30"/>
        <v>1.1017165013041536E-2</v>
      </c>
      <c r="Q151" s="2">
        <f t="shared" si="31"/>
        <v>44615.067600000002</v>
      </c>
    </row>
    <row r="152" spans="1:17" x14ac:dyDescent="0.2">
      <c r="A152" s="35"/>
      <c r="B152" s="36"/>
      <c r="C152" s="37"/>
      <c r="D152" s="37"/>
      <c r="E152" s="35"/>
    </row>
    <row r="153" spans="1:17" x14ac:dyDescent="0.2">
      <c r="A153" s="35"/>
      <c r="B153" s="36"/>
      <c r="C153" s="37"/>
      <c r="D153" s="37"/>
      <c r="E153" s="35"/>
    </row>
    <row r="154" spans="1:17" x14ac:dyDescent="0.2">
      <c r="A154" s="35"/>
      <c r="B154" s="36"/>
      <c r="C154" s="37"/>
      <c r="D154" s="37"/>
      <c r="E154" s="35"/>
    </row>
    <row r="155" spans="1:17" x14ac:dyDescent="0.2">
      <c r="A155" s="35"/>
      <c r="B155" s="36"/>
      <c r="C155" s="37"/>
      <c r="D155" s="37"/>
      <c r="E155" s="35"/>
    </row>
    <row r="156" spans="1:17" x14ac:dyDescent="0.2">
      <c r="A156" s="35"/>
      <c r="B156" s="36"/>
      <c r="C156" s="37"/>
      <c r="D156" s="37"/>
      <c r="E156" s="35"/>
    </row>
    <row r="157" spans="1:17" x14ac:dyDescent="0.2">
      <c r="A157" s="35"/>
      <c r="B157" s="36"/>
      <c r="C157" s="37"/>
      <c r="D157" s="37"/>
      <c r="E157" s="35"/>
    </row>
    <row r="158" spans="1:17" x14ac:dyDescent="0.2">
      <c r="A158" s="35"/>
      <c r="B158" s="36"/>
      <c r="C158" s="37"/>
      <c r="D158" s="37"/>
      <c r="E158" s="35"/>
    </row>
    <row r="159" spans="1:17" x14ac:dyDescent="0.2">
      <c r="A159" s="35"/>
      <c r="B159" s="36"/>
      <c r="C159" s="37"/>
      <c r="D159" s="37"/>
      <c r="E159" s="35"/>
    </row>
    <row r="160" spans="1:17" x14ac:dyDescent="0.2">
      <c r="A160" s="35"/>
      <c r="B160" s="36"/>
      <c r="C160" s="35"/>
      <c r="D160" s="35"/>
      <c r="E160" s="35"/>
    </row>
    <row r="161" spans="1:5" x14ac:dyDescent="0.2">
      <c r="A161" s="35"/>
      <c r="B161" s="36"/>
      <c r="C161" s="35"/>
      <c r="D161" s="35"/>
      <c r="E161" s="35"/>
    </row>
    <row r="162" spans="1:5" x14ac:dyDescent="0.2">
      <c r="A162" s="35"/>
      <c r="B162" s="35"/>
      <c r="C162" s="35"/>
      <c r="D162" s="35"/>
      <c r="E162" s="35"/>
    </row>
    <row r="163" spans="1:5" x14ac:dyDescent="0.2">
      <c r="A163" s="35"/>
      <c r="B163" s="35"/>
      <c r="C163" s="35"/>
      <c r="D163" s="35"/>
      <c r="E163" s="35"/>
    </row>
    <row r="164" spans="1:5" x14ac:dyDescent="0.2">
      <c r="A164" s="35"/>
      <c r="B164" s="35"/>
      <c r="C164" s="35"/>
      <c r="D164" s="35"/>
      <c r="E164" s="35"/>
    </row>
    <row r="165" spans="1:5" x14ac:dyDescent="0.2">
      <c r="A165" s="35"/>
      <c r="B165" s="35"/>
      <c r="C165" s="35"/>
      <c r="D165" s="35"/>
      <c r="E165" s="35"/>
    </row>
    <row r="166" spans="1:5" x14ac:dyDescent="0.2">
      <c r="A166" s="35"/>
      <c r="B166" s="35"/>
      <c r="C166" s="35"/>
      <c r="D166" s="35"/>
      <c r="E166" s="35"/>
    </row>
    <row r="167" spans="1:5" x14ac:dyDescent="0.2">
      <c r="A167" s="35"/>
      <c r="B167" s="35"/>
      <c r="C167" s="35"/>
      <c r="D167" s="35"/>
      <c r="E167" s="35"/>
    </row>
    <row r="168" spans="1:5" x14ac:dyDescent="0.2">
      <c r="A168" s="35"/>
      <c r="B168" s="35"/>
      <c r="C168" s="35"/>
      <c r="D168" s="35"/>
      <c r="E168" s="35"/>
    </row>
    <row r="169" spans="1:5" x14ac:dyDescent="0.2">
      <c r="A169" s="35"/>
      <c r="B169" s="35"/>
      <c r="C169" s="35"/>
      <c r="D169" s="35"/>
      <c r="E169" s="35"/>
    </row>
    <row r="170" spans="1:5" x14ac:dyDescent="0.2">
      <c r="A170" s="35"/>
      <c r="B170" s="35"/>
      <c r="C170" s="35"/>
      <c r="D170" s="35"/>
      <c r="E170" s="35"/>
    </row>
    <row r="171" spans="1:5" x14ac:dyDescent="0.2">
      <c r="A171" s="35"/>
      <c r="B171" s="35"/>
      <c r="C171" s="35"/>
      <c r="D171" s="35"/>
      <c r="E171" s="35"/>
    </row>
    <row r="172" spans="1:5" x14ac:dyDescent="0.2">
      <c r="A172" s="35"/>
      <c r="B172" s="35"/>
      <c r="C172" s="35"/>
      <c r="D172" s="35"/>
      <c r="E172" s="35"/>
    </row>
    <row r="173" spans="1:5" x14ac:dyDescent="0.2">
      <c r="A173" s="35"/>
      <c r="B173" s="35"/>
      <c r="C173" s="35"/>
      <c r="D173" s="35"/>
      <c r="E173" s="35"/>
    </row>
    <row r="174" spans="1:5" x14ac:dyDescent="0.2">
      <c r="A174" s="35"/>
      <c r="B174" s="35"/>
      <c r="C174" s="35"/>
      <c r="D174" s="35"/>
      <c r="E174" s="35"/>
    </row>
    <row r="175" spans="1:5" x14ac:dyDescent="0.2">
      <c r="A175" s="35"/>
      <c r="B175" s="35"/>
      <c r="C175" s="35"/>
      <c r="D175" s="35"/>
      <c r="E175" s="35"/>
    </row>
    <row r="176" spans="1:5" x14ac:dyDescent="0.2">
      <c r="A176" s="35"/>
      <c r="B176" s="35"/>
      <c r="C176" s="35"/>
      <c r="D176" s="35"/>
      <c r="E176" s="35"/>
    </row>
    <row r="177" spans="1:5" x14ac:dyDescent="0.2">
      <c r="A177" s="35"/>
      <c r="B177" s="35"/>
      <c r="C177" s="35"/>
      <c r="D177" s="35"/>
      <c r="E177" s="35"/>
    </row>
    <row r="178" spans="1:5" x14ac:dyDescent="0.2">
      <c r="A178" s="35"/>
      <c r="B178" s="35"/>
      <c r="C178" s="35"/>
      <c r="D178" s="35"/>
      <c r="E178" s="35"/>
    </row>
    <row r="179" spans="1:5" x14ac:dyDescent="0.2">
      <c r="A179" s="35"/>
      <c r="B179" s="35"/>
      <c r="C179" s="35"/>
      <c r="D179" s="35"/>
      <c r="E179" s="35"/>
    </row>
    <row r="180" spans="1:5" x14ac:dyDescent="0.2">
      <c r="A180" s="35"/>
      <c r="B180" s="35"/>
      <c r="C180" s="35"/>
      <c r="D180" s="35"/>
      <c r="E180" s="35"/>
    </row>
    <row r="181" spans="1:5" x14ac:dyDescent="0.2">
      <c r="A181" s="35"/>
      <c r="B181" s="35"/>
      <c r="C181" s="35"/>
      <c r="D181" s="35"/>
      <c r="E181" s="35"/>
    </row>
    <row r="182" spans="1:5" x14ac:dyDescent="0.2">
      <c r="A182" s="35"/>
      <c r="B182" s="35"/>
      <c r="C182" s="35"/>
      <c r="D182" s="35"/>
      <c r="E182" s="35"/>
    </row>
    <row r="183" spans="1:5" x14ac:dyDescent="0.2">
      <c r="A183" s="35"/>
      <c r="B183" s="35"/>
      <c r="C183" s="35"/>
      <c r="D183" s="35"/>
      <c r="E183" s="35"/>
    </row>
    <row r="184" spans="1:5" x14ac:dyDescent="0.2">
      <c r="A184" s="35"/>
      <c r="B184" s="35"/>
      <c r="C184" s="35"/>
      <c r="D184" s="35"/>
      <c r="E184" s="35"/>
    </row>
    <row r="185" spans="1:5" x14ac:dyDescent="0.2">
      <c r="A185" s="35"/>
      <c r="B185" s="35"/>
      <c r="C185" s="35"/>
      <c r="D185" s="35"/>
      <c r="E185" s="35"/>
    </row>
    <row r="186" spans="1:5" x14ac:dyDescent="0.2">
      <c r="A186" s="35"/>
      <c r="B186" s="35"/>
      <c r="C186" s="35"/>
      <c r="D186" s="35"/>
      <c r="E186" s="35"/>
    </row>
    <row r="187" spans="1:5" x14ac:dyDescent="0.2">
      <c r="A187" s="35"/>
      <c r="B187" s="35"/>
      <c r="C187" s="35"/>
      <c r="D187" s="35"/>
      <c r="E187" s="35"/>
    </row>
    <row r="188" spans="1:5" x14ac:dyDescent="0.2">
      <c r="A188" s="35"/>
      <c r="B188" s="35"/>
      <c r="C188" s="35"/>
      <c r="D188" s="35"/>
      <c r="E188" s="35"/>
    </row>
    <row r="189" spans="1:5" x14ac:dyDescent="0.2">
      <c r="A189" s="35"/>
      <c r="B189" s="35"/>
      <c r="C189" s="35"/>
      <c r="D189" s="35"/>
      <c r="E189" s="35"/>
    </row>
    <row r="190" spans="1:5" x14ac:dyDescent="0.2">
      <c r="A190" s="35"/>
      <c r="B190" s="35"/>
      <c r="C190" s="35"/>
      <c r="D190" s="35"/>
      <c r="E190" s="35"/>
    </row>
    <row r="191" spans="1:5" x14ac:dyDescent="0.2">
      <c r="A191" s="35"/>
      <c r="B191" s="35"/>
      <c r="C191" s="35"/>
      <c r="D191" s="35"/>
      <c r="E191" s="35"/>
    </row>
    <row r="192" spans="1:5" x14ac:dyDescent="0.2">
      <c r="A192" s="35"/>
      <c r="B192" s="35"/>
      <c r="C192" s="35"/>
      <c r="D192" s="35"/>
      <c r="E192" s="35"/>
    </row>
    <row r="193" spans="1:5" x14ac:dyDescent="0.2">
      <c r="A193" s="35"/>
      <c r="B193" s="35"/>
      <c r="C193" s="35"/>
      <c r="D193" s="35"/>
      <c r="E193" s="35"/>
    </row>
    <row r="194" spans="1:5" x14ac:dyDescent="0.2">
      <c r="A194" s="35"/>
      <c r="B194" s="35"/>
      <c r="C194" s="35"/>
      <c r="D194" s="35"/>
      <c r="E194" s="35"/>
    </row>
    <row r="195" spans="1:5" x14ac:dyDescent="0.2">
      <c r="A195" s="35"/>
      <c r="B195" s="35"/>
      <c r="C195" s="35"/>
      <c r="D195" s="35"/>
      <c r="E195" s="35"/>
    </row>
    <row r="196" spans="1:5" x14ac:dyDescent="0.2">
      <c r="A196" s="35"/>
      <c r="B196" s="35"/>
      <c r="C196" s="35"/>
      <c r="D196" s="35"/>
      <c r="E196" s="35"/>
    </row>
    <row r="197" spans="1:5" x14ac:dyDescent="0.2">
      <c r="A197" s="35"/>
      <c r="B197" s="35"/>
      <c r="C197" s="35"/>
      <c r="D197" s="35"/>
      <c r="E197" s="35"/>
    </row>
    <row r="198" spans="1:5" x14ac:dyDescent="0.2">
      <c r="A198" s="35"/>
      <c r="B198" s="35"/>
      <c r="C198" s="35"/>
      <c r="D198" s="35"/>
      <c r="E198" s="35"/>
    </row>
    <row r="199" spans="1:5" x14ac:dyDescent="0.2">
      <c r="A199" s="35"/>
      <c r="B199" s="35"/>
      <c r="C199" s="35"/>
      <c r="D199" s="35"/>
      <c r="E199" s="35"/>
    </row>
    <row r="200" spans="1:5" x14ac:dyDescent="0.2">
      <c r="A200" s="35"/>
      <c r="B200" s="35"/>
      <c r="C200" s="35"/>
      <c r="D200" s="35"/>
      <c r="E200" s="35"/>
    </row>
    <row r="201" spans="1:5" x14ac:dyDescent="0.2">
      <c r="A201" s="35"/>
      <c r="B201" s="35"/>
      <c r="C201" s="35"/>
      <c r="D201" s="35"/>
      <c r="E201" s="35"/>
    </row>
    <row r="202" spans="1:5" x14ac:dyDescent="0.2">
      <c r="A202" s="35"/>
      <c r="B202" s="35"/>
      <c r="C202" s="35"/>
      <c r="D202" s="35"/>
      <c r="E202" s="35"/>
    </row>
    <row r="203" spans="1:5" x14ac:dyDescent="0.2">
      <c r="A203" s="35"/>
      <c r="B203" s="35"/>
      <c r="C203" s="35"/>
      <c r="D203" s="35"/>
      <c r="E203" s="35"/>
    </row>
    <row r="204" spans="1:5" x14ac:dyDescent="0.2">
      <c r="A204" s="35"/>
      <c r="B204" s="35"/>
      <c r="C204" s="35"/>
      <c r="D204" s="35"/>
      <c r="E204" s="35"/>
    </row>
    <row r="205" spans="1:5" x14ac:dyDescent="0.2">
      <c r="A205" s="35"/>
      <c r="B205" s="35"/>
      <c r="C205" s="35"/>
      <c r="D205" s="35"/>
      <c r="E205" s="35"/>
    </row>
    <row r="206" spans="1:5" x14ac:dyDescent="0.2">
      <c r="A206" s="35"/>
      <c r="B206" s="35"/>
      <c r="C206" s="35"/>
      <c r="D206" s="35"/>
      <c r="E206" s="35"/>
    </row>
    <row r="207" spans="1:5" x14ac:dyDescent="0.2">
      <c r="A207" s="35"/>
      <c r="B207" s="35"/>
      <c r="C207" s="35"/>
      <c r="D207" s="35"/>
      <c r="E207" s="35"/>
    </row>
    <row r="208" spans="1:5" x14ac:dyDescent="0.2">
      <c r="A208" s="35"/>
      <c r="B208" s="35"/>
      <c r="C208" s="35"/>
      <c r="D208" s="35"/>
      <c r="E208" s="35"/>
    </row>
    <row r="209" spans="1:5" x14ac:dyDescent="0.2">
      <c r="A209" s="35"/>
      <c r="B209" s="35"/>
      <c r="C209" s="35"/>
      <c r="D209" s="35"/>
      <c r="E209" s="35"/>
    </row>
    <row r="210" spans="1:5" x14ac:dyDescent="0.2">
      <c r="A210" s="35"/>
      <c r="B210" s="35"/>
      <c r="C210" s="35"/>
      <c r="D210" s="35"/>
      <c r="E210" s="35"/>
    </row>
    <row r="211" spans="1:5" x14ac:dyDescent="0.2">
      <c r="A211" s="35"/>
      <c r="B211" s="35"/>
      <c r="C211" s="35"/>
      <c r="D211" s="35"/>
      <c r="E211" s="35"/>
    </row>
    <row r="212" spans="1:5" x14ac:dyDescent="0.2">
      <c r="A212" s="35"/>
      <c r="B212" s="35"/>
      <c r="C212" s="35"/>
      <c r="D212" s="35"/>
      <c r="E212" s="35"/>
    </row>
    <row r="213" spans="1:5" x14ac:dyDescent="0.2">
      <c r="A213" s="35"/>
      <c r="B213" s="35"/>
      <c r="C213" s="35"/>
      <c r="D213" s="35"/>
      <c r="E213" s="35"/>
    </row>
    <row r="214" spans="1:5" x14ac:dyDescent="0.2">
      <c r="A214" s="35"/>
      <c r="B214" s="35"/>
      <c r="C214" s="35"/>
      <c r="D214" s="35"/>
      <c r="E214" s="35"/>
    </row>
    <row r="215" spans="1:5" x14ac:dyDescent="0.2">
      <c r="A215" s="35"/>
      <c r="B215" s="35"/>
      <c r="C215" s="35"/>
      <c r="D215" s="35"/>
      <c r="E215" s="35"/>
    </row>
    <row r="216" spans="1:5" x14ac:dyDescent="0.2">
      <c r="A216" s="35"/>
      <c r="B216" s="35"/>
      <c r="C216" s="35"/>
      <c r="D216" s="35"/>
      <c r="E216" s="35"/>
    </row>
    <row r="217" spans="1:5" x14ac:dyDescent="0.2">
      <c r="A217" s="35"/>
      <c r="B217" s="35"/>
      <c r="C217" s="35"/>
      <c r="D217" s="35"/>
      <c r="E217" s="35"/>
    </row>
    <row r="218" spans="1:5" x14ac:dyDescent="0.2">
      <c r="A218" s="35"/>
      <c r="B218" s="35"/>
      <c r="C218" s="35"/>
      <c r="D218" s="35"/>
      <c r="E218" s="35"/>
    </row>
    <row r="219" spans="1:5" x14ac:dyDescent="0.2">
      <c r="A219" s="35"/>
      <c r="B219" s="35"/>
      <c r="C219" s="35"/>
      <c r="D219" s="35"/>
      <c r="E219" s="35"/>
    </row>
    <row r="220" spans="1:5" x14ac:dyDescent="0.2">
      <c r="A220" s="35"/>
      <c r="B220" s="35"/>
      <c r="C220" s="35"/>
      <c r="D220" s="35"/>
      <c r="E220" s="35"/>
    </row>
    <row r="221" spans="1:5" x14ac:dyDescent="0.2">
      <c r="A221" s="35"/>
      <c r="B221" s="35"/>
      <c r="C221" s="35"/>
      <c r="D221" s="35"/>
      <c r="E221" s="35"/>
    </row>
    <row r="222" spans="1:5" x14ac:dyDescent="0.2">
      <c r="A222" s="35"/>
      <c r="B222" s="35"/>
      <c r="C222" s="35"/>
      <c r="D222" s="35"/>
      <c r="E222" s="35"/>
    </row>
    <row r="223" spans="1:5" x14ac:dyDescent="0.2">
      <c r="A223" s="35"/>
      <c r="B223" s="35"/>
      <c r="C223" s="35"/>
      <c r="D223" s="35"/>
      <c r="E223" s="35"/>
    </row>
    <row r="224" spans="1:5" x14ac:dyDescent="0.2">
      <c r="A224" s="35"/>
      <c r="B224" s="35"/>
      <c r="C224" s="35"/>
      <c r="D224" s="35"/>
      <c r="E224" s="35"/>
    </row>
    <row r="225" spans="1:5" x14ac:dyDescent="0.2">
      <c r="A225" s="35"/>
      <c r="B225" s="35"/>
      <c r="C225" s="35"/>
      <c r="D225" s="35"/>
      <c r="E225" s="35"/>
    </row>
    <row r="226" spans="1:5" x14ac:dyDescent="0.2">
      <c r="A226" s="35"/>
      <c r="B226" s="35"/>
      <c r="C226" s="35"/>
      <c r="D226" s="35"/>
      <c r="E226" s="35"/>
    </row>
    <row r="227" spans="1:5" x14ac:dyDescent="0.2">
      <c r="A227" s="35"/>
      <c r="B227" s="35"/>
      <c r="C227" s="35"/>
      <c r="D227" s="35"/>
      <c r="E227" s="35"/>
    </row>
    <row r="228" spans="1:5" x14ac:dyDescent="0.2">
      <c r="A228" s="35"/>
      <c r="B228" s="35"/>
      <c r="C228" s="35"/>
      <c r="D228" s="35"/>
      <c r="E228" s="35"/>
    </row>
    <row r="229" spans="1:5" x14ac:dyDescent="0.2">
      <c r="A229" s="35"/>
      <c r="B229" s="35"/>
      <c r="C229" s="35"/>
      <c r="D229" s="35"/>
      <c r="E229" s="35"/>
    </row>
    <row r="230" spans="1:5" x14ac:dyDescent="0.2">
      <c r="A230" s="35"/>
      <c r="B230" s="35"/>
      <c r="C230" s="35"/>
      <c r="D230" s="35"/>
      <c r="E230" s="35"/>
    </row>
    <row r="231" spans="1:5" x14ac:dyDescent="0.2">
      <c r="A231" s="35"/>
      <c r="B231" s="35"/>
      <c r="C231" s="35"/>
      <c r="D231" s="35"/>
      <c r="E231" s="35"/>
    </row>
    <row r="232" spans="1:5" x14ac:dyDescent="0.2">
      <c r="A232" s="35"/>
      <c r="B232" s="35"/>
      <c r="C232" s="35"/>
      <c r="D232" s="35"/>
      <c r="E232" s="35"/>
    </row>
    <row r="233" spans="1:5" x14ac:dyDescent="0.2">
      <c r="A233" s="35"/>
      <c r="B233" s="35"/>
      <c r="C233" s="35"/>
      <c r="D233" s="35"/>
      <c r="E233" s="35"/>
    </row>
    <row r="234" spans="1:5" x14ac:dyDescent="0.2">
      <c r="A234" s="35"/>
      <c r="B234" s="35"/>
      <c r="C234" s="35"/>
      <c r="D234" s="35"/>
      <c r="E234" s="35"/>
    </row>
    <row r="235" spans="1:5" x14ac:dyDescent="0.2">
      <c r="A235" s="35"/>
      <c r="B235" s="35"/>
      <c r="C235" s="35"/>
      <c r="D235" s="35"/>
      <c r="E235" s="35"/>
    </row>
    <row r="236" spans="1:5" x14ac:dyDescent="0.2">
      <c r="A236" s="35"/>
      <c r="B236" s="35"/>
      <c r="C236" s="35"/>
      <c r="D236" s="35"/>
      <c r="E236" s="35"/>
    </row>
    <row r="237" spans="1:5" x14ac:dyDescent="0.2">
      <c r="A237" s="35"/>
      <c r="B237" s="35"/>
      <c r="C237" s="35"/>
      <c r="D237" s="35"/>
      <c r="E237" s="35"/>
    </row>
    <row r="238" spans="1:5" x14ac:dyDescent="0.2">
      <c r="A238" s="35"/>
      <c r="B238" s="35"/>
      <c r="C238" s="35"/>
      <c r="D238" s="35"/>
      <c r="E238" s="35"/>
    </row>
    <row r="239" spans="1:5" x14ac:dyDescent="0.2">
      <c r="A239" s="35"/>
      <c r="B239" s="35"/>
      <c r="C239" s="35"/>
      <c r="D239" s="35"/>
      <c r="E239" s="35"/>
    </row>
    <row r="240" spans="1:5" x14ac:dyDescent="0.2">
      <c r="A240" s="35"/>
      <c r="B240" s="35"/>
      <c r="C240" s="35"/>
      <c r="D240" s="35"/>
      <c r="E240" s="35"/>
    </row>
    <row r="241" spans="1:5" x14ac:dyDescent="0.2">
      <c r="A241" s="35"/>
      <c r="B241" s="35"/>
      <c r="C241" s="35"/>
      <c r="D241" s="35"/>
      <c r="E241" s="35"/>
    </row>
    <row r="242" spans="1:5" x14ac:dyDescent="0.2">
      <c r="A242" s="35"/>
      <c r="B242" s="35"/>
      <c r="C242" s="35"/>
      <c r="D242" s="35"/>
      <c r="E242" s="35"/>
    </row>
    <row r="243" spans="1:5" x14ac:dyDescent="0.2">
      <c r="A243" s="35"/>
      <c r="B243" s="35"/>
      <c r="C243" s="35"/>
      <c r="D243" s="35"/>
      <c r="E243" s="35"/>
    </row>
    <row r="244" spans="1:5" x14ac:dyDescent="0.2">
      <c r="A244" s="35"/>
      <c r="B244" s="35"/>
      <c r="C244" s="35"/>
      <c r="D244" s="35"/>
      <c r="E244" s="35"/>
    </row>
    <row r="245" spans="1:5" x14ac:dyDescent="0.2">
      <c r="A245" s="35"/>
      <c r="B245" s="35"/>
      <c r="C245" s="35"/>
      <c r="D245" s="35"/>
      <c r="E245" s="35"/>
    </row>
    <row r="246" spans="1:5" x14ac:dyDescent="0.2">
      <c r="A246" s="35"/>
      <c r="B246" s="35"/>
      <c r="C246" s="35"/>
      <c r="D246" s="35"/>
      <c r="E246" s="35"/>
    </row>
    <row r="247" spans="1:5" x14ac:dyDescent="0.2">
      <c r="A247" s="35"/>
      <c r="B247" s="35"/>
      <c r="C247" s="35"/>
      <c r="D247" s="35"/>
      <c r="E247" s="35"/>
    </row>
    <row r="248" spans="1:5" x14ac:dyDescent="0.2">
      <c r="A248" s="35"/>
      <c r="B248" s="35"/>
      <c r="C248" s="35"/>
      <c r="D248" s="35"/>
      <c r="E248" s="35"/>
    </row>
    <row r="249" spans="1:5" x14ac:dyDescent="0.2">
      <c r="A249" s="35"/>
      <c r="B249" s="35"/>
      <c r="C249" s="35"/>
      <c r="D249" s="35"/>
      <c r="E249" s="35"/>
    </row>
    <row r="250" spans="1:5" x14ac:dyDescent="0.2">
      <c r="A250" s="35"/>
      <c r="B250" s="35"/>
      <c r="C250" s="35"/>
      <c r="D250" s="35"/>
      <c r="E250" s="35"/>
    </row>
    <row r="251" spans="1:5" x14ac:dyDescent="0.2">
      <c r="A251" s="35"/>
      <c r="B251" s="35"/>
      <c r="C251" s="35"/>
      <c r="D251" s="35"/>
      <c r="E251" s="35"/>
    </row>
    <row r="252" spans="1:5" x14ac:dyDescent="0.2">
      <c r="A252" s="35"/>
      <c r="B252" s="35"/>
      <c r="C252" s="35"/>
      <c r="D252" s="35"/>
      <c r="E252" s="35"/>
    </row>
    <row r="253" spans="1:5" x14ac:dyDescent="0.2">
      <c r="A253" s="35"/>
      <c r="B253" s="35"/>
      <c r="C253" s="35"/>
      <c r="D253" s="35"/>
      <c r="E253" s="35"/>
    </row>
    <row r="254" spans="1:5" x14ac:dyDescent="0.2">
      <c r="A254" s="35"/>
      <c r="B254" s="35"/>
      <c r="C254" s="35"/>
      <c r="D254" s="35"/>
      <c r="E254" s="35"/>
    </row>
    <row r="255" spans="1:5" x14ac:dyDescent="0.2">
      <c r="A255" s="35"/>
      <c r="B255" s="35"/>
      <c r="C255" s="35"/>
      <c r="D255" s="35"/>
      <c r="E255" s="35"/>
    </row>
    <row r="256" spans="1:5" x14ac:dyDescent="0.2">
      <c r="A256" s="35"/>
      <c r="B256" s="35"/>
      <c r="C256" s="35"/>
      <c r="D256" s="35"/>
      <c r="E256" s="35"/>
    </row>
    <row r="257" spans="1:5" x14ac:dyDescent="0.2">
      <c r="A257" s="35"/>
      <c r="B257" s="35"/>
      <c r="C257" s="35"/>
      <c r="D257" s="35"/>
      <c r="E257" s="35"/>
    </row>
    <row r="258" spans="1:5" x14ac:dyDescent="0.2">
      <c r="A258" s="35"/>
      <c r="B258" s="35"/>
      <c r="C258" s="35"/>
      <c r="D258" s="35"/>
      <c r="E258" s="35"/>
    </row>
    <row r="259" spans="1:5" x14ac:dyDescent="0.2">
      <c r="A259" s="35"/>
      <c r="B259" s="35"/>
      <c r="C259" s="35"/>
      <c r="D259" s="35"/>
      <c r="E259" s="35"/>
    </row>
    <row r="260" spans="1:5" x14ac:dyDescent="0.2">
      <c r="A260" s="35"/>
      <c r="B260" s="35"/>
      <c r="C260" s="35"/>
      <c r="D260" s="35"/>
      <c r="E260" s="35"/>
    </row>
    <row r="261" spans="1:5" x14ac:dyDescent="0.2">
      <c r="A261" s="35"/>
      <c r="B261" s="35"/>
      <c r="C261" s="35"/>
      <c r="D261" s="35"/>
      <c r="E261" s="35"/>
    </row>
    <row r="262" spans="1:5" x14ac:dyDescent="0.2">
      <c r="A262" s="35"/>
      <c r="B262" s="35"/>
      <c r="C262" s="35"/>
      <c r="D262" s="35"/>
      <c r="E262" s="35"/>
    </row>
    <row r="263" spans="1:5" x14ac:dyDescent="0.2">
      <c r="A263" s="35"/>
      <c r="B263" s="35"/>
      <c r="C263" s="35"/>
      <c r="D263" s="35"/>
      <c r="E263" s="35"/>
    </row>
    <row r="264" spans="1:5" x14ac:dyDescent="0.2">
      <c r="A264" s="35"/>
      <c r="B264" s="35"/>
      <c r="C264" s="35"/>
      <c r="D264" s="35"/>
      <c r="E264" s="35"/>
    </row>
    <row r="265" spans="1:5" x14ac:dyDescent="0.2">
      <c r="A265" s="35"/>
      <c r="B265" s="35"/>
      <c r="C265" s="35"/>
      <c r="D265" s="35"/>
      <c r="E265" s="35"/>
    </row>
    <row r="266" spans="1:5" x14ac:dyDescent="0.2">
      <c r="A266" s="35"/>
      <c r="B266" s="35"/>
      <c r="C266" s="35"/>
      <c r="D266" s="35"/>
      <c r="E266" s="35"/>
    </row>
    <row r="267" spans="1:5" x14ac:dyDescent="0.2">
      <c r="A267" s="35"/>
      <c r="B267" s="35"/>
      <c r="C267" s="35"/>
      <c r="D267" s="35"/>
      <c r="E267" s="35"/>
    </row>
    <row r="268" spans="1:5" x14ac:dyDescent="0.2">
      <c r="A268" s="35"/>
      <c r="B268" s="35"/>
      <c r="C268" s="35"/>
      <c r="D268" s="35"/>
      <c r="E268" s="35"/>
    </row>
    <row r="269" spans="1:5" x14ac:dyDescent="0.2">
      <c r="A269" s="35"/>
      <c r="B269" s="35"/>
      <c r="C269" s="35"/>
      <c r="D269" s="35"/>
      <c r="E269" s="35"/>
    </row>
    <row r="270" spans="1:5" x14ac:dyDescent="0.2">
      <c r="A270" s="35"/>
      <c r="B270" s="35"/>
      <c r="C270" s="35"/>
      <c r="D270" s="35"/>
      <c r="E270" s="35"/>
    </row>
    <row r="271" spans="1:5" x14ac:dyDescent="0.2">
      <c r="A271" s="35"/>
      <c r="B271" s="35"/>
      <c r="C271" s="35"/>
      <c r="D271" s="35"/>
      <c r="E271" s="35"/>
    </row>
    <row r="272" spans="1:5" x14ac:dyDescent="0.2">
      <c r="A272" s="35"/>
      <c r="B272" s="35"/>
      <c r="C272" s="35"/>
      <c r="D272" s="35"/>
      <c r="E272" s="35"/>
    </row>
    <row r="273" spans="1:5" x14ac:dyDescent="0.2">
      <c r="A273" s="35"/>
      <c r="B273" s="35"/>
      <c r="C273" s="35"/>
      <c r="D273" s="35"/>
      <c r="E273" s="35"/>
    </row>
  </sheetData>
  <phoneticPr fontId="8" type="noConversion"/>
  <hyperlinks>
    <hyperlink ref="H201" r:id="rId1" display="http://vsolj.cetus-net.org/bulletin.html" xr:uid="{00000000-0004-0000-0100-000000000000}"/>
    <hyperlink ref="H194" r:id="rId2" display="http://vsolj.cetus-net.org/bulletin.html" xr:uid="{00000000-0004-0000-0100-000001000000}"/>
    <hyperlink ref="H64471" r:id="rId3" display="http://vsolj.cetus-net.org/bulletin.html" xr:uid="{00000000-0004-0000-0100-000002000000}"/>
    <hyperlink ref="H64464" r:id="rId4" display="https://www.aavso.org/ejaavso" xr:uid="{00000000-0004-0000-0100-000003000000}"/>
    <hyperlink ref="AP615" r:id="rId5" display="http://cdsbib.u-strasbg.fr/cgi-bin/cdsbib?1990RMxAA..21..381G" xr:uid="{00000000-0004-0000-0100-000004000000}"/>
    <hyperlink ref="AP619" r:id="rId6" display="http://cdsbib.u-strasbg.fr/cgi-bin/cdsbib?1990RMxAA..21..381G" xr:uid="{00000000-0004-0000-0100-000005000000}"/>
    <hyperlink ref="AP618" r:id="rId7" display="http://cdsbib.u-strasbg.fr/cgi-bin/cdsbib?1990RMxAA..21..381G" xr:uid="{00000000-0004-0000-0100-000006000000}"/>
    <hyperlink ref="AP599" r:id="rId8" display="http://cdsbib.u-strasbg.fr/cgi-bin/cdsbib?1990RMxAA..21..381G" xr:uid="{00000000-0004-0000-0100-000007000000}"/>
    <hyperlink ref="I64471" r:id="rId9" display="http://vsolj.cetus-net.org/bulletin.html" xr:uid="{00000000-0004-0000-0100-000008000000}"/>
    <hyperlink ref="AQ755" r:id="rId10" display="http://cdsbib.u-strasbg.fr/cgi-bin/cdsbib?1990RMxAA..21..381G" xr:uid="{00000000-0004-0000-0100-000009000000}"/>
    <hyperlink ref="AQ55521" r:id="rId11" display="http://cdsbib.u-strasbg.fr/cgi-bin/cdsbib?1990RMxAA..21..381G" xr:uid="{00000000-0004-0000-0100-00000A000000}"/>
    <hyperlink ref="AQ756" r:id="rId12" display="http://cdsbib.u-strasbg.fr/cgi-bin/cdsbib?1990RMxAA..21..381G" xr:uid="{00000000-0004-0000-0100-00000B000000}"/>
    <hyperlink ref="H64468" r:id="rId13" display="https://www.aavso.org/ejaavso" xr:uid="{00000000-0004-0000-0100-00000C000000}"/>
    <hyperlink ref="H1641" r:id="rId14" display="http://vsolj.cetus-net.org/bulletin.html" xr:uid="{00000000-0004-0000-0100-00000D000000}"/>
    <hyperlink ref="AP2885" r:id="rId15" display="http://cdsbib.u-strasbg.fr/cgi-bin/cdsbib?1990RMxAA..21..381G" xr:uid="{00000000-0004-0000-0100-00000E000000}"/>
    <hyperlink ref="AP2888" r:id="rId16" display="http://cdsbib.u-strasbg.fr/cgi-bin/cdsbib?1990RMxAA..21..381G" xr:uid="{00000000-0004-0000-0100-00000F000000}"/>
    <hyperlink ref="AP2886" r:id="rId17" display="http://cdsbib.u-strasbg.fr/cgi-bin/cdsbib?1990RMxAA..21..381G" xr:uid="{00000000-0004-0000-0100-000010000000}"/>
    <hyperlink ref="AP2870" r:id="rId18" display="http://cdsbib.u-strasbg.fr/cgi-bin/cdsbib?1990RMxAA..21..381G" xr:uid="{00000000-0004-0000-0100-000011000000}"/>
    <hyperlink ref="I1641" r:id="rId19" display="http://vsolj.cetus-net.org/bulletin.html" xr:uid="{00000000-0004-0000-0100-000012000000}"/>
    <hyperlink ref="AQ3099" r:id="rId20" display="http://cdsbib.u-strasbg.fr/cgi-bin/cdsbib?1990RMxAA..21..381G" xr:uid="{00000000-0004-0000-0100-000013000000}"/>
    <hyperlink ref="AQ65336" r:id="rId21" display="http://cdsbib.u-strasbg.fr/cgi-bin/cdsbib?1990RMxAA..21..381G" xr:uid="{00000000-0004-0000-0100-000014000000}"/>
    <hyperlink ref="AQ3103" r:id="rId22" display="http://cdsbib.u-strasbg.fr/cgi-bin/cdsbib?1990RMxAA..21..381G" xr:uid="{00000000-0004-0000-0100-000015000000}"/>
    <hyperlink ref="H64261" r:id="rId23" display="http://vsolj.cetus-net.org/bulletin.html" xr:uid="{00000000-0004-0000-0100-000016000000}"/>
    <hyperlink ref="H64254" r:id="rId24" display="https://www.aavso.org/ejaavso" xr:uid="{00000000-0004-0000-0100-000017000000}"/>
    <hyperlink ref="I64261" r:id="rId25" display="http://vsolj.cetus-net.org/bulletin.html" xr:uid="{00000000-0004-0000-0100-000018000000}"/>
    <hyperlink ref="AQ57912" r:id="rId26" display="http://cdsbib.u-strasbg.fr/cgi-bin/cdsbib?1990RMxAA..21..381G" xr:uid="{00000000-0004-0000-0100-000019000000}"/>
    <hyperlink ref="H64258" r:id="rId27" display="https://www.aavso.org/ejaavso" xr:uid="{00000000-0004-0000-0100-00001A000000}"/>
    <hyperlink ref="AP5276" r:id="rId28" display="http://cdsbib.u-strasbg.fr/cgi-bin/cdsbib?1990RMxAA..21..381G" xr:uid="{00000000-0004-0000-0100-00001B000000}"/>
    <hyperlink ref="AP5279" r:id="rId29" display="http://cdsbib.u-strasbg.fr/cgi-bin/cdsbib?1990RMxAA..21..381G" xr:uid="{00000000-0004-0000-0100-00001C000000}"/>
    <hyperlink ref="AP5277" r:id="rId30" display="http://cdsbib.u-strasbg.fr/cgi-bin/cdsbib?1990RMxAA..21..381G" xr:uid="{00000000-0004-0000-0100-00001D000000}"/>
    <hyperlink ref="AP5261" r:id="rId31" display="http://cdsbib.u-strasbg.fr/cgi-bin/cdsbib?1990RMxAA..21..381G" xr:uid="{00000000-0004-0000-0100-00001E000000}"/>
    <hyperlink ref="AQ5490" r:id="rId32" display="http://cdsbib.u-strasbg.fr/cgi-bin/cdsbib?1990RMxAA..21..381G" xr:uid="{00000000-0004-0000-0100-00001F000000}"/>
    <hyperlink ref="AQ5494" r:id="rId33" display="http://cdsbib.u-strasbg.fr/cgi-bin/cdsbib?1990RMxAA..21..381G" xr:uid="{00000000-0004-0000-0100-000020000000}"/>
    <hyperlink ref="AQ65174" r:id="rId34" display="http://cdsbib.u-strasbg.fr/cgi-bin/cdsbib?1990RMxAA..21..381G" xr:uid="{00000000-0004-0000-0100-000021000000}"/>
    <hyperlink ref="I2382" r:id="rId35" display="http://vsolj.cetus-net.org/bulletin.html" xr:uid="{00000000-0004-0000-0100-000022000000}"/>
    <hyperlink ref="H2382" r:id="rId36" display="http://vsolj.cetus-net.org/bulletin.html" xr:uid="{00000000-0004-0000-0100-000023000000}"/>
    <hyperlink ref="AQ299" r:id="rId37" display="http://cdsbib.u-strasbg.fr/cgi-bin/cdsbib?1990RMxAA..21..381G" xr:uid="{00000000-0004-0000-0100-000024000000}"/>
    <hyperlink ref="AQ298" r:id="rId38" display="http://cdsbib.u-strasbg.fr/cgi-bin/cdsbib?1990RMxAA..21..381G" xr:uid="{00000000-0004-0000-0100-000025000000}"/>
    <hyperlink ref="AP3552" r:id="rId39" display="http://cdsbib.u-strasbg.fr/cgi-bin/cdsbib?1990RMxAA..21..381G" xr:uid="{00000000-0004-0000-0100-000026000000}"/>
    <hyperlink ref="AP3570" r:id="rId40" display="http://cdsbib.u-strasbg.fr/cgi-bin/cdsbib?1990RMxAA..21..381G" xr:uid="{00000000-0004-0000-0100-000027000000}"/>
    <hyperlink ref="AP3571" r:id="rId41" display="http://cdsbib.u-strasbg.fr/cgi-bin/cdsbib?1990RMxAA..21..381G" xr:uid="{00000000-0004-0000-0100-000028000000}"/>
    <hyperlink ref="AP3567" r:id="rId42" display="http://cdsbib.u-strasbg.fr/cgi-bin/cdsbib?1990RMxAA..21..381G" xr:uid="{00000000-0004-0000-0100-000029000000}"/>
  </hyperlinks>
  <pageMargins left="0.75" right="0.75" top="1" bottom="1" header="0.5" footer="0.5"/>
  <pageSetup orientation="portrait" verticalDpi="0" r:id="rId43"/>
  <headerFooter alignWithMargins="0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993"/>
  <sheetViews>
    <sheetView topLeftCell="A102" workbookViewId="0">
      <selection activeCell="A118" sqref="A118:D149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6" t="s">
        <v>71</v>
      </c>
      <c r="I1" s="47" t="s">
        <v>72</v>
      </c>
      <c r="J1" s="48" t="s">
        <v>55</v>
      </c>
    </row>
    <row r="2" spans="1:16" x14ac:dyDescent="0.2">
      <c r="I2" s="49" t="s">
        <v>73</v>
      </c>
      <c r="J2" s="50" t="s">
        <v>74</v>
      </c>
    </row>
    <row r="3" spans="1:16" x14ac:dyDescent="0.2">
      <c r="A3" s="51" t="s">
        <v>75</v>
      </c>
      <c r="I3" s="49" t="s">
        <v>76</v>
      </c>
      <c r="J3" s="50" t="s">
        <v>77</v>
      </c>
    </row>
    <row r="4" spans="1:16" x14ac:dyDescent="0.2">
      <c r="I4" s="49" t="s">
        <v>78</v>
      </c>
      <c r="J4" s="50" t="s">
        <v>77</v>
      </c>
    </row>
    <row r="5" spans="1:16" ht="13.5" thickBot="1" x14ac:dyDescent="0.25">
      <c r="I5" s="52" t="s">
        <v>79</v>
      </c>
      <c r="J5" s="53" t="s">
        <v>80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241 (=IBVS 6157) </v>
      </c>
      <c r="B11" s="3" t="str">
        <f t="shared" ref="B11:B42" si="1">IF(H11=INT(H11),"I","II")</f>
        <v>II</v>
      </c>
      <c r="C11" s="10">
        <f t="shared" ref="C11:C42" si="2">1*G11</f>
        <v>57158.494899999998</v>
      </c>
      <c r="D11" s="18" t="str">
        <f t="shared" ref="D11:D42" si="3">VLOOKUP(F11,I$1:J$5,2,FALSE)</f>
        <v>vis</v>
      </c>
      <c r="E11" s="54">
        <f>VLOOKUP(C11,'Active 1'!C$21:E$899,3,FALSE)</f>
        <v>18390.58196595691</v>
      </c>
      <c r="F11" s="3" t="s">
        <v>79</v>
      </c>
      <c r="G11" s="18" t="str">
        <f t="shared" ref="G11:G42" si="4">MID(I11,3,LEN(I11)-3)</f>
        <v>57158.4949</v>
      </c>
      <c r="H11" s="10">
        <f t="shared" ref="H11:H42" si="5">1*K11</f>
        <v>15829.5</v>
      </c>
      <c r="I11" s="55" t="s">
        <v>515</v>
      </c>
      <c r="J11" s="56" t="s">
        <v>516</v>
      </c>
      <c r="K11" s="55">
        <v>15829.5</v>
      </c>
      <c r="L11" s="55" t="s">
        <v>517</v>
      </c>
      <c r="M11" s="56" t="s">
        <v>129</v>
      </c>
      <c r="N11" s="56" t="s">
        <v>268</v>
      </c>
      <c r="O11" s="57" t="s">
        <v>196</v>
      </c>
      <c r="P11" s="58" t="s">
        <v>518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II</v>
      </c>
      <c r="C12" s="10">
        <f t="shared" si="2"/>
        <v>52783.409299999999</v>
      </c>
      <c r="D12" s="18" t="str">
        <f t="shared" si="3"/>
        <v>vis</v>
      </c>
      <c r="E12" s="54">
        <f>VLOOKUP(C12,'Active 1'!C$21:E$899,3,FALSE)</f>
        <v>3523.5026085691748</v>
      </c>
      <c r="F12" s="3" t="s">
        <v>79</v>
      </c>
      <c r="G12" s="18" t="str">
        <f t="shared" si="4"/>
        <v>52783.4093</v>
      </c>
      <c r="H12" s="10">
        <f t="shared" si="5"/>
        <v>962.5</v>
      </c>
      <c r="I12" s="55" t="s">
        <v>118</v>
      </c>
      <c r="J12" s="56" t="s">
        <v>119</v>
      </c>
      <c r="K12" s="55">
        <v>962.5</v>
      </c>
      <c r="L12" s="55" t="s">
        <v>120</v>
      </c>
      <c r="M12" s="56" t="s">
        <v>85</v>
      </c>
      <c r="N12" s="56" t="s">
        <v>86</v>
      </c>
      <c r="O12" s="57" t="s">
        <v>95</v>
      </c>
      <c r="P12" s="57" t="s">
        <v>121</v>
      </c>
    </row>
    <row r="13" spans="1:16" ht="12.75" customHeight="1" thickBot="1" x14ac:dyDescent="0.25">
      <c r="A13" s="10" t="str">
        <f t="shared" si="0"/>
        <v> BBS 130 </v>
      </c>
      <c r="B13" s="3" t="str">
        <f t="shared" si="1"/>
        <v>II</v>
      </c>
      <c r="C13" s="10">
        <f t="shared" si="2"/>
        <v>53096.525500000003</v>
      </c>
      <c r="D13" s="18" t="str">
        <f t="shared" si="3"/>
        <v>vis</v>
      </c>
      <c r="E13" s="54">
        <f>VLOOKUP(C13,'Active 1'!C$21:E$899,3,FALSE)</f>
        <v>4587.5099947295166</v>
      </c>
      <c r="F13" s="3" t="s">
        <v>79</v>
      </c>
      <c r="G13" s="18" t="str">
        <f t="shared" si="4"/>
        <v>53096.5255</v>
      </c>
      <c r="H13" s="10">
        <f t="shared" si="5"/>
        <v>2026.5</v>
      </c>
      <c r="I13" s="55" t="s">
        <v>122</v>
      </c>
      <c r="J13" s="56" t="s">
        <v>123</v>
      </c>
      <c r="K13" s="55">
        <v>2026.5</v>
      </c>
      <c r="L13" s="55" t="s">
        <v>124</v>
      </c>
      <c r="M13" s="56" t="s">
        <v>85</v>
      </c>
      <c r="N13" s="56" t="s">
        <v>86</v>
      </c>
      <c r="O13" s="57" t="s">
        <v>95</v>
      </c>
      <c r="P13" s="57" t="s">
        <v>125</v>
      </c>
    </row>
    <row r="14" spans="1:16" ht="12.75" customHeight="1" thickBot="1" x14ac:dyDescent="0.25">
      <c r="A14" s="10" t="str">
        <f t="shared" si="0"/>
        <v>OEJV 0074 </v>
      </c>
      <c r="B14" s="3" t="str">
        <f t="shared" si="1"/>
        <v>I</v>
      </c>
      <c r="C14" s="10">
        <f t="shared" si="2"/>
        <v>53233.513149999999</v>
      </c>
      <c r="D14" s="18" t="str">
        <f t="shared" si="3"/>
        <v>vis</v>
      </c>
      <c r="E14" s="54">
        <f>VLOOKUP(C14,'Active 1'!C$21:E$899,3,FALSE)</f>
        <v>5053.0108899650268</v>
      </c>
      <c r="F14" s="3" t="s">
        <v>79</v>
      </c>
      <c r="G14" s="18" t="str">
        <f t="shared" si="4"/>
        <v>53233.51315</v>
      </c>
      <c r="H14" s="10">
        <f t="shared" si="5"/>
        <v>2492</v>
      </c>
      <c r="I14" s="55" t="s">
        <v>126</v>
      </c>
      <c r="J14" s="56" t="s">
        <v>127</v>
      </c>
      <c r="K14" s="55">
        <v>2492</v>
      </c>
      <c r="L14" s="55" t="s">
        <v>128</v>
      </c>
      <c r="M14" s="56" t="s">
        <v>129</v>
      </c>
      <c r="N14" s="56" t="s">
        <v>72</v>
      </c>
      <c r="O14" s="57" t="s">
        <v>130</v>
      </c>
      <c r="P14" s="58" t="s">
        <v>131</v>
      </c>
    </row>
    <row r="15" spans="1:16" ht="12.75" customHeight="1" thickBot="1" x14ac:dyDescent="0.25">
      <c r="A15" s="10" t="str">
        <f t="shared" si="0"/>
        <v>OEJV 0074 </v>
      </c>
      <c r="B15" s="3" t="str">
        <f t="shared" si="1"/>
        <v>I</v>
      </c>
      <c r="C15" s="10">
        <f t="shared" si="2"/>
        <v>53504.546170000001</v>
      </c>
      <c r="D15" s="18" t="str">
        <f t="shared" si="3"/>
        <v>vis</v>
      </c>
      <c r="E15" s="54">
        <f>VLOOKUP(C15,'Active 1'!C$21:E$899,3,FALSE)</f>
        <v>5974.0144508582116</v>
      </c>
      <c r="F15" s="3" t="s">
        <v>79</v>
      </c>
      <c r="G15" s="18" t="str">
        <f t="shared" si="4"/>
        <v>53504.54617</v>
      </c>
      <c r="H15" s="10">
        <f t="shared" si="5"/>
        <v>3413</v>
      </c>
      <c r="I15" s="55" t="s">
        <v>132</v>
      </c>
      <c r="J15" s="56" t="s">
        <v>133</v>
      </c>
      <c r="K15" s="55">
        <v>3413</v>
      </c>
      <c r="L15" s="55" t="s">
        <v>134</v>
      </c>
      <c r="M15" s="56" t="s">
        <v>129</v>
      </c>
      <c r="N15" s="56" t="s">
        <v>135</v>
      </c>
      <c r="O15" s="57" t="s">
        <v>130</v>
      </c>
      <c r="P15" s="58" t="s">
        <v>131</v>
      </c>
    </row>
    <row r="16" spans="1:16" ht="12.75" customHeight="1" thickBot="1" x14ac:dyDescent="0.25">
      <c r="A16" s="10" t="str">
        <f t="shared" si="0"/>
        <v>OEJV 0074 </v>
      </c>
      <c r="B16" s="3" t="str">
        <f t="shared" si="1"/>
        <v>I</v>
      </c>
      <c r="C16" s="10">
        <f t="shared" si="2"/>
        <v>53575.468070000003</v>
      </c>
      <c r="D16" s="18" t="str">
        <f t="shared" si="3"/>
        <v>vis</v>
      </c>
      <c r="E16" s="54">
        <f>VLOOKUP(C16,'Active 1'!C$21:E$899,3,FALSE)</f>
        <v>6215.0157961751438</v>
      </c>
      <c r="F16" s="3" t="s">
        <v>79</v>
      </c>
      <c r="G16" s="18" t="str">
        <f t="shared" si="4"/>
        <v>53575.46807</v>
      </c>
      <c r="H16" s="10">
        <f t="shared" si="5"/>
        <v>3654</v>
      </c>
      <c r="I16" s="55" t="s">
        <v>136</v>
      </c>
      <c r="J16" s="56" t="s">
        <v>137</v>
      </c>
      <c r="K16" s="55">
        <v>3654</v>
      </c>
      <c r="L16" s="55" t="s">
        <v>138</v>
      </c>
      <c r="M16" s="56" t="s">
        <v>129</v>
      </c>
      <c r="N16" s="56" t="s">
        <v>36</v>
      </c>
      <c r="O16" s="57" t="s">
        <v>139</v>
      </c>
      <c r="P16" s="58" t="s">
        <v>131</v>
      </c>
    </row>
    <row r="17" spans="1:16" ht="12.75" customHeight="1" thickBot="1" x14ac:dyDescent="0.25">
      <c r="A17" s="10" t="str">
        <f t="shared" si="0"/>
        <v>OEJV 0074 </v>
      </c>
      <c r="B17" s="3" t="str">
        <f t="shared" si="1"/>
        <v>I</v>
      </c>
      <c r="C17" s="10">
        <f t="shared" si="2"/>
        <v>53575.468070000003</v>
      </c>
      <c r="D17" s="18" t="str">
        <f t="shared" si="3"/>
        <v>vis</v>
      </c>
      <c r="E17" s="54">
        <f>VLOOKUP(C17,'Active 1'!C$21:E$899,3,FALSE)</f>
        <v>6215.0157961751438</v>
      </c>
      <c r="F17" s="3" t="s">
        <v>79</v>
      </c>
      <c r="G17" s="18" t="str">
        <f t="shared" si="4"/>
        <v>53575.46807</v>
      </c>
      <c r="H17" s="10">
        <f t="shared" si="5"/>
        <v>3654</v>
      </c>
      <c r="I17" s="55" t="s">
        <v>136</v>
      </c>
      <c r="J17" s="56" t="s">
        <v>137</v>
      </c>
      <c r="K17" s="55">
        <v>3654</v>
      </c>
      <c r="L17" s="55" t="s">
        <v>138</v>
      </c>
      <c r="M17" s="56" t="s">
        <v>129</v>
      </c>
      <c r="N17" s="56" t="s">
        <v>79</v>
      </c>
      <c r="O17" s="57" t="s">
        <v>139</v>
      </c>
      <c r="P17" s="58" t="s">
        <v>131</v>
      </c>
    </row>
    <row r="18" spans="1:16" ht="12.75" customHeight="1" thickBot="1" x14ac:dyDescent="0.25">
      <c r="A18" s="10" t="str">
        <f t="shared" si="0"/>
        <v>OEJV 0074 </v>
      </c>
      <c r="B18" s="3" t="str">
        <f t="shared" si="1"/>
        <v>I</v>
      </c>
      <c r="C18" s="10">
        <f t="shared" si="2"/>
        <v>53575.468760000003</v>
      </c>
      <c r="D18" s="18" t="str">
        <f t="shared" si="3"/>
        <v>vis</v>
      </c>
      <c r="E18" s="54">
        <f>VLOOKUP(C18,'Active 1'!C$21:E$899,3,FALSE)</f>
        <v>6215.0181408800718</v>
      </c>
      <c r="F18" s="3" t="s">
        <v>79</v>
      </c>
      <c r="G18" s="18" t="str">
        <f t="shared" si="4"/>
        <v>53575.46876</v>
      </c>
      <c r="H18" s="10">
        <f t="shared" si="5"/>
        <v>3654</v>
      </c>
      <c r="I18" s="55" t="s">
        <v>140</v>
      </c>
      <c r="J18" s="56" t="s">
        <v>141</v>
      </c>
      <c r="K18" s="55">
        <v>3654</v>
      </c>
      <c r="L18" s="55" t="s">
        <v>142</v>
      </c>
      <c r="M18" s="56" t="s">
        <v>129</v>
      </c>
      <c r="N18" s="56" t="s">
        <v>143</v>
      </c>
      <c r="O18" s="57" t="s">
        <v>139</v>
      </c>
      <c r="P18" s="58" t="s">
        <v>131</v>
      </c>
    </row>
    <row r="19" spans="1:16" ht="12.75" customHeight="1" thickBot="1" x14ac:dyDescent="0.25">
      <c r="A19" s="10" t="str">
        <f t="shared" si="0"/>
        <v>OEJV 0074 </v>
      </c>
      <c r="B19" s="3" t="str">
        <f t="shared" si="1"/>
        <v>I</v>
      </c>
      <c r="C19" s="10">
        <f t="shared" si="2"/>
        <v>53575.468760000003</v>
      </c>
      <c r="D19" s="18" t="str">
        <f t="shared" si="3"/>
        <v>vis</v>
      </c>
      <c r="E19" s="54">
        <f>VLOOKUP(C19,'Active 1'!C$21:E$899,3,FALSE)</f>
        <v>6215.0181408800718</v>
      </c>
      <c r="F19" s="3" t="s">
        <v>79</v>
      </c>
      <c r="G19" s="18" t="str">
        <f t="shared" si="4"/>
        <v>53575.46876</v>
      </c>
      <c r="H19" s="10">
        <f t="shared" si="5"/>
        <v>3654</v>
      </c>
      <c r="I19" s="55" t="s">
        <v>140</v>
      </c>
      <c r="J19" s="56" t="s">
        <v>141</v>
      </c>
      <c r="K19" s="55">
        <v>3654</v>
      </c>
      <c r="L19" s="55" t="s">
        <v>142</v>
      </c>
      <c r="M19" s="56" t="s">
        <v>129</v>
      </c>
      <c r="N19" s="56" t="s">
        <v>144</v>
      </c>
      <c r="O19" s="57" t="s">
        <v>139</v>
      </c>
      <c r="P19" s="58" t="s">
        <v>131</v>
      </c>
    </row>
    <row r="20" spans="1:16" ht="12.75" customHeight="1" thickBot="1" x14ac:dyDescent="0.25">
      <c r="A20" s="10" t="str">
        <f t="shared" si="0"/>
        <v>IBVS 5713 </v>
      </c>
      <c r="B20" s="3" t="str">
        <f t="shared" si="1"/>
        <v>II</v>
      </c>
      <c r="C20" s="10">
        <f t="shared" si="2"/>
        <v>53620.348899999997</v>
      </c>
      <c r="D20" s="18" t="str">
        <f t="shared" si="3"/>
        <v>vis</v>
      </c>
      <c r="E20" s="54">
        <f>VLOOKUP(C20,'Active 1'!C$21:E$899,3,FALSE)</f>
        <v>6367.5263804789911</v>
      </c>
      <c r="F20" s="3" t="s">
        <v>79</v>
      </c>
      <c r="G20" s="18" t="str">
        <f t="shared" si="4"/>
        <v>53620.3489</v>
      </c>
      <c r="H20" s="10">
        <f t="shared" si="5"/>
        <v>3806.5</v>
      </c>
      <c r="I20" s="55" t="s">
        <v>163</v>
      </c>
      <c r="J20" s="56" t="s">
        <v>164</v>
      </c>
      <c r="K20" s="55">
        <v>3806.5</v>
      </c>
      <c r="L20" s="55" t="s">
        <v>165</v>
      </c>
      <c r="M20" s="56" t="s">
        <v>85</v>
      </c>
      <c r="N20" s="56" t="s">
        <v>86</v>
      </c>
      <c r="O20" s="57" t="s">
        <v>95</v>
      </c>
      <c r="P20" s="58" t="s">
        <v>166</v>
      </c>
    </row>
    <row r="21" spans="1:16" ht="12.75" customHeight="1" thickBot="1" x14ac:dyDescent="0.25">
      <c r="A21" s="10" t="str">
        <f t="shared" si="0"/>
        <v>IBVS 5713 </v>
      </c>
      <c r="B21" s="3" t="str">
        <f t="shared" si="1"/>
        <v>I</v>
      </c>
      <c r="C21" s="10">
        <f t="shared" si="2"/>
        <v>53620.4931</v>
      </c>
      <c r="D21" s="18" t="str">
        <f t="shared" si="3"/>
        <v>vis</v>
      </c>
      <c r="E21" s="54">
        <f>VLOOKUP(C21,'Active 1'!C$21:E$899,3,FALSE)</f>
        <v>6368.0163898272358</v>
      </c>
      <c r="F21" s="3" t="s">
        <v>79</v>
      </c>
      <c r="G21" s="18" t="str">
        <f t="shared" si="4"/>
        <v>53620.4931</v>
      </c>
      <c r="H21" s="10">
        <f t="shared" si="5"/>
        <v>3807</v>
      </c>
      <c r="I21" s="55" t="s">
        <v>167</v>
      </c>
      <c r="J21" s="56" t="s">
        <v>168</v>
      </c>
      <c r="K21" s="55">
        <v>3807</v>
      </c>
      <c r="L21" s="55" t="s">
        <v>169</v>
      </c>
      <c r="M21" s="56" t="s">
        <v>85</v>
      </c>
      <c r="N21" s="56" t="s">
        <v>86</v>
      </c>
      <c r="O21" s="57" t="s">
        <v>95</v>
      </c>
      <c r="P21" s="58" t="s">
        <v>166</v>
      </c>
    </row>
    <row r="22" spans="1:16" ht="12.75" customHeight="1" thickBot="1" x14ac:dyDescent="0.25">
      <c r="A22" s="10" t="str">
        <f t="shared" si="0"/>
        <v>BAVM 186 </v>
      </c>
      <c r="B22" s="3" t="str">
        <f t="shared" si="1"/>
        <v>I</v>
      </c>
      <c r="C22" s="10">
        <f t="shared" si="2"/>
        <v>53897.414499999999</v>
      </c>
      <c r="D22" s="18" t="str">
        <f t="shared" si="3"/>
        <v>vis</v>
      </c>
      <c r="E22" s="54">
        <f>VLOOKUP(C22,'Active 1'!C$21:E$899,3,FALSE)</f>
        <v>7309.0293907063278</v>
      </c>
      <c r="F22" s="3" t="s">
        <v>79</v>
      </c>
      <c r="G22" s="18" t="str">
        <f t="shared" si="4"/>
        <v>53897.4145</v>
      </c>
      <c r="H22" s="10">
        <f t="shared" si="5"/>
        <v>4748</v>
      </c>
      <c r="I22" s="55" t="s">
        <v>170</v>
      </c>
      <c r="J22" s="56" t="s">
        <v>171</v>
      </c>
      <c r="K22" s="55">
        <v>4748</v>
      </c>
      <c r="L22" s="55" t="s">
        <v>172</v>
      </c>
      <c r="M22" s="56" t="s">
        <v>129</v>
      </c>
      <c r="N22" s="56">
        <v>0</v>
      </c>
      <c r="O22" s="57" t="s">
        <v>173</v>
      </c>
      <c r="P22" s="58" t="s">
        <v>174</v>
      </c>
    </row>
    <row r="23" spans="1:16" ht="12.75" customHeight="1" thickBot="1" x14ac:dyDescent="0.25">
      <c r="A23" s="10" t="str">
        <f t="shared" si="0"/>
        <v> BBS 133 (=IBVS 5781) </v>
      </c>
      <c r="B23" s="3" t="str">
        <f t="shared" si="1"/>
        <v>II</v>
      </c>
      <c r="C23" s="10">
        <f t="shared" si="2"/>
        <v>53992.3194</v>
      </c>
      <c r="D23" s="18" t="str">
        <f t="shared" si="3"/>
        <v>vis</v>
      </c>
      <c r="E23" s="54">
        <f>VLOOKUP(C23,'Active 1'!C$21:E$899,3,FALSE)</f>
        <v>7631.5279218676305</v>
      </c>
      <c r="F23" s="3" t="s">
        <v>79</v>
      </c>
      <c r="G23" s="18" t="str">
        <f t="shared" si="4"/>
        <v>53992.3194</v>
      </c>
      <c r="H23" s="10">
        <f t="shared" si="5"/>
        <v>5070.5</v>
      </c>
      <c r="I23" s="55" t="s">
        <v>175</v>
      </c>
      <c r="J23" s="56" t="s">
        <v>176</v>
      </c>
      <c r="K23" s="55">
        <v>5070.5</v>
      </c>
      <c r="L23" s="55" t="s">
        <v>177</v>
      </c>
      <c r="M23" s="56" t="s">
        <v>129</v>
      </c>
      <c r="N23" s="56" t="s">
        <v>144</v>
      </c>
      <c r="O23" s="57" t="s">
        <v>95</v>
      </c>
      <c r="P23" s="57" t="s">
        <v>178</v>
      </c>
    </row>
    <row r="24" spans="1:16" ht="12.75" customHeight="1" thickBot="1" x14ac:dyDescent="0.25">
      <c r="A24" s="10" t="str">
        <f t="shared" si="0"/>
        <v> BBS 133 (=IBVS 5781) </v>
      </c>
      <c r="B24" s="3" t="str">
        <f t="shared" si="1"/>
        <v>I</v>
      </c>
      <c r="C24" s="10">
        <f t="shared" si="2"/>
        <v>53992.468500000003</v>
      </c>
      <c r="D24" s="18" t="str">
        <f t="shared" si="3"/>
        <v>vis</v>
      </c>
      <c r="E24" s="54">
        <f>VLOOKUP(C24,'Active 1'!C$21:E$899,3,FALSE)</f>
        <v>7632.0345820189705</v>
      </c>
      <c r="F24" s="3" t="s">
        <v>79</v>
      </c>
      <c r="G24" s="18" t="str">
        <f t="shared" si="4"/>
        <v>53992.4685</v>
      </c>
      <c r="H24" s="10">
        <f t="shared" si="5"/>
        <v>5071</v>
      </c>
      <c r="I24" s="55" t="s">
        <v>179</v>
      </c>
      <c r="J24" s="56" t="s">
        <v>180</v>
      </c>
      <c r="K24" s="55">
        <v>5071</v>
      </c>
      <c r="L24" s="55" t="s">
        <v>181</v>
      </c>
      <c r="M24" s="56" t="s">
        <v>129</v>
      </c>
      <c r="N24" s="56" t="s">
        <v>144</v>
      </c>
      <c r="O24" s="57" t="s">
        <v>95</v>
      </c>
      <c r="P24" s="57" t="s">
        <v>178</v>
      </c>
    </row>
    <row r="25" spans="1:16" ht="12.75" customHeight="1" thickBot="1" x14ac:dyDescent="0.25">
      <c r="A25" s="10" t="str">
        <f t="shared" si="0"/>
        <v> BBS 133 (=IBVS 5781) </v>
      </c>
      <c r="B25" s="3" t="str">
        <f t="shared" si="1"/>
        <v>II</v>
      </c>
      <c r="C25" s="10">
        <f t="shared" si="2"/>
        <v>54202.440799999997</v>
      </c>
      <c r="D25" s="18" t="str">
        <f t="shared" si="3"/>
        <v>vis</v>
      </c>
      <c r="E25" s="54">
        <f>VLOOKUP(C25,'Active 1'!C$21:E$899,3,FALSE)</f>
        <v>8345.5463009561117</v>
      </c>
      <c r="F25" s="3" t="s">
        <v>79</v>
      </c>
      <c r="G25" s="18" t="str">
        <f t="shared" si="4"/>
        <v>54202.4408</v>
      </c>
      <c r="H25" s="10">
        <f t="shared" si="5"/>
        <v>5784.5</v>
      </c>
      <c r="I25" s="55" t="s">
        <v>182</v>
      </c>
      <c r="J25" s="56" t="s">
        <v>183</v>
      </c>
      <c r="K25" s="55">
        <v>5784.5</v>
      </c>
      <c r="L25" s="55" t="s">
        <v>184</v>
      </c>
      <c r="M25" s="56" t="s">
        <v>129</v>
      </c>
      <c r="N25" s="56" t="s">
        <v>135</v>
      </c>
      <c r="O25" s="57" t="s">
        <v>95</v>
      </c>
      <c r="P25" s="57" t="s">
        <v>178</v>
      </c>
    </row>
    <row r="26" spans="1:16" ht="12.75" customHeight="1" thickBot="1" x14ac:dyDescent="0.25">
      <c r="A26" s="10" t="str">
        <f t="shared" si="0"/>
        <v> BBS 133 (=IBVS 5781) </v>
      </c>
      <c r="B26" s="3" t="str">
        <f t="shared" si="1"/>
        <v>I</v>
      </c>
      <c r="C26" s="10">
        <f t="shared" si="2"/>
        <v>54202.589200000002</v>
      </c>
      <c r="D26" s="18" t="str">
        <f t="shared" si="3"/>
        <v>vis</v>
      </c>
      <c r="E26" s="54">
        <f>VLOOKUP(C26,'Active 1'!C$21:E$899,3,FALSE)</f>
        <v>8346.0505824213069</v>
      </c>
      <c r="F26" s="3" t="s">
        <v>79</v>
      </c>
      <c r="G26" s="18" t="str">
        <f t="shared" si="4"/>
        <v>54202.5892</v>
      </c>
      <c r="H26" s="10">
        <f t="shared" si="5"/>
        <v>5785</v>
      </c>
      <c r="I26" s="55" t="s">
        <v>185</v>
      </c>
      <c r="J26" s="56" t="s">
        <v>186</v>
      </c>
      <c r="K26" s="55">
        <v>5785</v>
      </c>
      <c r="L26" s="55" t="s">
        <v>187</v>
      </c>
      <c r="M26" s="56" t="s">
        <v>129</v>
      </c>
      <c r="N26" s="56" t="s">
        <v>135</v>
      </c>
      <c r="O26" s="57" t="s">
        <v>95</v>
      </c>
      <c r="P26" s="57" t="s">
        <v>178</v>
      </c>
    </row>
    <row r="27" spans="1:16" ht="12.75" customHeight="1" thickBot="1" x14ac:dyDescent="0.25">
      <c r="A27" s="10" t="str">
        <f t="shared" si="0"/>
        <v>IBVS 5820 </v>
      </c>
      <c r="B27" s="3" t="str">
        <f t="shared" si="1"/>
        <v>II</v>
      </c>
      <c r="C27" s="10">
        <f t="shared" si="2"/>
        <v>54211.855499999998</v>
      </c>
      <c r="D27" s="18" t="str">
        <f t="shared" si="3"/>
        <v>vis</v>
      </c>
      <c r="E27" s="54">
        <f>VLOOKUP(C27,'Active 1'!C$21:E$899,3,FALSE)</f>
        <v>8377.5386103239598</v>
      </c>
      <c r="F27" s="3" t="s">
        <v>79</v>
      </c>
      <c r="G27" s="18" t="str">
        <f t="shared" si="4"/>
        <v>54211.8555</v>
      </c>
      <c r="H27" s="10">
        <f t="shared" si="5"/>
        <v>5816.5</v>
      </c>
      <c r="I27" s="55" t="s">
        <v>188</v>
      </c>
      <c r="J27" s="56" t="s">
        <v>189</v>
      </c>
      <c r="K27" s="55">
        <v>5816.5</v>
      </c>
      <c r="L27" s="55" t="s">
        <v>190</v>
      </c>
      <c r="M27" s="56" t="s">
        <v>129</v>
      </c>
      <c r="N27" s="56" t="s">
        <v>144</v>
      </c>
      <c r="O27" s="57" t="s">
        <v>191</v>
      </c>
      <c r="P27" s="58" t="s">
        <v>192</v>
      </c>
    </row>
    <row r="28" spans="1:16" ht="12.75" customHeight="1" thickBot="1" x14ac:dyDescent="0.25">
      <c r="A28" s="10" t="str">
        <f t="shared" si="0"/>
        <v>BAVM 186 </v>
      </c>
      <c r="B28" s="3" t="str">
        <f t="shared" si="1"/>
        <v>I</v>
      </c>
      <c r="C28" s="10">
        <f t="shared" si="2"/>
        <v>54220.536999999997</v>
      </c>
      <c r="D28" s="18" t="str">
        <f t="shared" si="3"/>
        <v>vis</v>
      </c>
      <c r="E28" s="54">
        <f>VLOOKUP(C28,'Active 1'!C$21:E$899,3,FALSE)</f>
        <v>8407.0394158490326</v>
      </c>
      <c r="F28" s="3" t="s">
        <v>79</v>
      </c>
      <c r="G28" s="18" t="str">
        <f t="shared" si="4"/>
        <v>54220.5370</v>
      </c>
      <c r="H28" s="10">
        <f t="shared" si="5"/>
        <v>5846</v>
      </c>
      <c r="I28" s="55" t="s">
        <v>193</v>
      </c>
      <c r="J28" s="56" t="s">
        <v>194</v>
      </c>
      <c r="K28" s="55">
        <v>5846</v>
      </c>
      <c r="L28" s="55" t="s">
        <v>195</v>
      </c>
      <c r="M28" s="56" t="s">
        <v>129</v>
      </c>
      <c r="N28" s="56">
        <v>0</v>
      </c>
      <c r="O28" s="57" t="s">
        <v>196</v>
      </c>
      <c r="P28" s="58" t="s">
        <v>174</v>
      </c>
    </row>
    <row r="29" spans="1:16" ht="12.75" customHeight="1" thickBot="1" x14ac:dyDescent="0.25">
      <c r="A29" s="10" t="str">
        <f t="shared" si="0"/>
        <v>OEJV 0074 </v>
      </c>
      <c r="B29" s="3" t="str">
        <f t="shared" si="1"/>
        <v>I</v>
      </c>
      <c r="C29" s="10">
        <f t="shared" si="2"/>
        <v>54314.413119999997</v>
      </c>
      <c r="D29" s="18" t="str">
        <f t="shared" si="3"/>
        <v>vis</v>
      </c>
      <c r="E29" s="54">
        <f>VLOOKUP(C29,'Active 1'!C$21:E$899,3,FALSE)</f>
        <v>8726.042025947374</v>
      </c>
      <c r="F29" s="3" t="s">
        <v>79</v>
      </c>
      <c r="G29" s="18" t="str">
        <f t="shared" si="4"/>
        <v>54314.41312</v>
      </c>
      <c r="H29" s="10">
        <f t="shared" si="5"/>
        <v>6165</v>
      </c>
      <c r="I29" s="55" t="s">
        <v>197</v>
      </c>
      <c r="J29" s="56" t="s">
        <v>198</v>
      </c>
      <c r="K29" s="55">
        <v>6165</v>
      </c>
      <c r="L29" s="55" t="s">
        <v>199</v>
      </c>
      <c r="M29" s="56" t="s">
        <v>129</v>
      </c>
      <c r="N29" s="56" t="s">
        <v>144</v>
      </c>
      <c r="O29" s="57" t="s">
        <v>200</v>
      </c>
      <c r="P29" s="58" t="s">
        <v>131</v>
      </c>
    </row>
    <row r="30" spans="1:16" ht="12.75" customHeight="1" thickBot="1" x14ac:dyDescent="0.25">
      <c r="A30" s="10" t="str">
        <f t="shared" si="0"/>
        <v>BAVM 201 </v>
      </c>
      <c r="B30" s="3" t="str">
        <f t="shared" si="1"/>
        <v>I</v>
      </c>
      <c r="C30" s="10">
        <f t="shared" si="2"/>
        <v>54319.415999999997</v>
      </c>
      <c r="D30" s="18" t="str">
        <f t="shared" si="3"/>
        <v>vis</v>
      </c>
      <c r="E30" s="54">
        <f>VLOOKUP(C30,'Active 1'!C$21:E$899,3,FALSE)</f>
        <v>8743.0424279453346</v>
      </c>
      <c r="F30" s="3" t="s">
        <v>79</v>
      </c>
      <c r="G30" s="18" t="str">
        <f t="shared" si="4"/>
        <v>54319.4160</v>
      </c>
      <c r="H30" s="10">
        <f t="shared" si="5"/>
        <v>6182</v>
      </c>
      <c r="I30" s="55" t="s">
        <v>201</v>
      </c>
      <c r="J30" s="56" t="s">
        <v>202</v>
      </c>
      <c r="K30" s="55">
        <v>6182</v>
      </c>
      <c r="L30" s="55" t="s">
        <v>203</v>
      </c>
      <c r="M30" s="56" t="s">
        <v>129</v>
      </c>
      <c r="N30" s="56" t="s">
        <v>135</v>
      </c>
      <c r="O30" s="57" t="s">
        <v>204</v>
      </c>
      <c r="P30" s="58" t="s">
        <v>205</v>
      </c>
    </row>
    <row r="31" spans="1:16" ht="12.75" customHeight="1" thickBot="1" x14ac:dyDescent="0.25">
      <c r="A31" s="10" t="str">
        <f t="shared" si="0"/>
        <v>BAVM 201 </v>
      </c>
      <c r="B31" s="3" t="str">
        <f t="shared" si="1"/>
        <v>I</v>
      </c>
      <c r="C31" s="10">
        <f t="shared" si="2"/>
        <v>54324.4182</v>
      </c>
      <c r="D31" s="18" t="str">
        <f t="shared" si="3"/>
        <v>vis</v>
      </c>
      <c r="E31" s="54">
        <f>VLOOKUP(C31,'Active 1'!C$21:E$899,3,FALSE)</f>
        <v>8760.0405192196085</v>
      </c>
      <c r="F31" s="3" t="s">
        <v>79</v>
      </c>
      <c r="G31" s="18" t="str">
        <f t="shared" si="4"/>
        <v>54324.4182</v>
      </c>
      <c r="H31" s="10">
        <f t="shared" si="5"/>
        <v>6199</v>
      </c>
      <c r="I31" s="55" t="s">
        <v>206</v>
      </c>
      <c r="J31" s="56" t="s">
        <v>207</v>
      </c>
      <c r="K31" s="55">
        <v>6199</v>
      </c>
      <c r="L31" s="55" t="s">
        <v>195</v>
      </c>
      <c r="M31" s="56" t="s">
        <v>129</v>
      </c>
      <c r="N31" s="56" t="s">
        <v>135</v>
      </c>
      <c r="O31" s="57" t="s">
        <v>204</v>
      </c>
      <c r="P31" s="58" t="s">
        <v>205</v>
      </c>
    </row>
    <row r="32" spans="1:16" ht="12.75" customHeight="1" thickBot="1" x14ac:dyDescent="0.25">
      <c r="A32" s="10" t="str">
        <f t="shared" si="0"/>
        <v>IBVS 5920 </v>
      </c>
      <c r="B32" s="3" t="str">
        <f t="shared" si="1"/>
        <v>I</v>
      </c>
      <c r="C32" s="10">
        <f t="shared" si="2"/>
        <v>55067.480300000003</v>
      </c>
      <c r="D32" s="18" t="str">
        <f t="shared" si="3"/>
        <v>vis</v>
      </c>
      <c r="E32" s="54">
        <f>VLOOKUP(C32,'Active 1'!C$21:E$899,3,FALSE)</f>
        <v>11285.056991621252</v>
      </c>
      <c r="F32" s="3" t="s">
        <v>79</v>
      </c>
      <c r="G32" s="18" t="str">
        <f t="shared" si="4"/>
        <v>55067.4803</v>
      </c>
      <c r="H32" s="10">
        <f t="shared" si="5"/>
        <v>8724</v>
      </c>
      <c r="I32" s="55" t="s">
        <v>243</v>
      </c>
      <c r="J32" s="56" t="s">
        <v>244</v>
      </c>
      <c r="K32" s="55">
        <v>8724</v>
      </c>
      <c r="L32" s="55" t="s">
        <v>245</v>
      </c>
      <c r="M32" s="56" t="s">
        <v>129</v>
      </c>
      <c r="N32" s="56" t="s">
        <v>72</v>
      </c>
      <c r="O32" s="57" t="s">
        <v>95</v>
      </c>
      <c r="P32" s="58" t="s">
        <v>246</v>
      </c>
    </row>
    <row r="33" spans="1:16" ht="12.75" customHeight="1" thickBot="1" x14ac:dyDescent="0.25">
      <c r="A33" s="10" t="str">
        <f t="shared" si="0"/>
        <v>BAVM 214 </v>
      </c>
      <c r="B33" s="3" t="str">
        <f t="shared" si="1"/>
        <v>II</v>
      </c>
      <c r="C33" s="10">
        <f t="shared" si="2"/>
        <v>55097.349900000001</v>
      </c>
      <c r="D33" s="18" t="str">
        <f t="shared" si="3"/>
        <v>vis</v>
      </c>
      <c r="E33" s="54">
        <f>VLOOKUP(C33,'Active 1'!C$21:E$899,3,FALSE)</f>
        <v>11386.55756879245</v>
      </c>
      <c r="F33" s="3" t="s">
        <v>79</v>
      </c>
      <c r="G33" s="18" t="str">
        <f t="shared" si="4"/>
        <v>55097.3499</v>
      </c>
      <c r="H33" s="10">
        <f t="shared" si="5"/>
        <v>8825.5</v>
      </c>
      <c r="I33" s="55" t="s">
        <v>247</v>
      </c>
      <c r="J33" s="56" t="s">
        <v>248</v>
      </c>
      <c r="K33" s="55">
        <v>8825.5</v>
      </c>
      <c r="L33" s="55" t="s">
        <v>249</v>
      </c>
      <c r="M33" s="56" t="s">
        <v>129</v>
      </c>
      <c r="N33" s="56" t="s">
        <v>250</v>
      </c>
      <c r="O33" s="57" t="s">
        <v>251</v>
      </c>
      <c r="P33" s="58" t="s">
        <v>252</v>
      </c>
    </row>
    <row r="34" spans="1:16" ht="12.75" customHeight="1" thickBot="1" x14ac:dyDescent="0.25">
      <c r="A34" s="10" t="str">
        <f t="shared" si="0"/>
        <v>BAVM 220 </v>
      </c>
      <c r="B34" s="3" t="str">
        <f t="shared" si="1"/>
        <v>I</v>
      </c>
      <c r="C34" s="10">
        <f t="shared" si="2"/>
        <v>55670.464200000002</v>
      </c>
      <c r="D34" s="18" t="str">
        <f t="shared" si="3"/>
        <v>vis</v>
      </c>
      <c r="E34" s="54">
        <f>VLOOKUP(C34,'Active 1'!C$21:E$899,3,FALSE)</f>
        <v>13334.070499500307</v>
      </c>
      <c r="F34" s="3" t="s">
        <v>79</v>
      </c>
      <c r="G34" s="18" t="str">
        <f t="shared" si="4"/>
        <v>55670.4642</v>
      </c>
      <c r="H34" s="10">
        <f t="shared" si="5"/>
        <v>10773</v>
      </c>
      <c r="I34" s="55" t="s">
        <v>264</v>
      </c>
      <c r="J34" s="56" t="s">
        <v>265</v>
      </c>
      <c r="K34" s="55" t="s">
        <v>266</v>
      </c>
      <c r="L34" s="55" t="s">
        <v>267</v>
      </c>
      <c r="M34" s="56" t="s">
        <v>129</v>
      </c>
      <c r="N34" s="56" t="s">
        <v>268</v>
      </c>
      <c r="O34" s="57" t="s">
        <v>196</v>
      </c>
      <c r="P34" s="58" t="s">
        <v>269</v>
      </c>
    </row>
    <row r="35" spans="1:16" ht="12.75" customHeight="1" thickBot="1" x14ac:dyDescent="0.25">
      <c r="A35" s="10" t="str">
        <f t="shared" si="0"/>
        <v>BAVM 220 </v>
      </c>
      <c r="B35" s="3" t="str">
        <f t="shared" si="1"/>
        <v>II</v>
      </c>
      <c r="C35" s="10">
        <f t="shared" si="2"/>
        <v>55670.612399999998</v>
      </c>
      <c r="D35" s="18" t="str">
        <f t="shared" si="3"/>
        <v>vis</v>
      </c>
      <c r="E35" s="54">
        <f>VLOOKUP(C35,'Active 1'!C$21:E$899,3,FALSE)</f>
        <v>13334.574101340853</v>
      </c>
      <c r="F35" s="3" t="s">
        <v>79</v>
      </c>
      <c r="G35" s="18" t="str">
        <f t="shared" si="4"/>
        <v>55670.6124</v>
      </c>
      <c r="H35" s="10">
        <f t="shared" si="5"/>
        <v>10773.5</v>
      </c>
      <c r="I35" s="55" t="s">
        <v>270</v>
      </c>
      <c r="J35" s="56" t="s">
        <v>271</v>
      </c>
      <c r="K35" s="55">
        <v>10773.5</v>
      </c>
      <c r="L35" s="55" t="s">
        <v>272</v>
      </c>
      <c r="M35" s="56" t="s">
        <v>129</v>
      </c>
      <c r="N35" s="56" t="s">
        <v>268</v>
      </c>
      <c r="O35" s="57" t="s">
        <v>196</v>
      </c>
      <c r="P35" s="58" t="s">
        <v>269</v>
      </c>
    </row>
    <row r="36" spans="1:16" ht="12.75" customHeight="1" thickBot="1" x14ac:dyDescent="0.25">
      <c r="A36" s="10" t="str">
        <f t="shared" si="0"/>
        <v>BAVM 220 </v>
      </c>
      <c r="B36" s="3" t="str">
        <f t="shared" si="1"/>
        <v>I</v>
      </c>
      <c r="C36" s="10">
        <f t="shared" si="2"/>
        <v>55673.407899999998</v>
      </c>
      <c r="D36" s="18" t="str">
        <f t="shared" si="3"/>
        <v>vis</v>
      </c>
      <c r="E36" s="54">
        <f>VLOOKUP(C36,'Active 1'!C$21:E$899,3,FALSE)</f>
        <v>13344.073554412944</v>
      </c>
      <c r="F36" s="3" t="s">
        <v>79</v>
      </c>
      <c r="G36" s="18" t="str">
        <f t="shared" si="4"/>
        <v>55673.4079</v>
      </c>
      <c r="H36" s="10">
        <f t="shared" si="5"/>
        <v>10783</v>
      </c>
      <c r="I36" s="55" t="s">
        <v>273</v>
      </c>
      <c r="J36" s="56" t="s">
        <v>274</v>
      </c>
      <c r="K36" s="55">
        <v>10783</v>
      </c>
      <c r="L36" s="55" t="s">
        <v>275</v>
      </c>
      <c r="M36" s="56" t="s">
        <v>129</v>
      </c>
      <c r="N36" s="56" t="s">
        <v>79</v>
      </c>
      <c r="O36" s="57" t="s">
        <v>196</v>
      </c>
      <c r="P36" s="58" t="s">
        <v>269</v>
      </c>
    </row>
    <row r="37" spans="1:16" ht="12.75" customHeight="1" thickBot="1" x14ac:dyDescent="0.25">
      <c r="A37" s="10" t="str">
        <f t="shared" si="0"/>
        <v>BAVM 220 </v>
      </c>
      <c r="B37" s="3" t="str">
        <f t="shared" si="1"/>
        <v>II</v>
      </c>
      <c r="C37" s="10">
        <f t="shared" si="2"/>
        <v>55673.5556</v>
      </c>
      <c r="D37" s="18" t="str">
        <f t="shared" si="3"/>
        <v>vis</v>
      </c>
      <c r="E37" s="54">
        <f>VLOOKUP(C37,'Active 1'!C$21:E$899,3,FALSE)</f>
        <v>13344.575457191968</v>
      </c>
      <c r="F37" s="3" t="s">
        <v>79</v>
      </c>
      <c r="G37" s="18" t="str">
        <f t="shared" si="4"/>
        <v>55673.5556</v>
      </c>
      <c r="H37" s="10">
        <f t="shared" si="5"/>
        <v>10783.5</v>
      </c>
      <c r="I37" s="55" t="s">
        <v>276</v>
      </c>
      <c r="J37" s="56" t="s">
        <v>277</v>
      </c>
      <c r="K37" s="55">
        <v>10783.5</v>
      </c>
      <c r="L37" s="55" t="s">
        <v>278</v>
      </c>
      <c r="M37" s="56" t="s">
        <v>129</v>
      </c>
      <c r="N37" s="56" t="s">
        <v>79</v>
      </c>
      <c r="O37" s="57" t="s">
        <v>196</v>
      </c>
      <c r="P37" s="58" t="s">
        <v>269</v>
      </c>
    </row>
    <row r="38" spans="1:16" ht="12.75" customHeight="1" thickBot="1" x14ac:dyDescent="0.25">
      <c r="A38" s="10" t="str">
        <f t="shared" si="0"/>
        <v>OEJV 0160 </v>
      </c>
      <c r="B38" s="3" t="str">
        <f t="shared" si="1"/>
        <v>I</v>
      </c>
      <c r="C38" s="10">
        <f t="shared" si="2"/>
        <v>55683.411849999997</v>
      </c>
      <c r="D38" s="18" t="str">
        <f t="shared" si="3"/>
        <v>vis</v>
      </c>
      <c r="E38" s="54" t="e">
        <f>VLOOKUP(C38,'Active 1'!C$21:E$899,3,FALSE)</f>
        <v>#N/A</v>
      </c>
      <c r="F38" s="3" t="s">
        <v>79</v>
      </c>
      <c r="G38" s="18" t="str">
        <f t="shared" si="4"/>
        <v>55683.41185</v>
      </c>
      <c r="H38" s="10">
        <f t="shared" si="5"/>
        <v>10817</v>
      </c>
      <c r="I38" s="55" t="s">
        <v>279</v>
      </c>
      <c r="J38" s="56" t="s">
        <v>280</v>
      </c>
      <c r="K38" s="55">
        <v>10817</v>
      </c>
      <c r="L38" s="55" t="s">
        <v>281</v>
      </c>
      <c r="M38" s="56" t="s">
        <v>129</v>
      </c>
      <c r="N38" s="56" t="s">
        <v>79</v>
      </c>
      <c r="O38" s="57" t="s">
        <v>231</v>
      </c>
      <c r="P38" s="58" t="s">
        <v>282</v>
      </c>
    </row>
    <row r="39" spans="1:16" ht="12.75" customHeight="1" thickBot="1" x14ac:dyDescent="0.25">
      <c r="A39" s="10" t="str">
        <f t="shared" si="0"/>
        <v>OEJV 0160 </v>
      </c>
      <c r="B39" s="3" t="str">
        <f t="shared" si="1"/>
        <v>I</v>
      </c>
      <c r="C39" s="10">
        <f t="shared" si="2"/>
        <v>55683.412550000001</v>
      </c>
      <c r="D39" s="18" t="str">
        <f t="shared" si="3"/>
        <v>vis</v>
      </c>
      <c r="E39" s="54" t="e">
        <f>VLOOKUP(C39,'Active 1'!C$21:E$899,3,FALSE)</f>
        <v>#N/A</v>
      </c>
      <c r="F39" s="3" t="s">
        <v>79</v>
      </c>
      <c r="G39" s="18" t="str">
        <f t="shared" si="4"/>
        <v>55683.41255</v>
      </c>
      <c r="H39" s="10">
        <f t="shared" si="5"/>
        <v>10817</v>
      </c>
      <c r="I39" s="55" t="s">
        <v>283</v>
      </c>
      <c r="J39" s="56" t="s">
        <v>284</v>
      </c>
      <c r="K39" s="55">
        <v>10817</v>
      </c>
      <c r="L39" s="55" t="s">
        <v>285</v>
      </c>
      <c r="M39" s="56" t="s">
        <v>129</v>
      </c>
      <c r="N39" s="56" t="s">
        <v>36</v>
      </c>
      <c r="O39" s="57" t="s">
        <v>231</v>
      </c>
      <c r="P39" s="58" t="s">
        <v>282</v>
      </c>
    </row>
    <row r="40" spans="1:16" ht="12.75" customHeight="1" thickBot="1" x14ac:dyDescent="0.25">
      <c r="A40" s="10" t="str">
        <f t="shared" si="0"/>
        <v>OEJV 0160 </v>
      </c>
      <c r="B40" s="3" t="str">
        <f t="shared" si="1"/>
        <v>I</v>
      </c>
      <c r="C40" s="10">
        <f t="shared" si="2"/>
        <v>55683.412850000001</v>
      </c>
      <c r="D40" s="18" t="str">
        <f t="shared" si="3"/>
        <v>vis</v>
      </c>
      <c r="E40" s="54" t="e">
        <f>VLOOKUP(C40,'Active 1'!C$21:E$899,3,FALSE)</f>
        <v>#N/A</v>
      </c>
      <c r="F40" s="3" t="s">
        <v>79</v>
      </c>
      <c r="G40" s="18" t="str">
        <f t="shared" si="4"/>
        <v>55683.41285</v>
      </c>
      <c r="H40" s="10">
        <f t="shared" si="5"/>
        <v>10817</v>
      </c>
      <c r="I40" s="55" t="s">
        <v>286</v>
      </c>
      <c r="J40" s="56" t="s">
        <v>284</v>
      </c>
      <c r="K40" s="55">
        <v>10817</v>
      </c>
      <c r="L40" s="55" t="s">
        <v>287</v>
      </c>
      <c r="M40" s="56" t="s">
        <v>129</v>
      </c>
      <c r="N40" s="56" t="s">
        <v>144</v>
      </c>
      <c r="O40" s="57" t="s">
        <v>231</v>
      </c>
      <c r="P40" s="58" t="s">
        <v>282</v>
      </c>
    </row>
    <row r="41" spans="1:16" ht="12.75" customHeight="1" thickBot="1" x14ac:dyDescent="0.25">
      <c r="A41" s="10" t="str">
        <f t="shared" si="0"/>
        <v>BAVM 220 </v>
      </c>
      <c r="B41" s="3" t="str">
        <f t="shared" si="1"/>
        <v>I</v>
      </c>
      <c r="C41" s="10">
        <f t="shared" si="2"/>
        <v>55705.483999999997</v>
      </c>
      <c r="D41" s="18" t="str">
        <f t="shared" si="3"/>
        <v>vis</v>
      </c>
      <c r="E41" s="54">
        <f>VLOOKUP(C41,'Active 1'!C$21:E$899,3,FALSE)</f>
        <v>13453.072090161702</v>
      </c>
      <c r="F41" s="3" t="s">
        <v>79</v>
      </c>
      <c r="G41" s="18" t="str">
        <f t="shared" si="4"/>
        <v>55705.4840</v>
      </c>
      <c r="H41" s="10">
        <f t="shared" si="5"/>
        <v>10892</v>
      </c>
      <c r="I41" s="55" t="s">
        <v>296</v>
      </c>
      <c r="J41" s="56" t="s">
        <v>297</v>
      </c>
      <c r="K41" s="55">
        <v>10892</v>
      </c>
      <c r="L41" s="55" t="s">
        <v>298</v>
      </c>
      <c r="M41" s="56" t="s">
        <v>129</v>
      </c>
      <c r="N41" s="56" t="s">
        <v>268</v>
      </c>
      <c r="O41" s="57" t="s">
        <v>196</v>
      </c>
      <c r="P41" s="58" t="s">
        <v>269</v>
      </c>
    </row>
    <row r="42" spans="1:16" ht="12.75" customHeight="1" thickBot="1" x14ac:dyDescent="0.25">
      <c r="A42" s="10" t="str">
        <f t="shared" si="0"/>
        <v>IBVS 6050 </v>
      </c>
      <c r="B42" s="3" t="str">
        <f t="shared" si="1"/>
        <v>I</v>
      </c>
      <c r="C42" s="10">
        <f t="shared" si="2"/>
        <v>55992.996099999997</v>
      </c>
      <c r="D42" s="18" t="str">
        <f t="shared" si="3"/>
        <v>vis</v>
      </c>
      <c r="E42" s="54">
        <f>VLOOKUP(C42,'Active 1'!C$21:E$899,3,FALSE)</f>
        <v>14430.073593151541</v>
      </c>
      <c r="F42" s="3" t="s">
        <v>79</v>
      </c>
      <c r="G42" s="18" t="str">
        <f t="shared" si="4"/>
        <v>55992.9961</v>
      </c>
      <c r="H42" s="10">
        <f t="shared" si="5"/>
        <v>11869</v>
      </c>
      <c r="I42" s="55" t="s">
        <v>304</v>
      </c>
      <c r="J42" s="56" t="s">
        <v>305</v>
      </c>
      <c r="K42" s="55">
        <v>11869</v>
      </c>
      <c r="L42" s="55" t="s">
        <v>267</v>
      </c>
      <c r="M42" s="56" t="s">
        <v>129</v>
      </c>
      <c r="N42" s="56" t="s">
        <v>72</v>
      </c>
      <c r="O42" s="57" t="s">
        <v>191</v>
      </c>
      <c r="P42" s="58" t="s">
        <v>306</v>
      </c>
    </row>
    <row r="43" spans="1:16" ht="12.75" customHeight="1" thickBot="1" x14ac:dyDescent="0.25">
      <c r="A43" s="10" t="str">
        <f t="shared" ref="A43:A74" si="6">P43</f>
        <v>BAVM 231 </v>
      </c>
      <c r="B43" s="3" t="str">
        <f t="shared" ref="B43:B74" si="7">IF(H43=INT(H43),"I","II")</f>
        <v>I</v>
      </c>
      <c r="C43" s="10">
        <f t="shared" ref="C43:C74" si="8">1*G43</f>
        <v>56062.446600000003</v>
      </c>
      <c r="D43" s="18" t="str">
        <f t="shared" ref="D43:D74" si="9">VLOOKUP(F43,I$1:J$5,2,FALSE)</f>
        <v>vis</v>
      </c>
      <c r="E43" s="54">
        <f>VLOOKUP(C43,'Active 1'!C$21:E$899,3,FALSE)</f>
        <v>14666.074940167553</v>
      </c>
      <c r="F43" s="3" t="s">
        <v>79</v>
      </c>
      <c r="G43" s="18" t="str">
        <f t="shared" ref="G43:G74" si="10">MID(I43,3,LEN(I43)-3)</f>
        <v>56062.4466</v>
      </c>
      <c r="H43" s="10">
        <f t="shared" ref="H43:H74" si="11">1*K43</f>
        <v>12105</v>
      </c>
      <c r="I43" s="55" t="s">
        <v>307</v>
      </c>
      <c r="J43" s="56" t="s">
        <v>308</v>
      </c>
      <c r="K43" s="55">
        <v>12105</v>
      </c>
      <c r="L43" s="55" t="s">
        <v>309</v>
      </c>
      <c r="M43" s="56" t="s">
        <v>129</v>
      </c>
      <c r="N43" s="56" t="s">
        <v>79</v>
      </c>
      <c r="O43" s="57" t="s">
        <v>196</v>
      </c>
      <c r="P43" s="58" t="s">
        <v>310</v>
      </c>
    </row>
    <row r="44" spans="1:16" ht="12.75" customHeight="1" thickBot="1" x14ac:dyDescent="0.25">
      <c r="A44" s="10" t="str">
        <f t="shared" si="6"/>
        <v>BAVM 231 </v>
      </c>
      <c r="B44" s="3" t="str">
        <f t="shared" si="7"/>
        <v>I</v>
      </c>
      <c r="C44" s="10">
        <f t="shared" si="8"/>
        <v>56074.5118</v>
      </c>
      <c r="D44" s="18" t="str">
        <f t="shared" si="9"/>
        <v>vis</v>
      </c>
      <c r="E44" s="54">
        <f>VLOOKUP(C44,'Active 1'!C$21:E$899,3,FALSE)</f>
        <v>14707.073974760775</v>
      </c>
      <c r="F44" s="3" t="s">
        <v>79</v>
      </c>
      <c r="G44" s="18" t="str">
        <f t="shared" si="10"/>
        <v>56074.5118</v>
      </c>
      <c r="H44" s="10">
        <f t="shared" si="11"/>
        <v>12146</v>
      </c>
      <c r="I44" s="55" t="s">
        <v>311</v>
      </c>
      <c r="J44" s="56" t="s">
        <v>312</v>
      </c>
      <c r="K44" s="55">
        <v>12146</v>
      </c>
      <c r="L44" s="55" t="s">
        <v>313</v>
      </c>
      <c r="M44" s="56" t="s">
        <v>129</v>
      </c>
      <c r="N44" s="56" t="s">
        <v>268</v>
      </c>
      <c r="O44" s="57" t="s">
        <v>196</v>
      </c>
      <c r="P44" s="58" t="s">
        <v>310</v>
      </c>
    </row>
    <row r="45" spans="1:16" ht="12.75" customHeight="1" thickBot="1" x14ac:dyDescent="0.25">
      <c r="A45" s="10" t="str">
        <f t="shared" si="6"/>
        <v>IBVS 6029 </v>
      </c>
      <c r="B45" s="3" t="str">
        <f t="shared" si="7"/>
        <v>II</v>
      </c>
      <c r="C45" s="10">
        <f t="shared" si="8"/>
        <v>56085.840400000001</v>
      </c>
      <c r="D45" s="18" t="str">
        <f t="shared" si="9"/>
        <v>vis</v>
      </c>
      <c r="E45" s="54">
        <f>VLOOKUP(C45,'Active 1'!C$21:E$899,3,FALSE)</f>
        <v>14745.569951892769</v>
      </c>
      <c r="F45" s="3" t="s">
        <v>79</v>
      </c>
      <c r="G45" s="18" t="str">
        <f t="shared" si="10"/>
        <v>56085.8404</v>
      </c>
      <c r="H45" s="10">
        <f t="shared" si="11"/>
        <v>12184.5</v>
      </c>
      <c r="I45" s="55" t="s">
        <v>314</v>
      </c>
      <c r="J45" s="56" t="s">
        <v>315</v>
      </c>
      <c r="K45" s="55">
        <v>12184.5</v>
      </c>
      <c r="L45" s="55" t="s">
        <v>316</v>
      </c>
      <c r="M45" s="56" t="s">
        <v>129</v>
      </c>
      <c r="N45" s="56" t="s">
        <v>79</v>
      </c>
      <c r="O45" s="57" t="s">
        <v>317</v>
      </c>
      <c r="P45" s="58" t="s">
        <v>318</v>
      </c>
    </row>
    <row r="46" spans="1:16" ht="12.75" customHeight="1" thickBot="1" x14ac:dyDescent="0.25">
      <c r="A46" s="10" t="str">
        <f t="shared" si="6"/>
        <v>BAVM 231 </v>
      </c>
      <c r="B46" s="3" t="str">
        <f t="shared" si="7"/>
        <v>I</v>
      </c>
      <c r="C46" s="10">
        <f t="shared" si="8"/>
        <v>56157.500399999997</v>
      </c>
      <c r="D46" s="18" t="str">
        <f t="shared" si="9"/>
        <v>vis</v>
      </c>
      <c r="E46" s="54">
        <f>VLOOKUP(C46,'Active 1'!C$21:E$899,3,FALSE)</f>
        <v>14989.079451855547</v>
      </c>
      <c r="F46" s="3" t="s">
        <v>79</v>
      </c>
      <c r="G46" s="18" t="str">
        <f t="shared" si="10"/>
        <v>56157.5004</v>
      </c>
      <c r="H46" s="10">
        <f t="shared" si="11"/>
        <v>12428</v>
      </c>
      <c r="I46" s="55" t="s">
        <v>319</v>
      </c>
      <c r="J46" s="56" t="s">
        <v>320</v>
      </c>
      <c r="K46" s="55">
        <v>12428</v>
      </c>
      <c r="L46" s="55" t="s">
        <v>321</v>
      </c>
      <c r="M46" s="56" t="s">
        <v>129</v>
      </c>
      <c r="N46" s="56" t="s">
        <v>268</v>
      </c>
      <c r="O46" s="57" t="s">
        <v>196</v>
      </c>
      <c r="P46" s="58" t="s">
        <v>310</v>
      </c>
    </row>
    <row r="47" spans="1:16" ht="12.75" customHeight="1" thickBot="1" x14ac:dyDescent="0.25">
      <c r="A47" s="10" t="str">
        <f t="shared" si="6"/>
        <v>BAVM 231 </v>
      </c>
      <c r="B47" s="3" t="str">
        <f t="shared" si="7"/>
        <v>I</v>
      </c>
      <c r="C47" s="10">
        <f t="shared" si="8"/>
        <v>56201.347600000001</v>
      </c>
      <c r="D47" s="18" t="str">
        <f t="shared" si="9"/>
        <v>CCD</v>
      </c>
      <c r="E47" s="54">
        <f>VLOOKUP(C47,'Active 1'!C$21:E$899,3,FALSE)</f>
        <v>15138.077634199524</v>
      </c>
      <c r="F47" s="3" t="str">
        <f>LEFT(M47,1)</f>
        <v>C</v>
      </c>
      <c r="G47" s="18" t="str">
        <f t="shared" si="10"/>
        <v>56201.3476</v>
      </c>
      <c r="H47" s="10">
        <f t="shared" si="11"/>
        <v>12577</v>
      </c>
      <c r="I47" s="55" t="s">
        <v>322</v>
      </c>
      <c r="J47" s="56" t="s">
        <v>323</v>
      </c>
      <c r="K47" s="55">
        <v>12577</v>
      </c>
      <c r="L47" s="55" t="s">
        <v>324</v>
      </c>
      <c r="M47" s="56" t="s">
        <v>129</v>
      </c>
      <c r="N47" s="56" t="s">
        <v>144</v>
      </c>
      <c r="O47" s="57" t="s">
        <v>302</v>
      </c>
      <c r="P47" s="58" t="s">
        <v>310</v>
      </c>
    </row>
    <row r="48" spans="1:16" ht="12.75" customHeight="1" thickBot="1" x14ac:dyDescent="0.25">
      <c r="A48" s="10" t="str">
        <f t="shared" si="6"/>
        <v>OEJV 0160 </v>
      </c>
      <c r="B48" s="3" t="str">
        <f t="shared" si="7"/>
        <v>I</v>
      </c>
      <c r="C48" s="10">
        <f t="shared" si="8"/>
        <v>56422.351649999997</v>
      </c>
      <c r="D48" s="18" t="str">
        <f t="shared" si="9"/>
        <v>CCD</v>
      </c>
      <c r="E48" s="54" t="e">
        <f>VLOOKUP(C48,'Active 1'!C$21:E$899,3,FALSE)</f>
        <v>#N/A</v>
      </c>
      <c r="F48" s="3" t="str">
        <f>LEFT(M48,1)</f>
        <v>C</v>
      </c>
      <c r="G48" s="18" t="str">
        <f t="shared" si="10"/>
        <v>56422.35165</v>
      </c>
      <c r="H48" s="10">
        <f t="shared" si="11"/>
        <v>13328</v>
      </c>
      <c r="I48" s="55" t="s">
        <v>325</v>
      </c>
      <c r="J48" s="56" t="s">
        <v>326</v>
      </c>
      <c r="K48" s="55">
        <v>13328</v>
      </c>
      <c r="L48" s="55" t="s">
        <v>327</v>
      </c>
      <c r="M48" s="56" t="s">
        <v>129</v>
      </c>
      <c r="N48" s="56" t="s">
        <v>143</v>
      </c>
      <c r="O48" s="57" t="s">
        <v>231</v>
      </c>
      <c r="P48" s="58" t="s">
        <v>282</v>
      </c>
    </row>
    <row r="49" spans="1:16" ht="12.75" customHeight="1" thickBot="1" x14ac:dyDescent="0.25">
      <c r="A49" s="10" t="str">
        <f t="shared" si="6"/>
        <v>OEJV 0160 </v>
      </c>
      <c r="B49" s="3" t="str">
        <f t="shared" si="7"/>
        <v>I</v>
      </c>
      <c r="C49" s="10">
        <f t="shared" si="8"/>
        <v>56422.351710000003</v>
      </c>
      <c r="D49" s="18" t="str">
        <f t="shared" si="9"/>
        <v>CCD</v>
      </c>
      <c r="E49" s="54" t="e">
        <f>VLOOKUP(C49,'Active 1'!C$21:E$899,3,FALSE)</f>
        <v>#N/A</v>
      </c>
      <c r="F49" s="3" t="str">
        <f>LEFT(M49,1)</f>
        <v>C</v>
      </c>
      <c r="G49" s="18" t="str">
        <f t="shared" si="10"/>
        <v>56422.35171</v>
      </c>
      <c r="H49" s="10">
        <f t="shared" si="11"/>
        <v>13328</v>
      </c>
      <c r="I49" s="55" t="s">
        <v>328</v>
      </c>
      <c r="J49" s="56" t="s">
        <v>326</v>
      </c>
      <c r="K49" s="55">
        <v>13328</v>
      </c>
      <c r="L49" s="55" t="s">
        <v>329</v>
      </c>
      <c r="M49" s="56" t="s">
        <v>129</v>
      </c>
      <c r="N49" s="56" t="s">
        <v>144</v>
      </c>
      <c r="O49" s="57" t="s">
        <v>231</v>
      </c>
      <c r="P49" s="58" t="s">
        <v>282</v>
      </c>
    </row>
    <row r="50" spans="1:16" ht="12.75" customHeight="1" thickBot="1" x14ac:dyDescent="0.25">
      <c r="A50" s="10" t="str">
        <f t="shared" si="6"/>
        <v>OEJV 0160 </v>
      </c>
      <c r="B50" s="3" t="str">
        <f t="shared" si="7"/>
        <v>I</v>
      </c>
      <c r="C50" s="10">
        <f t="shared" si="8"/>
        <v>56422.351759999998</v>
      </c>
      <c r="D50" s="18" t="str">
        <f t="shared" si="9"/>
        <v>CCD</v>
      </c>
      <c r="E50" s="54" t="e">
        <f>VLOOKUP(C50,'Active 1'!C$21:E$899,3,FALSE)</f>
        <v>#N/A</v>
      </c>
      <c r="F50" s="3" t="str">
        <f>LEFT(M50,1)</f>
        <v>C</v>
      </c>
      <c r="G50" s="18" t="str">
        <f t="shared" si="10"/>
        <v>56422.35176</v>
      </c>
      <c r="H50" s="10">
        <f t="shared" si="11"/>
        <v>13328</v>
      </c>
      <c r="I50" s="55" t="s">
        <v>330</v>
      </c>
      <c r="J50" s="56" t="s">
        <v>326</v>
      </c>
      <c r="K50" s="55">
        <v>13328</v>
      </c>
      <c r="L50" s="55" t="s">
        <v>331</v>
      </c>
      <c r="M50" s="56" t="s">
        <v>129</v>
      </c>
      <c r="N50" s="56" t="s">
        <v>79</v>
      </c>
      <c r="O50" s="57" t="s">
        <v>231</v>
      </c>
      <c r="P50" s="58" t="s">
        <v>282</v>
      </c>
    </row>
    <row r="51" spans="1:16" ht="12.75" customHeight="1" thickBot="1" x14ac:dyDescent="0.25">
      <c r="A51" s="10" t="str">
        <f t="shared" si="6"/>
        <v>OEJV 0160 </v>
      </c>
      <c r="B51" s="3" t="str">
        <f t="shared" si="7"/>
        <v>II</v>
      </c>
      <c r="C51" s="10">
        <f t="shared" si="8"/>
        <v>56422.498590000003</v>
      </c>
      <c r="D51" s="18" t="str">
        <f t="shared" si="9"/>
        <v>CCD</v>
      </c>
      <c r="E51" s="54" t="e">
        <f>VLOOKUP(C51,'Active 1'!C$21:E$899,3,FALSE)</f>
        <v>#N/A</v>
      </c>
      <c r="F51" s="3" t="str">
        <f>LEFT(M51,1)</f>
        <v>C</v>
      </c>
      <c r="G51" s="18" t="str">
        <f t="shared" si="10"/>
        <v>56422.49859</v>
      </c>
      <c r="H51" s="10">
        <f t="shared" si="11"/>
        <v>13328.5</v>
      </c>
      <c r="I51" s="55" t="s">
        <v>332</v>
      </c>
      <c r="J51" s="56" t="s">
        <v>333</v>
      </c>
      <c r="K51" s="55">
        <v>13328.5</v>
      </c>
      <c r="L51" s="55" t="s">
        <v>334</v>
      </c>
      <c r="M51" s="56" t="s">
        <v>129</v>
      </c>
      <c r="N51" s="56" t="s">
        <v>79</v>
      </c>
      <c r="O51" s="57" t="s">
        <v>231</v>
      </c>
      <c r="P51" s="58" t="s">
        <v>282</v>
      </c>
    </row>
    <row r="52" spans="1:16" ht="12.75" customHeight="1" thickBot="1" x14ac:dyDescent="0.25">
      <c r="A52" s="10" t="str">
        <f t="shared" si="6"/>
        <v>OEJV 0160 </v>
      </c>
      <c r="B52" s="3" t="str">
        <f t="shared" si="7"/>
        <v>II</v>
      </c>
      <c r="C52" s="10">
        <f t="shared" si="8"/>
        <v>56422.498630000002</v>
      </c>
      <c r="D52" s="18" t="str">
        <f t="shared" si="9"/>
        <v>vis</v>
      </c>
      <c r="E52" s="54" t="e">
        <f>VLOOKUP(C52,'Active 1'!C$21:E$899,3,FALSE)</f>
        <v>#N/A</v>
      </c>
      <c r="F52" s="3" t="s">
        <v>79</v>
      </c>
      <c r="G52" s="18" t="str">
        <f t="shared" si="10"/>
        <v>56422.49863</v>
      </c>
      <c r="H52" s="10">
        <f t="shared" si="11"/>
        <v>13328.5</v>
      </c>
      <c r="I52" s="55" t="s">
        <v>335</v>
      </c>
      <c r="J52" s="56" t="s">
        <v>336</v>
      </c>
      <c r="K52" s="55">
        <v>13328.5</v>
      </c>
      <c r="L52" s="55" t="s">
        <v>337</v>
      </c>
      <c r="M52" s="56" t="s">
        <v>129</v>
      </c>
      <c r="N52" s="56" t="s">
        <v>143</v>
      </c>
      <c r="O52" s="57" t="s">
        <v>231</v>
      </c>
      <c r="P52" s="58" t="s">
        <v>282</v>
      </c>
    </row>
    <row r="53" spans="1:16" ht="12.75" customHeight="1" thickBot="1" x14ac:dyDescent="0.25">
      <c r="A53" s="10" t="str">
        <f t="shared" si="6"/>
        <v>OEJV 0160 </v>
      </c>
      <c r="B53" s="3" t="str">
        <f t="shared" si="7"/>
        <v>II</v>
      </c>
      <c r="C53" s="10">
        <f t="shared" si="8"/>
        <v>56422.49901</v>
      </c>
      <c r="D53" s="18" t="str">
        <f t="shared" si="9"/>
        <v>vis</v>
      </c>
      <c r="E53" s="54" t="e">
        <f>VLOOKUP(C53,'Active 1'!C$21:E$899,3,FALSE)</f>
        <v>#N/A</v>
      </c>
      <c r="F53" s="3" t="s">
        <v>79</v>
      </c>
      <c r="G53" s="18" t="str">
        <f t="shared" si="10"/>
        <v>56422.49901</v>
      </c>
      <c r="H53" s="10">
        <f t="shared" si="11"/>
        <v>13328.5</v>
      </c>
      <c r="I53" s="55" t="s">
        <v>338</v>
      </c>
      <c r="J53" s="56" t="s">
        <v>336</v>
      </c>
      <c r="K53" s="55">
        <v>13328.5</v>
      </c>
      <c r="L53" s="55" t="s">
        <v>339</v>
      </c>
      <c r="M53" s="56" t="s">
        <v>129</v>
      </c>
      <c r="N53" s="56" t="s">
        <v>144</v>
      </c>
      <c r="O53" s="57" t="s">
        <v>231</v>
      </c>
      <c r="P53" s="58" t="s">
        <v>282</v>
      </c>
    </row>
    <row r="54" spans="1:16" ht="12.75" customHeight="1" thickBot="1" x14ac:dyDescent="0.25">
      <c r="A54" s="10" t="str">
        <f t="shared" si="6"/>
        <v>OEJV 0160 </v>
      </c>
      <c r="B54" s="3" t="str">
        <f t="shared" si="7"/>
        <v>II</v>
      </c>
      <c r="C54" s="10">
        <f t="shared" si="8"/>
        <v>56482.528359999997</v>
      </c>
      <c r="D54" s="18" t="str">
        <f t="shared" si="9"/>
        <v>vis</v>
      </c>
      <c r="E54" s="54" t="e">
        <f>VLOOKUP(C54,'Active 1'!C$21:E$899,3,FALSE)</f>
        <v>#N/A</v>
      </c>
      <c r="F54" s="3" t="s">
        <v>79</v>
      </c>
      <c r="G54" s="18" t="str">
        <f t="shared" si="10"/>
        <v>56482.52836</v>
      </c>
      <c r="H54" s="10">
        <f t="shared" si="11"/>
        <v>13532.5</v>
      </c>
      <c r="I54" s="55" t="s">
        <v>340</v>
      </c>
      <c r="J54" s="56" t="s">
        <v>341</v>
      </c>
      <c r="K54" s="55">
        <v>13532.5</v>
      </c>
      <c r="L54" s="55" t="s">
        <v>342</v>
      </c>
      <c r="M54" s="56" t="s">
        <v>129</v>
      </c>
      <c r="N54" s="56" t="s">
        <v>79</v>
      </c>
      <c r="O54" s="57" t="s">
        <v>343</v>
      </c>
      <c r="P54" s="58" t="s">
        <v>282</v>
      </c>
    </row>
    <row r="55" spans="1:16" ht="12.75" customHeight="1" thickBot="1" x14ac:dyDescent="0.25">
      <c r="A55" s="10" t="str">
        <f t="shared" si="6"/>
        <v>OEJV 0160 </v>
      </c>
      <c r="B55" s="3" t="str">
        <f t="shared" si="7"/>
        <v>II</v>
      </c>
      <c r="C55" s="10">
        <f t="shared" si="8"/>
        <v>56482.528910000001</v>
      </c>
      <c r="D55" s="18" t="str">
        <f t="shared" si="9"/>
        <v>vis</v>
      </c>
      <c r="E55" s="54" t="e">
        <f>VLOOKUP(C55,'Active 1'!C$21:E$899,3,FALSE)</f>
        <v>#N/A</v>
      </c>
      <c r="F55" s="3" t="s">
        <v>79</v>
      </c>
      <c r="G55" s="18" t="str">
        <f t="shared" si="10"/>
        <v>56482.52891</v>
      </c>
      <c r="H55" s="10">
        <f t="shared" si="11"/>
        <v>13532.5</v>
      </c>
      <c r="I55" s="55" t="s">
        <v>344</v>
      </c>
      <c r="J55" s="56" t="s">
        <v>345</v>
      </c>
      <c r="K55" s="55">
        <v>13532.5</v>
      </c>
      <c r="L55" s="55" t="s">
        <v>346</v>
      </c>
      <c r="M55" s="56" t="s">
        <v>129</v>
      </c>
      <c r="N55" s="56" t="s">
        <v>36</v>
      </c>
      <c r="O55" s="57" t="s">
        <v>343</v>
      </c>
      <c r="P55" s="58" t="s">
        <v>282</v>
      </c>
    </row>
    <row r="56" spans="1:16" ht="12.75" customHeight="1" thickBot="1" x14ac:dyDescent="0.25">
      <c r="A56" s="10" t="str">
        <f t="shared" si="6"/>
        <v>OEJV 0160 </v>
      </c>
      <c r="B56" s="3" t="str">
        <f t="shared" si="7"/>
        <v>II</v>
      </c>
      <c r="C56" s="10">
        <f t="shared" si="8"/>
        <v>56482.533790000001</v>
      </c>
      <c r="D56" s="18" t="str">
        <f t="shared" si="9"/>
        <v>vis</v>
      </c>
      <c r="E56" s="54" t="e">
        <f>VLOOKUP(C56,'Active 1'!C$21:E$899,3,FALSE)</f>
        <v>#N/A</v>
      </c>
      <c r="F56" s="3" t="s">
        <v>79</v>
      </c>
      <c r="G56" s="18" t="str">
        <f t="shared" si="10"/>
        <v>56482.53379</v>
      </c>
      <c r="H56" s="10">
        <f t="shared" si="11"/>
        <v>13532.5</v>
      </c>
      <c r="I56" s="55" t="s">
        <v>347</v>
      </c>
      <c r="J56" s="56" t="s">
        <v>348</v>
      </c>
      <c r="K56" s="55">
        <v>13532.5</v>
      </c>
      <c r="L56" s="55" t="s">
        <v>349</v>
      </c>
      <c r="M56" s="56" t="s">
        <v>129</v>
      </c>
      <c r="N56" s="56" t="s">
        <v>144</v>
      </c>
      <c r="O56" s="57" t="s">
        <v>343</v>
      </c>
      <c r="P56" s="58" t="s">
        <v>282</v>
      </c>
    </row>
    <row r="57" spans="1:16" ht="12.75" customHeight="1" thickBot="1" x14ac:dyDescent="0.25">
      <c r="A57" s="10" t="str">
        <f t="shared" si="6"/>
        <v>OEJV 0160 </v>
      </c>
      <c r="B57" s="3" t="str">
        <f t="shared" si="7"/>
        <v>II</v>
      </c>
      <c r="C57" s="10">
        <f t="shared" si="8"/>
        <v>56483.416859999998</v>
      </c>
      <c r="D57" s="18" t="str">
        <f t="shared" si="9"/>
        <v>vis</v>
      </c>
      <c r="E57" s="54" t="e">
        <f>VLOOKUP(C57,'Active 1'!C$21:E$899,3,FALSE)</f>
        <v>#N/A</v>
      </c>
      <c r="F57" s="3" t="s">
        <v>79</v>
      </c>
      <c r="G57" s="18" t="str">
        <f t="shared" si="10"/>
        <v>56483.41686</v>
      </c>
      <c r="H57" s="10">
        <f t="shared" si="11"/>
        <v>13535.5</v>
      </c>
      <c r="I57" s="55" t="s">
        <v>350</v>
      </c>
      <c r="J57" s="56" t="s">
        <v>351</v>
      </c>
      <c r="K57" s="55">
        <v>13535.5</v>
      </c>
      <c r="L57" s="55" t="s">
        <v>352</v>
      </c>
      <c r="M57" s="56" t="s">
        <v>129</v>
      </c>
      <c r="N57" s="56" t="s">
        <v>144</v>
      </c>
      <c r="O57" s="57" t="s">
        <v>343</v>
      </c>
      <c r="P57" s="58" t="s">
        <v>282</v>
      </c>
    </row>
    <row r="58" spans="1:16" ht="12.75" customHeight="1" thickBot="1" x14ac:dyDescent="0.25">
      <c r="A58" s="10" t="str">
        <f t="shared" si="6"/>
        <v>OEJV 0160 </v>
      </c>
      <c r="B58" s="3" t="str">
        <f t="shared" si="7"/>
        <v>I</v>
      </c>
      <c r="C58" s="10">
        <f t="shared" si="8"/>
        <v>56483.561609999997</v>
      </c>
      <c r="D58" s="18" t="str">
        <f t="shared" si="9"/>
        <v>vis</v>
      </c>
      <c r="E58" s="54" t="e">
        <f>VLOOKUP(C58,'Active 1'!C$21:E$899,3,FALSE)</f>
        <v>#N/A</v>
      </c>
      <c r="F58" s="3" t="s">
        <v>79</v>
      </c>
      <c r="G58" s="18" t="str">
        <f t="shared" si="10"/>
        <v>56483.56161</v>
      </c>
      <c r="H58" s="10">
        <f t="shared" si="11"/>
        <v>13536</v>
      </c>
      <c r="I58" s="55" t="s">
        <v>353</v>
      </c>
      <c r="J58" s="56" t="s">
        <v>354</v>
      </c>
      <c r="K58" s="55">
        <v>13536</v>
      </c>
      <c r="L58" s="55" t="s">
        <v>281</v>
      </c>
      <c r="M58" s="56" t="s">
        <v>129</v>
      </c>
      <c r="N58" s="56" t="s">
        <v>144</v>
      </c>
      <c r="O58" s="57" t="s">
        <v>343</v>
      </c>
      <c r="P58" s="58" t="s">
        <v>282</v>
      </c>
    </row>
    <row r="59" spans="1:16" ht="12.75" customHeight="1" thickBot="1" x14ac:dyDescent="0.25">
      <c r="A59" s="10" t="str">
        <f t="shared" si="6"/>
        <v>OEJV 0160 </v>
      </c>
      <c r="B59" s="3" t="str">
        <f t="shared" si="7"/>
        <v>I</v>
      </c>
      <c r="C59" s="10">
        <f t="shared" si="8"/>
        <v>56483.562259999999</v>
      </c>
      <c r="D59" s="18" t="str">
        <f t="shared" si="9"/>
        <v>vis</v>
      </c>
      <c r="E59" s="54" t="e">
        <f>VLOOKUP(C59,'Active 1'!C$21:E$899,3,FALSE)</f>
        <v>#N/A</v>
      </c>
      <c r="F59" s="3" t="s">
        <v>79</v>
      </c>
      <c r="G59" s="18" t="str">
        <f t="shared" si="10"/>
        <v>56483.56226</v>
      </c>
      <c r="H59" s="10">
        <f t="shared" si="11"/>
        <v>13536</v>
      </c>
      <c r="I59" s="55" t="s">
        <v>355</v>
      </c>
      <c r="J59" s="56" t="s">
        <v>356</v>
      </c>
      <c r="K59" s="55">
        <v>13536</v>
      </c>
      <c r="L59" s="55" t="s">
        <v>357</v>
      </c>
      <c r="M59" s="56" t="s">
        <v>129</v>
      </c>
      <c r="N59" s="56" t="s">
        <v>79</v>
      </c>
      <c r="O59" s="57" t="s">
        <v>343</v>
      </c>
      <c r="P59" s="58" t="s">
        <v>282</v>
      </c>
    </row>
    <row r="60" spans="1:16" ht="12.75" customHeight="1" thickBot="1" x14ac:dyDescent="0.25">
      <c r="A60" s="10" t="str">
        <f t="shared" si="6"/>
        <v>OEJV 0160 </v>
      </c>
      <c r="B60" s="3" t="str">
        <f t="shared" si="7"/>
        <v>II</v>
      </c>
      <c r="C60" s="10">
        <f t="shared" si="8"/>
        <v>56490.472029999997</v>
      </c>
      <c r="D60" s="18" t="str">
        <f t="shared" si="9"/>
        <v>vis</v>
      </c>
      <c r="E60" s="54" t="e">
        <f>VLOOKUP(C60,'Active 1'!C$21:E$899,3,FALSE)</f>
        <v>#N/A</v>
      </c>
      <c r="F60" s="3" t="s">
        <v>79</v>
      </c>
      <c r="G60" s="18" t="str">
        <f t="shared" si="10"/>
        <v>56490.47203</v>
      </c>
      <c r="H60" s="10">
        <f t="shared" si="11"/>
        <v>13559.5</v>
      </c>
      <c r="I60" s="55" t="s">
        <v>358</v>
      </c>
      <c r="J60" s="56" t="s">
        <v>359</v>
      </c>
      <c r="K60" s="55">
        <v>13559.5</v>
      </c>
      <c r="L60" s="55" t="s">
        <v>360</v>
      </c>
      <c r="M60" s="56" t="s">
        <v>129</v>
      </c>
      <c r="N60" s="56" t="s">
        <v>36</v>
      </c>
      <c r="O60" s="57" t="s">
        <v>343</v>
      </c>
      <c r="P60" s="58" t="s">
        <v>282</v>
      </c>
    </row>
    <row r="61" spans="1:16" ht="12.75" customHeight="1" thickBot="1" x14ac:dyDescent="0.25">
      <c r="A61" s="10" t="str">
        <f t="shared" si="6"/>
        <v>OEJV 0160 </v>
      </c>
      <c r="B61" s="3" t="str">
        <f t="shared" si="7"/>
        <v>II</v>
      </c>
      <c r="C61" s="10">
        <f t="shared" si="8"/>
        <v>56490.473919999997</v>
      </c>
      <c r="D61" s="18" t="str">
        <f t="shared" si="9"/>
        <v>vis</v>
      </c>
      <c r="E61" s="54" t="e">
        <f>VLOOKUP(C61,'Active 1'!C$21:E$899,3,FALSE)</f>
        <v>#N/A</v>
      </c>
      <c r="F61" s="3" t="s">
        <v>79</v>
      </c>
      <c r="G61" s="18" t="str">
        <f t="shared" si="10"/>
        <v>56490.47392</v>
      </c>
      <c r="H61" s="10">
        <f t="shared" si="11"/>
        <v>13559.5</v>
      </c>
      <c r="I61" s="55" t="s">
        <v>361</v>
      </c>
      <c r="J61" s="56" t="s">
        <v>362</v>
      </c>
      <c r="K61" s="55">
        <v>13559.5</v>
      </c>
      <c r="L61" s="55" t="s">
        <v>363</v>
      </c>
      <c r="M61" s="56" t="s">
        <v>129</v>
      </c>
      <c r="N61" s="56" t="s">
        <v>79</v>
      </c>
      <c r="O61" s="57" t="s">
        <v>343</v>
      </c>
      <c r="P61" s="58" t="s">
        <v>282</v>
      </c>
    </row>
    <row r="62" spans="1:16" ht="12.75" customHeight="1" thickBot="1" x14ac:dyDescent="0.25">
      <c r="A62" s="10" t="str">
        <f t="shared" si="6"/>
        <v>OEJV 0160 </v>
      </c>
      <c r="B62" s="3" t="str">
        <f t="shared" si="7"/>
        <v>I</v>
      </c>
      <c r="C62" s="10">
        <f t="shared" si="8"/>
        <v>56492.38452</v>
      </c>
      <c r="D62" s="18" t="str">
        <f t="shared" si="9"/>
        <v>vis</v>
      </c>
      <c r="E62" s="54" t="e">
        <f>VLOOKUP(C62,'Active 1'!C$21:E$899,3,FALSE)</f>
        <v>#N/A</v>
      </c>
      <c r="F62" s="3" t="s">
        <v>79</v>
      </c>
      <c r="G62" s="18" t="str">
        <f t="shared" si="10"/>
        <v>56492.38452</v>
      </c>
      <c r="H62" s="10">
        <f t="shared" si="11"/>
        <v>13566</v>
      </c>
      <c r="I62" s="55" t="s">
        <v>364</v>
      </c>
      <c r="J62" s="56" t="s">
        <v>365</v>
      </c>
      <c r="K62" s="55">
        <v>13566</v>
      </c>
      <c r="L62" s="55" t="s">
        <v>366</v>
      </c>
      <c r="M62" s="56" t="s">
        <v>129</v>
      </c>
      <c r="N62" s="56" t="s">
        <v>36</v>
      </c>
      <c r="O62" s="57" t="s">
        <v>343</v>
      </c>
      <c r="P62" s="58" t="s">
        <v>282</v>
      </c>
    </row>
    <row r="63" spans="1:16" ht="12.75" customHeight="1" thickBot="1" x14ac:dyDescent="0.25">
      <c r="A63" s="10" t="str">
        <f t="shared" si="6"/>
        <v>OEJV 0160 </v>
      </c>
      <c r="B63" s="3" t="str">
        <f t="shared" si="7"/>
        <v>I</v>
      </c>
      <c r="C63" s="10">
        <f t="shared" si="8"/>
        <v>56492.385799999996</v>
      </c>
      <c r="D63" s="18" t="str">
        <f t="shared" si="9"/>
        <v>vis</v>
      </c>
      <c r="E63" s="54" t="e">
        <f>VLOOKUP(C63,'Active 1'!C$21:E$899,3,FALSE)</f>
        <v>#N/A</v>
      </c>
      <c r="F63" s="3" t="s">
        <v>79</v>
      </c>
      <c r="G63" s="18" t="str">
        <f t="shared" si="10"/>
        <v>56492.3858</v>
      </c>
      <c r="H63" s="10">
        <f t="shared" si="11"/>
        <v>13566</v>
      </c>
      <c r="I63" s="55" t="s">
        <v>367</v>
      </c>
      <c r="J63" s="56" t="s">
        <v>368</v>
      </c>
      <c r="K63" s="55">
        <v>13566</v>
      </c>
      <c r="L63" s="55" t="s">
        <v>210</v>
      </c>
      <c r="M63" s="56" t="s">
        <v>129</v>
      </c>
      <c r="N63" s="56" t="s">
        <v>144</v>
      </c>
      <c r="O63" s="57" t="s">
        <v>343</v>
      </c>
      <c r="P63" s="58" t="s">
        <v>282</v>
      </c>
    </row>
    <row r="64" spans="1:16" ht="12.75" customHeight="1" thickBot="1" x14ac:dyDescent="0.25">
      <c r="A64" s="10" t="str">
        <f t="shared" si="6"/>
        <v>OEJV 0160 </v>
      </c>
      <c r="B64" s="3" t="str">
        <f t="shared" si="7"/>
        <v>I</v>
      </c>
      <c r="C64" s="10">
        <f t="shared" si="8"/>
        <v>56492.38637</v>
      </c>
      <c r="D64" s="18" t="str">
        <f t="shared" si="9"/>
        <v>vis</v>
      </c>
      <c r="E64" s="54" t="e">
        <f>VLOOKUP(C64,'Active 1'!C$21:E$899,3,FALSE)</f>
        <v>#N/A</v>
      </c>
      <c r="F64" s="3" t="s">
        <v>79</v>
      </c>
      <c r="G64" s="18" t="str">
        <f t="shared" si="10"/>
        <v>56492.38637</v>
      </c>
      <c r="H64" s="10">
        <f t="shared" si="11"/>
        <v>13566</v>
      </c>
      <c r="I64" s="55" t="s">
        <v>369</v>
      </c>
      <c r="J64" s="56" t="s">
        <v>370</v>
      </c>
      <c r="K64" s="55">
        <v>13566</v>
      </c>
      <c r="L64" s="55" t="s">
        <v>371</v>
      </c>
      <c r="M64" s="56" t="s">
        <v>129</v>
      </c>
      <c r="N64" s="56" t="s">
        <v>79</v>
      </c>
      <c r="O64" s="57" t="s">
        <v>343</v>
      </c>
      <c r="P64" s="58" t="s">
        <v>282</v>
      </c>
    </row>
    <row r="65" spans="1:16" ht="12.75" customHeight="1" thickBot="1" x14ac:dyDescent="0.25">
      <c r="A65" s="10" t="str">
        <f t="shared" si="6"/>
        <v>OEJV 0160 </v>
      </c>
      <c r="B65" s="3" t="str">
        <f t="shared" si="7"/>
        <v>I</v>
      </c>
      <c r="C65" s="10">
        <f t="shared" si="8"/>
        <v>56492.390319999999</v>
      </c>
      <c r="D65" s="18" t="str">
        <f t="shared" si="9"/>
        <v>vis</v>
      </c>
      <c r="E65" s="54" t="e">
        <f>VLOOKUP(C65,'Active 1'!C$21:E$899,3,FALSE)</f>
        <v>#N/A</v>
      </c>
      <c r="F65" s="3" t="s">
        <v>79</v>
      </c>
      <c r="G65" s="18" t="str">
        <f t="shared" si="10"/>
        <v>56492.39032</v>
      </c>
      <c r="H65" s="10">
        <f t="shared" si="11"/>
        <v>13566</v>
      </c>
      <c r="I65" s="55" t="s">
        <v>372</v>
      </c>
      <c r="J65" s="56" t="s">
        <v>373</v>
      </c>
      <c r="K65" s="55">
        <v>13566</v>
      </c>
      <c r="L65" s="55" t="s">
        <v>374</v>
      </c>
      <c r="M65" s="56" t="s">
        <v>129</v>
      </c>
      <c r="N65" s="56" t="s">
        <v>143</v>
      </c>
      <c r="O65" s="57" t="s">
        <v>343</v>
      </c>
      <c r="P65" s="58" t="s">
        <v>282</v>
      </c>
    </row>
    <row r="66" spans="1:16" ht="12.75" customHeight="1" thickBot="1" x14ac:dyDescent="0.25">
      <c r="A66" s="10" t="str">
        <f t="shared" si="6"/>
        <v>OEJV 0160 </v>
      </c>
      <c r="B66" s="3" t="str">
        <f t="shared" si="7"/>
        <v>II</v>
      </c>
      <c r="C66" s="10">
        <f t="shared" si="8"/>
        <v>56492.533179999999</v>
      </c>
      <c r="D66" s="18" t="str">
        <f t="shared" si="9"/>
        <v>vis</v>
      </c>
      <c r="E66" s="54" t="e">
        <f>VLOOKUP(C66,'Active 1'!C$21:E$899,3,FALSE)</f>
        <v>#N/A</v>
      </c>
      <c r="F66" s="3" t="s">
        <v>79</v>
      </c>
      <c r="G66" s="18" t="str">
        <f t="shared" si="10"/>
        <v>56492.53318</v>
      </c>
      <c r="H66" s="10">
        <f t="shared" si="11"/>
        <v>13566.5</v>
      </c>
      <c r="I66" s="55" t="s">
        <v>375</v>
      </c>
      <c r="J66" s="56" t="s">
        <v>376</v>
      </c>
      <c r="K66" s="55">
        <v>13566.5</v>
      </c>
      <c r="L66" s="55" t="s">
        <v>377</v>
      </c>
      <c r="M66" s="56" t="s">
        <v>129</v>
      </c>
      <c r="N66" s="56" t="s">
        <v>144</v>
      </c>
      <c r="O66" s="57" t="s">
        <v>343</v>
      </c>
      <c r="P66" s="58" t="s">
        <v>282</v>
      </c>
    </row>
    <row r="67" spans="1:16" ht="12.75" customHeight="1" thickBot="1" x14ac:dyDescent="0.25">
      <c r="A67" s="10" t="str">
        <f t="shared" si="6"/>
        <v>OEJV 0160 </v>
      </c>
      <c r="B67" s="3" t="str">
        <f t="shared" si="7"/>
        <v>II</v>
      </c>
      <c r="C67" s="10">
        <f t="shared" si="8"/>
        <v>56492.533580000003</v>
      </c>
      <c r="D67" s="18" t="str">
        <f t="shared" si="9"/>
        <v>vis</v>
      </c>
      <c r="E67" s="54" t="e">
        <f>VLOOKUP(C67,'Active 1'!C$21:E$899,3,FALSE)</f>
        <v>#N/A</v>
      </c>
      <c r="F67" s="3" t="s">
        <v>79</v>
      </c>
      <c r="G67" s="18" t="str">
        <f t="shared" si="10"/>
        <v>56492.53358</v>
      </c>
      <c r="H67" s="10">
        <f t="shared" si="11"/>
        <v>13566.5</v>
      </c>
      <c r="I67" s="55" t="s">
        <v>378</v>
      </c>
      <c r="J67" s="56" t="s">
        <v>379</v>
      </c>
      <c r="K67" s="55">
        <v>13566.5</v>
      </c>
      <c r="L67" s="55" t="s">
        <v>380</v>
      </c>
      <c r="M67" s="56" t="s">
        <v>129</v>
      </c>
      <c r="N67" s="56" t="s">
        <v>143</v>
      </c>
      <c r="O67" s="57" t="s">
        <v>343</v>
      </c>
      <c r="P67" s="58" t="s">
        <v>282</v>
      </c>
    </row>
    <row r="68" spans="1:16" ht="12.75" customHeight="1" thickBot="1" x14ac:dyDescent="0.25">
      <c r="A68" s="10" t="str">
        <f t="shared" si="6"/>
        <v>OEJV 0160 </v>
      </c>
      <c r="B68" s="3" t="str">
        <f t="shared" si="7"/>
        <v>II</v>
      </c>
      <c r="C68" s="10">
        <f t="shared" si="8"/>
        <v>56492.534800000001</v>
      </c>
      <c r="D68" s="18" t="str">
        <f t="shared" si="9"/>
        <v>vis</v>
      </c>
      <c r="E68" s="54" t="e">
        <f>VLOOKUP(C68,'Active 1'!C$21:E$899,3,FALSE)</f>
        <v>#N/A</v>
      </c>
      <c r="F68" s="3" t="s">
        <v>79</v>
      </c>
      <c r="G68" s="18" t="str">
        <f t="shared" si="10"/>
        <v>56492.5348</v>
      </c>
      <c r="H68" s="10">
        <f t="shared" si="11"/>
        <v>13566.5</v>
      </c>
      <c r="I68" s="55" t="s">
        <v>381</v>
      </c>
      <c r="J68" s="56" t="s">
        <v>382</v>
      </c>
      <c r="K68" s="55">
        <v>13566.5</v>
      </c>
      <c r="L68" s="55" t="s">
        <v>230</v>
      </c>
      <c r="M68" s="56" t="s">
        <v>129</v>
      </c>
      <c r="N68" s="56" t="s">
        <v>79</v>
      </c>
      <c r="O68" s="57" t="s">
        <v>343</v>
      </c>
      <c r="P68" s="58" t="s">
        <v>282</v>
      </c>
    </row>
    <row r="69" spans="1:16" ht="12.75" customHeight="1" thickBot="1" x14ac:dyDescent="0.25">
      <c r="A69" s="10" t="str">
        <f t="shared" si="6"/>
        <v>OEJV 0160 </v>
      </c>
      <c r="B69" s="3" t="str">
        <f t="shared" si="7"/>
        <v>II</v>
      </c>
      <c r="C69" s="10">
        <f t="shared" si="8"/>
        <v>56492.538979999998</v>
      </c>
      <c r="D69" s="18" t="str">
        <f t="shared" si="9"/>
        <v>vis</v>
      </c>
      <c r="E69" s="54" t="e">
        <f>VLOOKUP(C69,'Active 1'!C$21:E$899,3,FALSE)</f>
        <v>#N/A</v>
      </c>
      <c r="F69" s="3" t="s">
        <v>79</v>
      </c>
      <c r="G69" s="18" t="str">
        <f t="shared" si="10"/>
        <v>56492.53898</v>
      </c>
      <c r="H69" s="10">
        <f t="shared" si="11"/>
        <v>13566.5</v>
      </c>
      <c r="I69" s="55" t="s">
        <v>383</v>
      </c>
      <c r="J69" s="56" t="s">
        <v>384</v>
      </c>
      <c r="K69" s="55">
        <v>13566.5</v>
      </c>
      <c r="L69" s="55" t="s">
        <v>385</v>
      </c>
      <c r="M69" s="56" t="s">
        <v>129</v>
      </c>
      <c r="N69" s="56" t="s">
        <v>36</v>
      </c>
      <c r="O69" s="57" t="s">
        <v>343</v>
      </c>
      <c r="P69" s="58" t="s">
        <v>282</v>
      </c>
    </row>
    <row r="70" spans="1:16" ht="12.75" customHeight="1" thickBot="1" x14ac:dyDescent="0.25">
      <c r="A70" s="10" t="str">
        <f t="shared" si="6"/>
        <v>OEJV 0160 </v>
      </c>
      <c r="B70" s="3" t="str">
        <f t="shared" si="7"/>
        <v>II</v>
      </c>
      <c r="C70" s="10">
        <f t="shared" si="8"/>
        <v>56493.416570000001</v>
      </c>
      <c r="D70" s="18" t="str">
        <f t="shared" si="9"/>
        <v>vis</v>
      </c>
      <c r="E70" s="54" t="e">
        <f>VLOOKUP(C70,'Active 1'!C$21:E$899,3,FALSE)</f>
        <v>#N/A</v>
      </c>
      <c r="F70" s="3" t="s">
        <v>79</v>
      </c>
      <c r="G70" s="18" t="str">
        <f t="shared" si="10"/>
        <v>56493.41657</v>
      </c>
      <c r="H70" s="10">
        <f t="shared" si="11"/>
        <v>13569.5</v>
      </c>
      <c r="I70" s="55" t="s">
        <v>386</v>
      </c>
      <c r="J70" s="56" t="s">
        <v>387</v>
      </c>
      <c r="K70" s="55">
        <v>13569.5</v>
      </c>
      <c r="L70" s="55" t="s">
        <v>388</v>
      </c>
      <c r="M70" s="56" t="s">
        <v>129</v>
      </c>
      <c r="N70" s="56" t="s">
        <v>143</v>
      </c>
      <c r="O70" s="57" t="s">
        <v>343</v>
      </c>
      <c r="P70" s="58" t="s">
        <v>282</v>
      </c>
    </row>
    <row r="71" spans="1:16" ht="12.75" customHeight="1" thickBot="1" x14ac:dyDescent="0.25">
      <c r="A71" s="10" t="str">
        <f t="shared" si="6"/>
        <v>OEJV 0160 </v>
      </c>
      <c r="B71" s="3" t="str">
        <f t="shared" si="7"/>
        <v>II</v>
      </c>
      <c r="C71" s="10">
        <f t="shared" si="8"/>
        <v>56493.416570000001</v>
      </c>
      <c r="D71" s="18" t="str">
        <f t="shared" si="9"/>
        <v>vis</v>
      </c>
      <c r="E71" s="54" t="e">
        <f>VLOOKUP(C71,'Active 1'!C$21:E$899,3,FALSE)</f>
        <v>#N/A</v>
      </c>
      <c r="F71" s="3" t="s">
        <v>79</v>
      </c>
      <c r="G71" s="18" t="str">
        <f t="shared" si="10"/>
        <v>56493.41657</v>
      </c>
      <c r="H71" s="10">
        <f t="shared" si="11"/>
        <v>13569.5</v>
      </c>
      <c r="I71" s="55" t="s">
        <v>386</v>
      </c>
      <c r="J71" s="56" t="s">
        <v>387</v>
      </c>
      <c r="K71" s="55">
        <v>13569.5</v>
      </c>
      <c r="L71" s="55" t="s">
        <v>388</v>
      </c>
      <c r="M71" s="56" t="s">
        <v>129</v>
      </c>
      <c r="N71" s="56" t="s">
        <v>36</v>
      </c>
      <c r="O71" s="57" t="s">
        <v>343</v>
      </c>
      <c r="P71" s="58" t="s">
        <v>282</v>
      </c>
    </row>
    <row r="72" spans="1:16" ht="12.75" customHeight="1" thickBot="1" x14ac:dyDescent="0.25">
      <c r="A72" s="10" t="str">
        <f t="shared" si="6"/>
        <v>OEJV 0160 </v>
      </c>
      <c r="B72" s="3" t="str">
        <f t="shared" si="7"/>
        <v>II</v>
      </c>
      <c r="C72" s="10">
        <f t="shared" si="8"/>
        <v>56493.418210000003</v>
      </c>
      <c r="D72" s="18" t="str">
        <f t="shared" si="9"/>
        <v>vis</v>
      </c>
      <c r="E72" s="54" t="e">
        <f>VLOOKUP(C72,'Active 1'!C$21:E$899,3,FALSE)</f>
        <v>#N/A</v>
      </c>
      <c r="F72" s="3" t="s">
        <v>79</v>
      </c>
      <c r="G72" s="18" t="str">
        <f t="shared" si="10"/>
        <v>56493.41821</v>
      </c>
      <c r="H72" s="10">
        <f t="shared" si="11"/>
        <v>13569.5</v>
      </c>
      <c r="I72" s="55" t="s">
        <v>389</v>
      </c>
      <c r="J72" s="56" t="s">
        <v>390</v>
      </c>
      <c r="K72" s="55">
        <v>13569.5</v>
      </c>
      <c r="L72" s="55" t="s">
        <v>391</v>
      </c>
      <c r="M72" s="56" t="s">
        <v>129</v>
      </c>
      <c r="N72" s="56" t="s">
        <v>144</v>
      </c>
      <c r="O72" s="57" t="s">
        <v>343</v>
      </c>
      <c r="P72" s="58" t="s">
        <v>282</v>
      </c>
    </row>
    <row r="73" spans="1:16" ht="12.75" customHeight="1" thickBot="1" x14ac:dyDescent="0.25">
      <c r="A73" s="10" t="str">
        <f t="shared" si="6"/>
        <v>OEJV 0160 </v>
      </c>
      <c r="B73" s="3" t="str">
        <f t="shared" si="7"/>
        <v>II</v>
      </c>
      <c r="C73" s="10">
        <f t="shared" si="8"/>
        <v>56493.425190000002</v>
      </c>
      <c r="D73" s="18" t="str">
        <f t="shared" si="9"/>
        <v>vis</v>
      </c>
      <c r="E73" s="54" t="e">
        <f>VLOOKUP(C73,'Active 1'!C$21:E$899,3,FALSE)</f>
        <v>#N/A</v>
      </c>
      <c r="F73" s="3" t="s">
        <v>79</v>
      </c>
      <c r="G73" s="18" t="str">
        <f t="shared" si="10"/>
        <v>56493.42519</v>
      </c>
      <c r="H73" s="10">
        <f t="shared" si="11"/>
        <v>13569.5</v>
      </c>
      <c r="I73" s="55" t="s">
        <v>392</v>
      </c>
      <c r="J73" s="56" t="s">
        <v>393</v>
      </c>
      <c r="K73" s="55">
        <v>13569.5</v>
      </c>
      <c r="L73" s="55" t="s">
        <v>394</v>
      </c>
      <c r="M73" s="56" t="s">
        <v>129</v>
      </c>
      <c r="N73" s="56" t="s">
        <v>79</v>
      </c>
      <c r="O73" s="57" t="s">
        <v>343</v>
      </c>
      <c r="P73" s="58" t="s">
        <v>282</v>
      </c>
    </row>
    <row r="74" spans="1:16" ht="12.75" customHeight="1" thickBot="1" x14ac:dyDescent="0.25">
      <c r="A74" s="10" t="str">
        <f t="shared" si="6"/>
        <v>OEJV 0160 </v>
      </c>
      <c r="B74" s="3" t="str">
        <f t="shared" si="7"/>
        <v>I</v>
      </c>
      <c r="C74" s="10">
        <f t="shared" si="8"/>
        <v>56493.561840000002</v>
      </c>
      <c r="D74" s="18" t="str">
        <f t="shared" si="9"/>
        <v>vis</v>
      </c>
      <c r="E74" s="54" t="e">
        <f>VLOOKUP(C74,'Active 1'!C$21:E$899,3,FALSE)</f>
        <v>#N/A</v>
      </c>
      <c r="F74" s="3" t="s">
        <v>79</v>
      </c>
      <c r="G74" s="18" t="str">
        <f t="shared" si="10"/>
        <v>56493.56184</v>
      </c>
      <c r="H74" s="10">
        <f t="shared" si="11"/>
        <v>13570</v>
      </c>
      <c r="I74" s="55" t="s">
        <v>395</v>
      </c>
      <c r="J74" s="56" t="s">
        <v>396</v>
      </c>
      <c r="K74" s="55">
        <v>13570</v>
      </c>
      <c r="L74" s="55" t="s">
        <v>397</v>
      </c>
      <c r="M74" s="56" t="s">
        <v>129</v>
      </c>
      <c r="N74" s="56" t="s">
        <v>143</v>
      </c>
      <c r="O74" s="57" t="s">
        <v>343</v>
      </c>
      <c r="P74" s="58" t="s">
        <v>282</v>
      </c>
    </row>
    <row r="75" spans="1:16" ht="12.75" customHeight="1" thickBot="1" x14ac:dyDescent="0.25">
      <c r="A75" s="10" t="str">
        <f t="shared" ref="A75:A106" si="12">P75</f>
        <v>OEJV 0160 </v>
      </c>
      <c r="B75" s="3" t="str">
        <f t="shared" ref="B75:B106" si="13">IF(H75=INT(H75),"I","II")</f>
        <v>I</v>
      </c>
      <c r="C75" s="10">
        <f t="shared" ref="C75:C106" si="14">1*G75</f>
        <v>56493.562530000003</v>
      </c>
      <c r="D75" s="18" t="str">
        <f t="shared" ref="D75:D106" si="15">VLOOKUP(F75,I$1:J$5,2,FALSE)</f>
        <v>vis</v>
      </c>
      <c r="E75" s="54" t="e">
        <f>VLOOKUP(C75,'Active 1'!C$21:E$899,3,FALSE)</f>
        <v>#N/A</v>
      </c>
      <c r="F75" s="3" t="s">
        <v>79</v>
      </c>
      <c r="G75" s="18" t="str">
        <f t="shared" ref="G75:G106" si="16">MID(I75,3,LEN(I75)-3)</f>
        <v>56493.56253</v>
      </c>
      <c r="H75" s="10">
        <f t="shared" ref="H75:H106" si="17">1*K75</f>
        <v>13570</v>
      </c>
      <c r="I75" s="55" t="s">
        <v>398</v>
      </c>
      <c r="J75" s="56" t="s">
        <v>399</v>
      </c>
      <c r="K75" s="55">
        <v>13570</v>
      </c>
      <c r="L75" s="55" t="s">
        <v>400</v>
      </c>
      <c r="M75" s="56" t="s">
        <v>129</v>
      </c>
      <c r="N75" s="56" t="s">
        <v>144</v>
      </c>
      <c r="O75" s="57" t="s">
        <v>343</v>
      </c>
      <c r="P75" s="58" t="s">
        <v>282</v>
      </c>
    </row>
    <row r="76" spans="1:16" ht="12.75" customHeight="1" thickBot="1" x14ac:dyDescent="0.25">
      <c r="A76" s="10" t="str">
        <f t="shared" si="12"/>
        <v>OEJV 0160 </v>
      </c>
      <c r="B76" s="3" t="str">
        <f t="shared" si="13"/>
        <v>I</v>
      </c>
      <c r="C76" s="10">
        <f t="shared" si="14"/>
        <v>56494.44283</v>
      </c>
      <c r="D76" s="18" t="str">
        <f t="shared" si="15"/>
        <v>vis</v>
      </c>
      <c r="E76" s="54" t="e">
        <f>VLOOKUP(C76,'Active 1'!C$21:E$899,3,FALSE)</f>
        <v>#N/A</v>
      </c>
      <c r="F76" s="3" t="s">
        <v>79</v>
      </c>
      <c r="G76" s="18" t="str">
        <f t="shared" si="16"/>
        <v>56494.44283</v>
      </c>
      <c r="H76" s="10">
        <f t="shared" si="17"/>
        <v>13573</v>
      </c>
      <c r="I76" s="55" t="s">
        <v>401</v>
      </c>
      <c r="J76" s="56" t="s">
        <v>402</v>
      </c>
      <c r="K76" s="55">
        <v>13573</v>
      </c>
      <c r="L76" s="55" t="s">
        <v>403</v>
      </c>
      <c r="M76" s="56" t="s">
        <v>129</v>
      </c>
      <c r="N76" s="56" t="s">
        <v>143</v>
      </c>
      <c r="O76" s="57" t="s">
        <v>343</v>
      </c>
      <c r="P76" s="58" t="s">
        <v>282</v>
      </c>
    </row>
    <row r="77" spans="1:16" ht="12.75" customHeight="1" thickBot="1" x14ac:dyDescent="0.25">
      <c r="A77" s="10" t="str">
        <f t="shared" si="12"/>
        <v>OEJV 0160 </v>
      </c>
      <c r="B77" s="3" t="str">
        <f t="shared" si="13"/>
        <v>I</v>
      </c>
      <c r="C77" s="10">
        <f t="shared" si="14"/>
        <v>56494.444790000001</v>
      </c>
      <c r="D77" s="18" t="str">
        <f t="shared" si="15"/>
        <v>vis</v>
      </c>
      <c r="E77" s="54" t="e">
        <f>VLOOKUP(C77,'Active 1'!C$21:E$899,3,FALSE)</f>
        <v>#N/A</v>
      </c>
      <c r="F77" s="3" t="s">
        <v>79</v>
      </c>
      <c r="G77" s="18" t="str">
        <f t="shared" si="16"/>
        <v>56494.44479</v>
      </c>
      <c r="H77" s="10">
        <f t="shared" si="17"/>
        <v>13573</v>
      </c>
      <c r="I77" s="55" t="s">
        <v>404</v>
      </c>
      <c r="J77" s="56" t="s">
        <v>405</v>
      </c>
      <c r="K77" s="55">
        <v>13573</v>
      </c>
      <c r="L77" s="55" t="s">
        <v>406</v>
      </c>
      <c r="M77" s="56" t="s">
        <v>129</v>
      </c>
      <c r="N77" s="56" t="s">
        <v>144</v>
      </c>
      <c r="O77" s="57" t="s">
        <v>343</v>
      </c>
      <c r="P77" s="58" t="s">
        <v>282</v>
      </c>
    </row>
    <row r="78" spans="1:16" ht="12.75" customHeight="1" thickBot="1" x14ac:dyDescent="0.25">
      <c r="A78" s="10" t="str">
        <f t="shared" si="12"/>
        <v>OEJV 0160 </v>
      </c>
      <c r="B78" s="3" t="str">
        <f t="shared" si="13"/>
        <v>I</v>
      </c>
      <c r="C78" s="10">
        <f t="shared" si="14"/>
        <v>56496.505369999999</v>
      </c>
      <c r="D78" s="18" t="str">
        <f t="shared" si="15"/>
        <v>vis</v>
      </c>
      <c r="E78" s="54" t="e">
        <f>VLOOKUP(C78,'Active 1'!C$21:E$899,3,FALSE)</f>
        <v>#N/A</v>
      </c>
      <c r="F78" s="3" t="s">
        <v>79</v>
      </c>
      <c r="G78" s="18" t="str">
        <f t="shared" si="16"/>
        <v>56496.50537</v>
      </c>
      <c r="H78" s="10">
        <f t="shared" si="17"/>
        <v>13580</v>
      </c>
      <c r="I78" s="55" t="s">
        <v>407</v>
      </c>
      <c r="J78" s="56" t="s">
        <v>408</v>
      </c>
      <c r="K78" s="55">
        <v>13580</v>
      </c>
      <c r="L78" s="55" t="s">
        <v>409</v>
      </c>
      <c r="M78" s="56" t="s">
        <v>129</v>
      </c>
      <c r="N78" s="56" t="s">
        <v>143</v>
      </c>
      <c r="O78" s="57" t="s">
        <v>343</v>
      </c>
      <c r="P78" s="58" t="s">
        <v>282</v>
      </c>
    </row>
    <row r="79" spans="1:16" ht="12.75" customHeight="1" thickBot="1" x14ac:dyDescent="0.25">
      <c r="A79" s="10" t="str">
        <f t="shared" si="12"/>
        <v>OEJV 0160 </v>
      </c>
      <c r="B79" s="3" t="str">
        <f t="shared" si="13"/>
        <v>I</v>
      </c>
      <c r="C79" s="10">
        <f t="shared" si="14"/>
        <v>56496.50604</v>
      </c>
      <c r="D79" s="18" t="str">
        <f t="shared" si="15"/>
        <v>vis</v>
      </c>
      <c r="E79" s="54" t="e">
        <f>VLOOKUP(C79,'Active 1'!C$21:E$899,3,FALSE)</f>
        <v>#N/A</v>
      </c>
      <c r="F79" s="3" t="s">
        <v>79</v>
      </c>
      <c r="G79" s="18" t="str">
        <f t="shared" si="16"/>
        <v>56496.50604</v>
      </c>
      <c r="H79" s="10">
        <f t="shared" si="17"/>
        <v>13580</v>
      </c>
      <c r="I79" s="55" t="s">
        <v>410</v>
      </c>
      <c r="J79" s="56" t="s">
        <v>411</v>
      </c>
      <c r="K79" s="55">
        <v>13580</v>
      </c>
      <c r="L79" s="55" t="s">
        <v>412</v>
      </c>
      <c r="M79" s="56" t="s">
        <v>129</v>
      </c>
      <c r="N79" s="56" t="s">
        <v>144</v>
      </c>
      <c r="O79" s="57" t="s">
        <v>343</v>
      </c>
      <c r="P79" s="58" t="s">
        <v>282</v>
      </c>
    </row>
    <row r="80" spans="1:16" ht="12.75" customHeight="1" thickBot="1" x14ac:dyDescent="0.25">
      <c r="A80" s="10" t="str">
        <f t="shared" si="12"/>
        <v>OEJV 0160 </v>
      </c>
      <c r="B80" s="3" t="str">
        <f t="shared" si="13"/>
        <v>I</v>
      </c>
      <c r="C80" s="10">
        <f t="shared" si="14"/>
        <v>56497.388129999999</v>
      </c>
      <c r="D80" s="18" t="str">
        <f t="shared" si="15"/>
        <v>vis</v>
      </c>
      <c r="E80" s="54" t="e">
        <f>VLOOKUP(C80,'Active 1'!C$21:E$899,3,FALSE)</f>
        <v>#N/A</v>
      </c>
      <c r="F80" s="3" t="s">
        <v>79</v>
      </c>
      <c r="G80" s="18" t="str">
        <f t="shared" si="16"/>
        <v>56497.38813</v>
      </c>
      <c r="H80" s="10">
        <f t="shared" si="17"/>
        <v>13583</v>
      </c>
      <c r="I80" s="55" t="s">
        <v>413</v>
      </c>
      <c r="J80" s="56" t="s">
        <v>414</v>
      </c>
      <c r="K80" s="55">
        <v>13583</v>
      </c>
      <c r="L80" s="55" t="s">
        <v>415</v>
      </c>
      <c r="M80" s="56" t="s">
        <v>129</v>
      </c>
      <c r="N80" s="56" t="s">
        <v>79</v>
      </c>
      <c r="O80" s="57" t="s">
        <v>343</v>
      </c>
      <c r="P80" s="58" t="s">
        <v>282</v>
      </c>
    </row>
    <row r="81" spans="1:16" ht="12.75" customHeight="1" thickBot="1" x14ac:dyDescent="0.25">
      <c r="A81" s="10" t="str">
        <f t="shared" si="12"/>
        <v>OEJV 0160 </v>
      </c>
      <c r="B81" s="3" t="str">
        <f t="shared" si="13"/>
        <v>I</v>
      </c>
      <c r="C81" s="10">
        <f t="shared" si="14"/>
        <v>56497.388679999996</v>
      </c>
      <c r="D81" s="18" t="str">
        <f t="shared" si="15"/>
        <v>vis</v>
      </c>
      <c r="E81" s="54" t="e">
        <f>VLOOKUP(C81,'Active 1'!C$21:E$899,3,FALSE)</f>
        <v>#N/A</v>
      </c>
      <c r="F81" s="3" t="s">
        <v>79</v>
      </c>
      <c r="G81" s="18" t="str">
        <f t="shared" si="16"/>
        <v>56497.38868</v>
      </c>
      <c r="H81" s="10">
        <f t="shared" si="17"/>
        <v>13583</v>
      </c>
      <c r="I81" s="55" t="s">
        <v>416</v>
      </c>
      <c r="J81" s="56" t="s">
        <v>417</v>
      </c>
      <c r="K81" s="55">
        <v>13583</v>
      </c>
      <c r="L81" s="55" t="s">
        <v>418</v>
      </c>
      <c r="M81" s="56" t="s">
        <v>129</v>
      </c>
      <c r="N81" s="56" t="s">
        <v>143</v>
      </c>
      <c r="O81" s="57" t="s">
        <v>343</v>
      </c>
      <c r="P81" s="58" t="s">
        <v>282</v>
      </c>
    </row>
    <row r="82" spans="1:16" ht="12.75" customHeight="1" thickBot="1" x14ac:dyDescent="0.25">
      <c r="A82" s="10" t="str">
        <f t="shared" si="12"/>
        <v>OEJV 0160 </v>
      </c>
      <c r="B82" s="3" t="str">
        <f t="shared" si="13"/>
        <v>I</v>
      </c>
      <c r="C82" s="10">
        <f t="shared" si="14"/>
        <v>56497.38869</v>
      </c>
      <c r="D82" s="18" t="str">
        <f t="shared" si="15"/>
        <v>vis</v>
      </c>
      <c r="E82" s="54" t="e">
        <f>VLOOKUP(C82,'Active 1'!C$21:E$899,3,FALSE)</f>
        <v>#N/A</v>
      </c>
      <c r="F82" s="3" t="s">
        <v>79</v>
      </c>
      <c r="G82" s="18" t="str">
        <f t="shared" si="16"/>
        <v>56497.38869</v>
      </c>
      <c r="H82" s="10">
        <f t="shared" si="17"/>
        <v>13583</v>
      </c>
      <c r="I82" s="55" t="s">
        <v>419</v>
      </c>
      <c r="J82" s="56" t="s">
        <v>417</v>
      </c>
      <c r="K82" s="55">
        <v>13583</v>
      </c>
      <c r="L82" s="55" t="s">
        <v>420</v>
      </c>
      <c r="M82" s="56" t="s">
        <v>129</v>
      </c>
      <c r="N82" s="56" t="s">
        <v>36</v>
      </c>
      <c r="O82" s="57" t="s">
        <v>343</v>
      </c>
      <c r="P82" s="58" t="s">
        <v>282</v>
      </c>
    </row>
    <row r="83" spans="1:16" ht="12.75" customHeight="1" thickBot="1" x14ac:dyDescent="0.25">
      <c r="A83" s="10" t="str">
        <f t="shared" si="12"/>
        <v>OEJV 0160 </v>
      </c>
      <c r="B83" s="3" t="str">
        <f t="shared" si="13"/>
        <v>I</v>
      </c>
      <c r="C83" s="10">
        <f t="shared" si="14"/>
        <v>56497.388989999999</v>
      </c>
      <c r="D83" s="18" t="str">
        <f t="shared" si="15"/>
        <v>vis</v>
      </c>
      <c r="E83" s="54" t="e">
        <f>VLOOKUP(C83,'Active 1'!C$21:E$899,3,FALSE)</f>
        <v>#N/A</v>
      </c>
      <c r="F83" s="3" t="s">
        <v>79</v>
      </c>
      <c r="G83" s="18" t="str">
        <f t="shared" si="16"/>
        <v>56497.38899</v>
      </c>
      <c r="H83" s="10">
        <f t="shared" si="17"/>
        <v>13583</v>
      </c>
      <c r="I83" s="55" t="s">
        <v>421</v>
      </c>
      <c r="J83" s="56" t="s">
        <v>422</v>
      </c>
      <c r="K83" s="55">
        <v>13583</v>
      </c>
      <c r="L83" s="55" t="s">
        <v>423</v>
      </c>
      <c r="M83" s="56" t="s">
        <v>129</v>
      </c>
      <c r="N83" s="56" t="s">
        <v>144</v>
      </c>
      <c r="O83" s="57" t="s">
        <v>343</v>
      </c>
      <c r="P83" s="58" t="s">
        <v>282</v>
      </c>
    </row>
    <row r="84" spans="1:16" ht="12.75" customHeight="1" thickBot="1" x14ac:dyDescent="0.25">
      <c r="A84" s="10" t="str">
        <f t="shared" si="12"/>
        <v>OEJV 0160 </v>
      </c>
      <c r="B84" s="3" t="str">
        <f t="shared" si="13"/>
        <v>II</v>
      </c>
      <c r="C84" s="10">
        <f t="shared" si="14"/>
        <v>56497.534950000001</v>
      </c>
      <c r="D84" s="18" t="str">
        <f t="shared" si="15"/>
        <v>vis</v>
      </c>
      <c r="E84" s="54" t="e">
        <f>VLOOKUP(C84,'Active 1'!C$21:E$899,3,FALSE)</f>
        <v>#N/A</v>
      </c>
      <c r="F84" s="3" t="s">
        <v>79</v>
      </c>
      <c r="G84" s="18" t="str">
        <f t="shared" si="16"/>
        <v>56497.53495</v>
      </c>
      <c r="H84" s="10">
        <f t="shared" si="17"/>
        <v>13583.5</v>
      </c>
      <c r="I84" s="55" t="s">
        <v>424</v>
      </c>
      <c r="J84" s="56" t="s">
        <v>425</v>
      </c>
      <c r="K84" s="55">
        <v>13583.5</v>
      </c>
      <c r="L84" s="55" t="s">
        <v>426</v>
      </c>
      <c r="M84" s="56" t="s">
        <v>129</v>
      </c>
      <c r="N84" s="56" t="s">
        <v>79</v>
      </c>
      <c r="O84" s="57" t="s">
        <v>343</v>
      </c>
      <c r="P84" s="58" t="s">
        <v>282</v>
      </c>
    </row>
    <row r="85" spans="1:16" ht="12.75" customHeight="1" thickBot="1" x14ac:dyDescent="0.25">
      <c r="A85" s="10" t="str">
        <f t="shared" si="12"/>
        <v>OEJV 0160 </v>
      </c>
      <c r="B85" s="3" t="str">
        <f t="shared" si="13"/>
        <v>II</v>
      </c>
      <c r="C85" s="10">
        <f t="shared" si="14"/>
        <v>56497.535980000001</v>
      </c>
      <c r="D85" s="18" t="str">
        <f t="shared" si="15"/>
        <v>vis</v>
      </c>
      <c r="E85" s="54" t="e">
        <f>VLOOKUP(C85,'Active 1'!C$21:E$899,3,FALSE)</f>
        <v>#N/A</v>
      </c>
      <c r="F85" s="3" t="s">
        <v>79</v>
      </c>
      <c r="G85" s="18" t="str">
        <f t="shared" si="16"/>
        <v>56497.53598</v>
      </c>
      <c r="H85" s="10">
        <f t="shared" si="17"/>
        <v>13583.5</v>
      </c>
      <c r="I85" s="55" t="s">
        <v>427</v>
      </c>
      <c r="J85" s="56" t="s">
        <v>428</v>
      </c>
      <c r="K85" s="55">
        <v>13583.5</v>
      </c>
      <c r="L85" s="55" t="s">
        <v>199</v>
      </c>
      <c r="M85" s="56" t="s">
        <v>129</v>
      </c>
      <c r="N85" s="56" t="s">
        <v>143</v>
      </c>
      <c r="O85" s="57" t="s">
        <v>343</v>
      </c>
      <c r="P85" s="58" t="s">
        <v>282</v>
      </c>
    </row>
    <row r="86" spans="1:16" ht="12.75" customHeight="1" thickBot="1" x14ac:dyDescent="0.25">
      <c r="A86" s="10" t="str">
        <f t="shared" si="12"/>
        <v>OEJV 0160 </v>
      </c>
      <c r="B86" s="3" t="str">
        <f t="shared" si="13"/>
        <v>II</v>
      </c>
      <c r="C86" s="10">
        <f t="shared" si="14"/>
        <v>56497.540849999998</v>
      </c>
      <c r="D86" s="18" t="str">
        <f t="shared" si="15"/>
        <v>vis</v>
      </c>
      <c r="E86" s="54" t="e">
        <f>VLOOKUP(C86,'Active 1'!C$21:E$899,3,FALSE)</f>
        <v>#N/A</v>
      </c>
      <c r="F86" s="3" t="s">
        <v>79</v>
      </c>
      <c r="G86" s="18" t="str">
        <f t="shared" si="16"/>
        <v>56497.54085</v>
      </c>
      <c r="H86" s="10">
        <f t="shared" si="17"/>
        <v>13583.5</v>
      </c>
      <c r="I86" s="55" t="s">
        <v>429</v>
      </c>
      <c r="J86" s="56" t="s">
        <v>430</v>
      </c>
      <c r="K86" s="55">
        <v>13583.5</v>
      </c>
      <c r="L86" s="55" t="s">
        <v>431</v>
      </c>
      <c r="M86" s="56" t="s">
        <v>129</v>
      </c>
      <c r="N86" s="56" t="s">
        <v>36</v>
      </c>
      <c r="O86" s="57" t="s">
        <v>343</v>
      </c>
      <c r="P86" s="58" t="s">
        <v>282</v>
      </c>
    </row>
    <row r="87" spans="1:16" ht="12.75" customHeight="1" thickBot="1" x14ac:dyDescent="0.25">
      <c r="A87" s="10" t="str">
        <f t="shared" si="12"/>
        <v>OEJV 0160 </v>
      </c>
      <c r="B87" s="3" t="str">
        <f t="shared" si="13"/>
        <v>II</v>
      </c>
      <c r="C87" s="10">
        <f t="shared" si="14"/>
        <v>56497.540970000002</v>
      </c>
      <c r="D87" s="18" t="str">
        <f t="shared" si="15"/>
        <v>vis</v>
      </c>
      <c r="E87" s="54" t="e">
        <f>VLOOKUP(C87,'Active 1'!C$21:E$899,3,FALSE)</f>
        <v>#N/A</v>
      </c>
      <c r="F87" s="3" t="s">
        <v>79</v>
      </c>
      <c r="G87" s="18" t="str">
        <f t="shared" si="16"/>
        <v>56497.54097</v>
      </c>
      <c r="H87" s="10">
        <f t="shared" si="17"/>
        <v>13583.5</v>
      </c>
      <c r="I87" s="55" t="s">
        <v>432</v>
      </c>
      <c r="J87" s="56" t="s">
        <v>430</v>
      </c>
      <c r="K87" s="55">
        <v>13583.5</v>
      </c>
      <c r="L87" s="55" t="s">
        <v>433</v>
      </c>
      <c r="M87" s="56" t="s">
        <v>129</v>
      </c>
      <c r="N87" s="56" t="s">
        <v>144</v>
      </c>
      <c r="O87" s="57" t="s">
        <v>343</v>
      </c>
      <c r="P87" s="58" t="s">
        <v>282</v>
      </c>
    </row>
    <row r="88" spans="1:16" ht="12.75" customHeight="1" thickBot="1" x14ac:dyDescent="0.25">
      <c r="A88" s="10" t="str">
        <f t="shared" si="12"/>
        <v>OEJV 0160 </v>
      </c>
      <c r="B88" s="3" t="str">
        <f t="shared" si="13"/>
        <v>I</v>
      </c>
      <c r="C88" s="10">
        <f t="shared" si="14"/>
        <v>56499.442860000003</v>
      </c>
      <c r="D88" s="18" t="str">
        <f t="shared" si="15"/>
        <v>vis</v>
      </c>
      <c r="E88" s="54" t="e">
        <f>VLOOKUP(C88,'Active 1'!C$21:E$899,3,FALSE)</f>
        <v>#N/A</v>
      </c>
      <c r="F88" s="3" t="s">
        <v>79</v>
      </c>
      <c r="G88" s="18" t="str">
        <f t="shared" si="16"/>
        <v>56499.44286</v>
      </c>
      <c r="H88" s="10">
        <f t="shared" si="17"/>
        <v>13590</v>
      </c>
      <c r="I88" s="55" t="s">
        <v>434</v>
      </c>
      <c r="J88" s="56" t="s">
        <v>435</v>
      </c>
      <c r="K88" s="55">
        <v>13590</v>
      </c>
      <c r="L88" s="55" t="s">
        <v>436</v>
      </c>
      <c r="M88" s="56" t="s">
        <v>129</v>
      </c>
      <c r="N88" s="56" t="s">
        <v>143</v>
      </c>
      <c r="O88" s="57" t="s">
        <v>343</v>
      </c>
      <c r="P88" s="58" t="s">
        <v>282</v>
      </c>
    </row>
    <row r="89" spans="1:16" ht="12.75" customHeight="1" thickBot="1" x14ac:dyDescent="0.25">
      <c r="A89" s="10" t="str">
        <f t="shared" si="12"/>
        <v>OEJV 0160 </v>
      </c>
      <c r="B89" s="3" t="str">
        <f t="shared" si="13"/>
        <v>I</v>
      </c>
      <c r="C89" s="10">
        <f t="shared" si="14"/>
        <v>56499.451410000001</v>
      </c>
      <c r="D89" s="18" t="str">
        <f t="shared" si="15"/>
        <v>vis</v>
      </c>
      <c r="E89" s="54" t="e">
        <f>VLOOKUP(C89,'Active 1'!C$21:E$899,3,FALSE)</f>
        <v>#N/A</v>
      </c>
      <c r="F89" s="3" t="s">
        <v>79</v>
      </c>
      <c r="G89" s="18" t="str">
        <f t="shared" si="16"/>
        <v>56499.45141</v>
      </c>
      <c r="H89" s="10">
        <f t="shared" si="17"/>
        <v>13590</v>
      </c>
      <c r="I89" s="55" t="s">
        <v>437</v>
      </c>
      <c r="J89" s="56" t="s">
        <v>438</v>
      </c>
      <c r="K89" s="55">
        <v>13590</v>
      </c>
      <c r="L89" s="55" t="s">
        <v>439</v>
      </c>
      <c r="M89" s="56" t="s">
        <v>129</v>
      </c>
      <c r="N89" s="56" t="s">
        <v>79</v>
      </c>
      <c r="O89" s="57" t="s">
        <v>343</v>
      </c>
      <c r="P89" s="58" t="s">
        <v>282</v>
      </c>
    </row>
    <row r="90" spans="1:16" ht="12.75" customHeight="1" thickBot="1" x14ac:dyDescent="0.25">
      <c r="A90" s="10" t="str">
        <f t="shared" si="12"/>
        <v>OEJV 0160 </v>
      </c>
      <c r="B90" s="3" t="str">
        <f t="shared" si="13"/>
        <v>I</v>
      </c>
      <c r="C90" s="10">
        <f t="shared" si="14"/>
        <v>56499.454409999998</v>
      </c>
      <c r="D90" s="18" t="str">
        <f t="shared" si="15"/>
        <v>vis</v>
      </c>
      <c r="E90" s="54" t="e">
        <f>VLOOKUP(C90,'Active 1'!C$21:E$899,3,FALSE)</f>
        <v>#N/A</v>
      </c>
      <c r="F90" s="3" t="s">
        <v>79</v>
      </c>
      <c r="G90" s="18" t="str">
        <f t="shared" si="16"/>
        <v>56499.45441</v>
      </c>
      <c r="H90" s="10">
        <f t="shared" si="17"/>
        <v>13590</v>
      </c>
      <c r="I90" s="55" t="s">
        <v>440</v>
      </c>
      <c r="J90" s="56" t="s">
        <v>441</v>
      </c>
      <c r="K90" s="55">
        <v>13590</v>
      </c>
      <c r="L90" s="55" t="s">
        <v>442</v>
      </c>
      <c r="M90" s="56" t="s">
        <v>129</v>
      </c>
      <c r="N90" s="56" t="s">
        <v>144</v>
      </c>
      <c r="O90" s="57" t="s">
        <v>343</v>
      </c>
      <c r="P90" s="58" t="s">
        <v>282</v>
      </c>
    </row>
    <row r="91" spans="1:16" ht="12.75" customHeight="1" thickBot="1" x14ac:dyDescent="0.25">
      <c r="A91" s="10" t="str">
        <f t="shared" si="12"/>
        <v>OEJV 0160 </v>
      </c>
      <c r="B91" s="3" t="str">
        <f t="shared" si="13"/>
        <v>I</v>
      </c>
      <c r="C91" s="10">
        <f t="shared" si="14"/>
        <v>56499.45594</v>
      </c>
      <c r="D91" s="18" t="str">
        <f t="shared" si="15"/>
        <v>vis</v>
      </c>
      <c r="E91" s="54" t="e">
        <f>VLOOKUP(C91,'Active 1'!C$21:E$899,3,FALSE)</f>
        <v>#N/A</v>
      </c>
      <c r="F91" s="3" t="s">
        <v>79</v>
      </c>
      <c r="G91" s="18" t="str">
        <f t="shared" si="16"/>
        <v>56499.45594</v>
      </c>
      <c r="H91" s="10">
        <f t="shared" si="17"/>
        <v>13590</v>
      </c>
      <c r="I91" s="55" t="s">
        <v>443</v>
      </c>
      <c r="J91" s="56" t="s">
        <v>444</v>
      </c>
      <c r="K91" s="55">
        <v>13590</v>
      </c>
      <c r="L91" s="55" t="s">
        <v>445</v>
      </c>
      <c r="M91" s="56" t="s">
        <v>129</v>
      </c>
      <c r="N91" s="56" t="s">
        <v>36</v>
      </c>
      <c r="O91" s="57" t="s">
        <v>343</v>
      </c>
      <c r="P91" s="58" t="s">
        <v>282</v>
      </c>
    </row>
    <row r="92" spans="1:16" ht="12.75" customHeight="1" thickBot="1" x14ac:dyDescent="0.25">
      <c r="A92" s="10" t="str">
        <f t="shared" si="12"/>
        <v>OEJV 0160 </v>
      </c>
      <c r="B92" s="3" t="str">
        <f t="shared" si="13"/>
        <v>I</v>
      </c>
      <c r="C92" s="10">
        <f t="shared" si="14"/>
        <v>56500.33152</v>
      </c>
      <c r="D92" s="18" t="str">
        <f t="shared" si="15"/>
        <v>vis</v>
      </c>
      <c r="E92" s="54" t="e">
        <f>VLOOKUP(C92,'Active 1'!C$21:E$899,3,FALSE)</f>
        <v>#N/A</v>
      </c>
      <c r="F92" s="3" t="s">
        <v>79</v>
      </c>
      <c r="G92" s="18" t="str">
        <f t="shared" si="16"/>
        <v>56500.33152</v>
      </c>
      <c r="H92" s="10">
        <f t="shared" si="17"/>
        <v>13593</v>
      </c>
      <c r="I92" s="55" t="s">
        <v>446</v>
      </c>
      <c r="J92" s="56" t="s">
        <v>447</v>
      </c>
      <c r="K92" s="55">
        <v>13593</v>
      </c>
      <c r="L92" s="55" t="s">
        <v>448</v>
      </c>
      <c r="M92" s="56" t="s">
        <v>129</v>
      </c>
      <c r="N92" s="56" t="s">
        <v>143</v>
      </c>
      <c r="O92" s="57" t="s">
        <v>343</v>
      </c>
      <c r="P92" s="58" t="s">
        <v>282</v>
      </c>
    </row>
    <row r="93" spans="1:16" ht="12.75" customHeight="1" thickBot="1" x14ac:dyDescent="0.25">
      <c r="A93" s="10" t="str">
        <f t="shared" si="12"/>
        <v>OEJV 0160 </v>
      </c>
      <c r="B93" s="3" t="str">
        <f t="shared" si="13"/>
        <v>I</v>
      </c>
      <c r="C93" s="10">
        <f t="shared" si="14"/>
        <v>56500.331839999999</v>
      </c>
      <c r="D93" s="18" t="str">
        <f t="shared" si="15"/>
        <v>vis</v>
      </c>
      <c r="E93" s="54" t="e">
        <f>VLOOKUP(C93,'Active 1'!C$21:E$899,3,FALSE)</f>
        <v>#N/A</v>
      </c>
      <c r="F93" s="3" t="s">
        <v>79</v>
      </c>
      <c r="G93" s="18" t="str">
        <f t="shared" si="16"/>
        <v>56500.33184</v>
      </c>
      <c r="H93" s="10">
        <f t="shared" si="17"/>
        <v>13593</v>
      </c>
      <c r="I93" s="55" t="s">
        <v>449</v>
      </c>
      <c r="J93" s="56" t="s">
        <v>447</v>
      </c>
      <c r="K93" s="55">
        <v>13593</v>
      </c>
      <c r="L93" s="55" t="s">
        <v>450</v>
      </c>
      <c r="M93" s="56" t="s">
        <v>129</v>
      </c>
      <c r="N93" s="56" t="s">
        <v>144</v>
      </c>
      <c r="O93" s="57" t="s">
        <v>343</v>
      </c>
      <c r="P93" s="58" t="s">
        <v>282</v>
      </c>
    </row>
    <row r="94" spans="1:16" ht="12.75" customHeight="1" thickBot="1" x14ac:dyDescent="0.25">
      <c r="A94" s="10" t="str">
        <f t="shared" si="12"/>
        <v>OEJV 0160 </v>
      </c>
      <c r="B94" s="3" t="str">
        <f t="shared" si="13"/>
        <v>I</v>
      </c>
      <c r="C94" s="10">
        <f t="shared" si="14"/>
        <v>56500.336329999998</v>
      </c>
      <c r="D94" s="18" t="str">
        <f t="shared" si="15"/>
        <v>vis</v>
      </c>
      <c r="E94" s="54" t="e">
        <f>VLOOKUP(C94,'Active 1'!C$21:E$899,3,FALSE)</f>
        <v>#N/A</v>
      </c>
      <c r="F94" s="3" t="s">
        <v>79</v>
      </c>
      <c r="G94" s="18" t="str">
        <f t="shared" si="16"/>
        <v>56500.33633</v>
      </c>
      <c r="H94" s="10">
        <f t="shared" si="17"/>
        <v>13593</v>
      </c>
      <c r="I94" s="55" t="s">
        <v>451</v>
      </c>
      <c r="J94" s="56" t="s">
        <v>452</v>
      </c>
      <c r="K94" s="55">
        <v>13593</v>
      </c>
      <c r="L94" s="55" t="s">
        <v>453</v>
      </c>
      <c r="M94" s="56" t="s">
        <v>129</v>
      </c>
      <c r="N94" s="56" t="s">
        <v>36</v>
      </c>
      <c r="O94" s="57" t="s">
        <v>343</v>
      </c>
      <c r="P94" s="58" t="s">
        <v>282</v>
      </c>
    </row>
    <row r="95" spans="1:16" ht="12.75" customHeight="1" thickBot="1" x14ac:dyDescent="0.25">
      <c r="A95" s="10" t="str">
        <f t="shared" si="12"/>
        <v>OEJV 0160 </v>
      </c>
      <c r="B95" s="3" t="str">
        <f t="shared" si="13"/>
        <v>II</v>
      </c>
      <c r="C95" s="10">
        <f t="shared" si="14"/>
        <v>56500.479420000003</v>
      </c>
      <c r="D95" s="18" t="str">
        <f t="shared" si="15"/>
        <v>vis</v>
      </c>
      <c r="E95" s="54" t="e">
        <f>VLOOKUP(C95,'Active 1'!C$21:E$899,3,FALSE)</f>
        <v>#N/A</v>
      </c>
      <c r="F95" s="3" t="s">
        <v>79</v>
      </c>
      <c r="G95" s="18" t="str">
        <f t="shared" si="16"/>
        <v>56500.47942</v>
      </c>
      <c r="H95" s="10">
        <f t="shared" si="17"/>
        <v>13593.5</v>
      </c>
      <c r="I95" s="55" t="s">
        <v>454</v>
      </c>
      <c r="J95" s="56" t="s">
        <v>455</v>
      </c>
      <c r="K95" s="55">
        <v>13593.5</v>
      </c>
      <c r="L95" s="55" t="s">
        <v>456</v>
      </c>
      <c r="M95" s="56" t="s">
        <v>129</v>
      </c>
      <c r="N95" s="56" t="s">
        <v>143</v>
      </c>
      <c r="O95" s="57" t="s">
        <v>343</v>
      </c>
      <c r="P95" s="58" t="s">
        <v>282</v>
      </c>
    </row>
    <row r="96" spans="1:16" ht="12.75" customHeight="1" thickBot="1" x14ac:dyDescent="0.25">
      <c r="A96" s="10" t="str">
        <f t="shared" si="12"/>
        <v>OEJV 0160 </v>
      </c>
      <c r="B96" s="3" t="str">
        <f t="shared" si="13"/>
        <v>II</v>
      </c>
      <c r="C96" s="10">
        <f t="shared" si="14"/>
        <v>56500.484629999999</v>
      </c>
      <c r="D96" s="18" t="str">
        <f t="shared" si="15"/>
        <v>vis</v>
      </c>
      <c r="E96" s="54" t="e">
        <f>VLOOKUP(C96,'Active 1'!C$21:E$899,3,FALSE)</f>
        <v>#N/A</v>
      </c>
      <c r="F96" s="3" t="s">
        <v>79</v>
      </c>
      <c r="G96" s="18" t="str">
        <f t="shared" si="16"/>
        <v>56500.48463</v>
      </c>
      <c r="H96" s="10">
        <f t="shared" si="17"/>
        <v>13593.5</v>
      </c>
      <c r="I96" s="55" t="s">
        <v>457</v>
      </c>
      <c r="J96" s="56" t="s">
        <v>458</v>
      </c>
      <c r="K96" s="55">
        <v>13593.5</v>
      </c>
      <c r="L96" s="55" t="s">
        <v>459</v>
      </c>
      <c r="M96" s="56" t="s">
        <v>129</v>
      </c>
      <c r="N96" s="56" t="s">
        <v>79</v>
      </c>
      <c r="O96" s="57" t="s">
        <v>343</v>
      </c>
      <c r="P96" s="58" t="s">
        <v>282</v>
      </c>
    </row>
    <row r="97" spans="1:16" ht="12.75" customHeight="1" thickBot="1" x14ac:dyDescent="0.25">
      <c r="A97" s="10" t="str">
        <f t="shared" si="12"/>
        <v>OEJV 0160 </v>
      </c>
      <c r="B97" s="3" t="str">
        <f t="shared" si="13"/>
        <v>II</v>
      </c>
      <c r="C97" s="10">
        <f t="shared" si="14"/>
        <v>56501.35785</v>
      </c>
      <c r="D97" s="18" t="str">
        <f t="shared" si="15"/>
        <v>vis</v>
      </c>
      <c r="E97" s="54" t="e">
        <f>VLOOKUP(C97,'Active 1'!C$21:E$899,3,FALSE)</f>
        <v>#N/A</v>
      </c>
      <c r="F97" s="3" t="s">
        <v>79</v>
      </c>
      <c r="G97" s="18" t="str">
        <f t="shared" si="16"/>
        <v>56501.35785</v>
      </c>
      <c r="H97" s="10">
        <f t="shared" si="17"/>
        <v>13596.5</v>
      </c>
      <c r="I97" s="55" t="s">
        <v>460</v>
      </c>
      <c r="J97" s="56" t="s">
        <v>461</v>
      </c>
      <c r="K97" s="55">
        <v>13596.5</v>
      </c>
      <c r="L97" s="55" t="s">
        <v>462</v>
      </c>
      <c r="M97" s="56" t="s">
        <v>129</v>
      </c>
      <c r="N97" s="56" t="s">
        <v>143</v>
      </c>
      <c r="O97" s="57" t="s">
        <v>343</v>
      </c>
      <c r="P97" s="58" t="s">
        <v>282</v>
      </c>
    </row>
    <row r="98" spans="1:16" ht="12.75" customHeight="1" thickBot="1" x14ac:dyDescent="0.25">
      <c r="A98" s="10" t="str">
        <f t="shared" si="12"/>
        <v>OEJV 0160 </v>
      </c>
      <c r="B98" s="3" t="str">
        <f t="shared" si="13"/>
        <v>II</v>
      </c>
      <c r="C98" s="10">
        <f t="shared" si="14"/>
        <v>56501.361420000001</v>
      </c>
      <c r="D98" s="18" t="str">
        <f t="shared" si="15"/>
        <v>vis</v>
      </c>
      <c r="E98" s="54" t="e">
        <f>VLOOKUP(C98,'Active 1'!C$21:E$899,3,FALSE)</f>
        <v>#N/A</v>
      </c>
      <c r="F98" s="3" t="s">
        <v>79</v>
      </c>
      <c r="G98" s="18" t="str">
        <f t="shared" si="16"/>
        <v>56501.36142</v>
      </c>
      <c r="H98" s="10">
        <f t="shared" si="17"/>
        <v>13596.5</v>
      </c>
      <c r="I98" s="55" t="s">
        <v>463</v>
      </c>
      <c r="J98" s="56" t="s">
        <v>464</v>
      </c>
      <c r="K98" s="55">
        <v>13596.5</v>
      </c>
      <c r="L98" s="55" t="s">
        <v>465</v>
      </c>
      <c r="M98" s="56" t="s">
        <v>129</v>
      </c>
      <c r="N98" s="56" t="s">
        <v>144</v>
      </c>
      <c r="O98" s="57" t="s">
        <v>343</v>
      </c>
      <c r="P98" s="58" t="s">
        <v>282</v>
      </c>
    </row>
    <row r="99" spans="1:16" ht="12.75" customHeight="1" thickBot="1" x14ac:dyDescent="0.25">
      <c r="A99" s="10" t="str">
        <f t="shared" si="12"/>
        <v>OEJV 0160 </v>
      </c>
      <c r="B99" s="3" t="str">
        <f t="shared" si="13"/>
        <v>II</v>
      </c>
      <c r="C99" s="10">
        <f t="shared" si="14"/>
        <v>56501.361620000003</v>
      </c>
      <c r="D99" s="18" t="str">
        <f t="shared" si="15"/>
        <v>vis</v>
      </c>
      <c r="E99" s="54" t="e">
        <f>VLOOKUP(C99,'Active 1'!C$21:E$899,3,FALSE)</f>
        <v>#N/A</v>
      </c>
      <c r="F99" s="3" t="s">
        <v>79</v>
      </c>
      <c r="G99" s="18" t="str">
        <f t="shared" si="16"/>
        <v>56501.36162</v>
      </c>
      <c r="H99" s="10">
        <f t="shared" si="17"/>
        <v>13596.5</v>
      </c>
      <c r="I99" s="55" t="s">
        <v>466</v>
      </c>
      <c r="J99" s="56" t="s">
        <v>464</v>
      </c>
      <c r="K99" s="55">
        <v>13596.5</v>
      </c>
      <c r="L99" s="55" t="s">
        <v>467</v>
      </c>
      <c r="M99" s="56" t="s">
        <v>129</v>
      </c>
      <c r="N99" s="56" t="s">
        <v>79</v>
      </c>
      <c r="O99" s="57" t="s">
        <v>343</v>
      </c>
      <c r="P99" s="58" t="s">
        <v>282</v>
      </c>
    </row>
    <row r="100" spans="1:16" ht="12.75" customHeight="1" thickBot="1" x14ac:dyDescent="0.25">
      <c r="A100" s="10" t="str">
        <f t="shared" si="12"/>
        <v>OEJV 0160 </v>
      </c>
      <c r="B100" s="3" t="str">
        <f t="shared" si="13"/>
        <v>II</v>
      </c>
      <c r="C100" s="10">
        <f t="shared" si="14"/>
        <v>56501.362459999997</v>
      </c>
      <c r="D100" s="18" t="str">
        <f t="shared" si="15"/>
        <v>vis</v>
      </c>
      <c r="E100" s="54" t="e">
        <f>VLOOKUP(C100,'Active 1'!C$21:E$899,3,FALSE)</f>
        <v>#N/A</v>
      </c>
      <c r="F100" s="3" t="s">
        <v>79</v>
      </c>
      <c r="G100" s="18" t="str">
        <f t="shared" si="16"/>
        <v>56501.36246</v>
      </c>
      <c r="H100" s="10">
        <f t="shared" si="17"/>
        <v>13596.5</v>
      </c>
      <c r="I100" s="55" t="s">
        <v>468</v>
      </c>
      <c r="J100" s="56" t="s">
        <v>469</v>
      </c>
      <c r="K100" s="55">
        <v>13596.5</v>
      </c>
      <c r="L100" s="55" t="s">
        <v>470</v>
      </c>
      <c r="M100" s="56" t="s">
        <v>129</v>
      </c>
      <c r="N100" s="56" t="s">
        <v>36</v>
      </c>
      <c r="O100" s="57" t="s">
        <v>343</v>
      </c>
      <c r="P100" s="58" t="s">
        <v>282</v>
      </c>
    </row>
    <row r="101" spans="1:16" ht="12.75" customHeight="1" thickBot="1" x14ac:dyDescent="0.25">
      <c r="A101" s="10" t="str">
        <f t="shared" si="12"/>
        <v>OEJV 0160 </v>
      </c>
      <c r="B101" s="3" t="str">
        <f t="shared" si="13"/>
        <v>I</v>
      </c>
      <c r="C101" s="10">
        <f t="shared" si="14"/>
        <v>56501.507429999998</v>
      </c>
      <c r="D101" s="18" t="str">
        <f t="shared" si="15"/>
        <v>vis</v>
      </c>
      <c r="E101" s="54" t="e">
        <f>VLOOKUP(C101,'Active 1'!C$21:E$899,3,FALSE)</f>
        <v>#N/A</v>
      </c>
      <c r="F101" s="3" t="s">
        <v>79</v>
      </c>
      <c r="G101" s="18" t="str">
        <f t="shared" si="16"/>
        <v>56501.50743</v>
      </c>
      <c r="H101" s="10">
        <f t="shared" si="17"/>
        <v>13597</v>
      </c>
      <c r="I101" s="55" t="s">
        <v>471</v>
      </c>
      <c r="J101" s="56" t="s">
        <v>472</v>
      </c>
      <c r="K101" s="55">
        <v>13597</v>
      </c>
      <c r="L101" s="55" t="s">
        <v>397</v>
      </c>
      <c r="M101" s="56" t="s">
        <v>129</v>
      </c>
      <c r="N101" s="56" t="s">
        <v>144</v>
      </c>
      <c r="O101" s="57" t="s">
        <v>343</v>
      </c>
      <c r="P101" s="58" t="s">
        <v>282</v>
      </c>
    </row>
    <row r="102" spans="1:16" ht="12.75" customHeight="1" thickBot="1" x14ac:dyDescent="0.25">
      <c r="A102" s="10" t="str">
        <f t="shared" si="12"/>
        <v>OEJV 0160 </v>
      </c>
      <c r="B102" s="3" t="str">
        <f t="shared" si="13"/>
        <v>I</v>
      </c>
      <c r="C102" s="10">
        <f t="shared" si="14"/>
        <v>56501.508119999999</v>
      </c>
      <c r="D102" s="18" t="str">
        <f t="shared" si="15"/>
        <v>vis</v>
      </c>
      <c r="E102" s="54" t="e">
        <f>VLOOKUP(C102,'Active 1'!C$21:E$899,3,FALSE)</f>
        <v>#N/A</v>
      </c>
      <c r="F102" s="3" t="s">
        <v>79</v>
      </c>
      <c r="G102" s="18" t="str">
        <f t="shared" si="16"/>
        <v>56501.50812</v>
      </c>
      <c r="H102" s="10">
        <f t="shared" si="17"/>
        <v>13597</v>
      </c>
      <c r="I102" s="55" t="s">
        <v>473</v>
      </c>
      <c r="J102" s="56" t="s">
        <v>474</v>
      </c>
      <c r="K102" s="55">
        <v>13597</v>
      </c>
      <c r="L102" s="55" t="s">
        <v>400</v>
      </c>
      <c r="M102" s="56" t="s">
        <v>129</v>
      </c>
      <c r="N102" s="56" t="s">
        <v>36</v>
      </c>
      <c r="O102" s="57" t="s">
        <v>343</v>
      </c>
      <c r="P102" s="58" t="s">
        <v>282</v>
      </c>
    </row>
    <row r="103" spans="1:16" ht="12.75" customHeight="1" thickBot="1" x14ac:dyDescent="0.25">
      <c r="A103" s="10" t="str">
        <f t="shared" si="12"/>
        <v>OEJV 0160 </v>
      </c>
      <c r="B103" s="3" t="str">
        <f t="shared" si="13"/>
        <v>I</v>
      </c>
      <c r="C103" s="10">
        <f t="shared" si="14"/>
        <v>56501.508909999997</v>
      </c>
      <c r="D103" s="18" t="str">
        <f t="shared" si="15"/>
        <v>vis</v>
      </c>
      <c r="E103" s="54" t="e">
        <f>VLOOKUP(C103,'Active 1'!C$21:E$899,3,FALSE)</f>
        <v>#N/A</v>
      </c>
      <c r="F103" s="3" t="s">
        <v>79</v>
      </c>
      <c r="G103" s="18" t="str">
        <f t="shared" si="16"/>
        <v>56501.50891</v>
      </c>
      <c r="H103" s="10">
        <f t="shared" si="17"/>
        <v>13597</v>
      </c>
      <c r="I103" s="55" t="s">
        <v>475</v>
      </c>
      <c r="J103" s="56" t="s">
        <v>476</v>
      </c>
      <c r="K103" s="55">
        <v>13597</v>
      </c>
      <c r="L103" s="55" t="s">
        <v>477</v>
      </c>
      <c r="M103" s="56" t="s">
        <v>129</v>
      </c>
      <c r="N103" s="56" t="s">
        <v>143</v>
      </c>
      <c r="O103" s="57" t="s">
        <v>343</v>
      </c>
      <c r="P103" s="58" t="s">
        <v>282</v>
      </c>
    </row>
    <row r="104" spans="1:16" ht="12.75" customHeight="1" thickBot="1" x14ac:dyDescent="0.25">
      <c r="A104" s="10" t="str">
        <f t="shared" si="12"/>
        <v>OEJV 0160 </v>
      </c>
      <c r="B104" s="3" t="str">
        <f t="shared" si="13"/>
        <v>I</v>
      </c>
      <c r="C104" s="10">
        <f t="shared" si="14"/>
        <v>56501.513220000001</v>
      </c>
      <c r="D104" s="18" t="str">
        <f t="shared" si="15"/>
        <v>vis</v>
      </c>
      <c r="E104" s="54" t="e">
        <f>VLOOKUP(C104,'Active 1'!C$21:E$899,3,FALSE)</f>
        <v>#N/A</v>
      </c>
      <c r="F104" s="3" t="s">
        <v>79</v>
      </c>
      <c r="G104" s="18" t="str">
        <f t="shared" si="16"/>
        <v>56501.51322</v>
      </c>
      <c r="H104" s="10">
        <f t="shared" si="17"/>
        <v>13597</v>
      </c>
      <c r="I104" s="55" t="s">
        <v>478</v>
      </c>
      <c r="J104" s="56" t="s">
        <v>479</v>
      </c>
      <c r="K104" s="55">
        <v>13597</v>
      </c>
      <c r="L104" s="55" t="s">
        <v>480</v>
      </c>
      <c r="M104" s="56" t="s">
        <v>129</v>
      </c>
      <c r="N104" s="56" t="s">
        <v>79</v>
      </c>
      <c r="O104" s="57" t="s">
        <v>343</v>
      </c>
      <c r="P104" s="58" t="s">
        <v>282</v>
      </c>
    </row>
    <row r="105" spans="1:16" ht="12.75" customHeight="1" thickBot="1" x14ac:dyDescent="0.25">
      <c r="A105" s="10" t="str">
        <f t="shared" si="12"/>
        <v>OEJV 0160 </v>
      </c>
      <c r="B105" s="3" t="str">
        <f t="shared" si="13"/>
        <v>I</v>
      </c>
      <c r="C105" s="10">
        <f t="shared" si="14"/>
        <v>56515.339449999999</v>
      </c>
      <c r="D105" s="18" t="str">
        <f t="shared" si="15"/>
        <v>vis</v>
      </c>
      <c r="E105" s="54" t="e">
        <f>VLOOKUP(C105,'Active 1'!C$21:E$899,3,FALSE)</f>
        <v>#N/A</v>
      </c>
      <c r="F105" s="3" t="s">
        <v>79</v>
      </c>
      <c r="G105" s="18" t="str">
        <f t="shared" si="16"/>
        <v>56515.33945</v>
      </c>
      <c r="H105" s="10">
        <f t="shared" si="17"/>
        <v>13644</v>
      </c>
      <c r="I105" s="55" t="s">
        <v>481</v>
      </c>
      <c r="J105" s="56" t="s">
        <v>482</v>
      </c>
      <c r="K105" s="55">
        <v>13644</v>
      </c>
      <c r="L105" s="55" t="s">
        <v>483</v>
      </c>
      <c r="M105" s="56" t="s">
        <v>129</v>
      </c>
      <c r="N105" s="56" t="s">
        <v>144</v>
      </c>
      <c r="O105" s="57" t="s">
        <v>343</v>
      </c>
      <c r="P105" s="58" t="s">
        <v>282</v>
      </c>
    </row>
    <row r="106" spans="1:16" ht="12.75" customHeight="1" thickBot="1" x14ac:dyDescent="0.25">
      <c r="A106" s="10" t="str">
        <f t="shared" si="12"/>
        <v>OEJV 0160 </v>
      </c>
      <c r="B106" s="3" t="str">
        <f t="shared" si="13"/>
        <v>I</v>
      </c>
      <c r="C106" s="10">
        <f t="shared" si="14"/>
        <v>56515.339849999997</v>
      </c>
      <c r="D106" s="18" t="str">
        <f t="shared" si="15"/>
        <v>vis</v>
      </c>
      <c r="E106" s="54" t="e">
        <f>VLOOKUP(C106,'Active 1'!C$21:E$899,3,FALSE)</f>
        <v>#N/A</v>
      </c>
      <c r="F106" s="3" t="s">
        <v>79</v>
      </c>
      <c r="G106" s="18" t="str">
        <f t="shared" si="16"/>
        <v>56515.33985</v>
      </c>
      <c r="H106" s="10">
        <f t="shared" si="17"/>
        <v>13644</v>
      </c>
      <c r="I106" s="55" t="s">
        <v>484</v>
      </c>
      <c r="J106" s="56" t="s">
        <v>485</v>
      </c>
      <c r="K106" s="55">
        <v>13644</v>
      </c>
      <c r="L106" s="55" t="s">
        <v>448</v>
      </c>
      <c r="M106" s="56" t="s">
        <v>129</v>
      </c>
      <c r="N106" s="56" t="s">
        <v>36</v>
      </c>
      <c r="O106" s="57" t="s">
        <v>343</v>
      </c>
      <c r="P106" s="58" t="s">
        <v>282</v>
      </c>
    </row>
    <row r="107" spans="1:16" ht="12.75" customHeight="1" thickBot="1" x14ac:dyDescent="0.25">
      <c r="A107" s="10" t="str">
        <f t="shared" ref="A107:A138" si="18">P107</f>
        <v>OEJV 0160 </v>
      </c>
      <c r="B107" s="3" t="str">
        <f t="shared" ref="B107:B138" si="19">IF(H107=INT(H107),"I","II")</f>
        <v>I</v>
      </c>
      <c r="C107" s="10">
        <f t="shared" ref="C107:C138" si="20">1*G107</f>
        <v>56515.340089999998</v>
      </c>
      <c r="D107" s="18" t="str">
        <f t="shared" ref="D107:D138" si="21">VLOOKUP(F107,I$1:J$5,2,FALSE)</f>
        <v>vis</v>
      </c>
      <c r="E107" s="54" t="e">
        <f>VLOOKUP(C107,'Active 1'!C$21:E$899,3,FALSE)</f>
        <v>#N/A</v>
      </c>
      <c r="F107" s="3" t="s">
        <v>79</v>
      </c>
      <c r="G107" s="18" t="str">
        <f t="shared" ref="G107:G138" si="22">MID(I107,3,LEN(I107)-3)</f>
        <v>56515.34009</v>
      </c>
      <c r="H107" s="10">
        <f t="shared" ref="H107:H138" si="23">1*K107</f>
        <v>13644</v>
      </c>
      <c r="I107" s="55" t="s">
        <v>486</v>
      </c>
      <c r="J107" s="56" t="s">
        <v>485</v>
      </c>
      <c r="K107" s="55">
        <v>13644</v>
      </c>
      <c r="L107" s="55" t="s">
        <v>487</v>
      </c>
      <c r="M107" s="56" t="s">
        <v>129</v>
      </c>
      <c r="N107" s="56" t="s">
        <v>79</v>
      </c>
      <c r="O107" s="57" t="s">
        <v>343</v>
      </c>
      <c r="P107" s="58" t="s">
        <v>282</v>
      </c>
    </row>
    <row r="108" spans="1:16" ht="12.75" customHeight="1" thickBot="1" x14ac:dyDescent="0.25">
      <c r="A108" s="10" t="str">
        <f t="shared" si="18"/>
        <v>OEJV 0160 </v>
      </c>
      <c r="B108" s="3" t="str">
        <f t="shared" si="19"/>
        <v>I</v>
      </c>
      <c r="C108" s="10">
        <f t="shared" si="20"/>
        <v>56515.344899999996</v>
      </c>
      <c r="D108" s="18" t="str">
        <f t="shared" si="21"/>
        <v>vis</v>
      </c>
      <c r="E108" s="54" t="e">
        <f>VLOOKUP(C108,'Active 1'!C$21:E$899,3,FALSE)</f>
        <v>#N/A</v>
      </c>
      <c r="F108" s="3" t="s">
        <v>79</v>
      </c>
      <c r="G108" s="18" t="str">
        <f t="shared" si="22"/>
        <v>56515.3449</v>
      </c>
      <c r="H108" s="10">
        <f t="shared" si="23"/>
        <v>13644</v>
      </c>
      <c r="I108" s="55" t="s">
        <v>488</v>
      </c>
      <c r="J108" s="56" t="s">
        <v>489</v>
      </c>
      <c r="K108" s="55">
        <v>13644</v>
      </c>
      <c r="L108" s="55" t="s">
        <v>309</v>
      </c>
      <c r="M108" s="56" t="s">
        <v>129</v>
      </c>
      <c r="N108" s="56" t="s">
        <v>143</v>
      </c>
      <c r="O108" s="57" t="s">
        <v>343</v>
      </c>
      <c r="P108" s="58" t="s">
        <v>282</v>
      </c>
    </row>
    <row r="109" spans="1:16" ht="12.75" customHeight="1" thickBot="1" x14ac:dyDescent="0.25">
      <c r="A109" s="10" t="str">
        <f t="shared" si="18"/>
        <v>OEJV 0160 </v>
      </c>
      <c r="B109" s="3" t="str">
        <f t="shared" si="19"/>
        <v>II</v>
      </c>
      <c r="C109" s="10">
        <f t="shared" si="20"/>
        <v>56515.485280000001</v>
      </c>
      <c r="D109" s="18" t="str">
        <f t="shared" si="21"/>
        <v>vis</v>
      </c>
      <c r="E109" s="54" t="e">
        <f>VLOOKUP(C109,'Active 1'!C$21:E$899,3,FALSE)</f>
        <v>#N/A</v>
      </c>
      <c r="F109" s="3" t="s">
        <v>79</v>
      </c>
      <c r="G109" s="18" t="str">
        <f t="shared" si="22"/>
        <v>56515.48528</v>
      </c>
      <c r="H109" s="10">
        <f t="shared" si="23"/>
        <v>13644.5</v>
      </c>
      <c r="I109" s="55" t="s">
        <v>490</v>
      </c>
      <c r="J109" s="56" t="s">
        <v>491</v>
      </c>
      <c r="K109" s="55">
        <v>13644.5</v>
      </c>
      <c r="L109" s="55" t="s">
        <v>492</v>
      </c>
      <c r="M109" s="56" t="s">
        <v>129</v>
      </c>
      <c r="N109" s="56" t="s">
        <v>144</v>
      </c>
      <c r="O109" s="57" t="s">
        <v>343</v>
      </c>
      <c r="P109" s="58" t="s">
        <v>282</v>
      </c>
    </row>
    <row r="110" spans="1:16" ht="12.75" customHeight="1" thickBot="1" x14ac:dyDescent="0.25">
      <c r="A110" s="10" t="str">
        <f t="shared" si="18"/>
        <v>OEJV 0160 </v>
      </c>
      <c r="B110" s="3" t="str">
        <f t="shared" si="19"/>
        <v>II</v>
      </c>
      <c r="C110" s="10">
        <f t="shared" si="20"/>
        <v>56515.48648</v>
      </c>
      <c r="D110" s="18" t="str">
        <f t="shared" si="21"/>
        <v>vis</v>
      </c>
      <c r="E110" s="54" t="e">
        <f>VLOOKUP(C110,'Active 1'!C$21:E$899,3,FALSE)</f>
        <v>#N/A</v>
      </c>
      <c r="F110" s="3" t="s">
        <v>79</v>
      </c>
      <c r="G110" s="18" t="str">
        <f t="shared" si="22"/>
        <v>56515.48648</v>
      </c>
      <c r="H110" s="10">
        <f t="shared" si="23"/>
        <v>13644.5</v>
      </c>
      <c r="I110" s="55" t="s">
        <v>493</v>
      </c>
      <c r="J110" s="56" t="s">
        <v>494</v>
      </c>
      <c r="K110" s="55">
        <v>13644.5</v>
      </c>
      <c r="L110" s="55" t="s">
        <v>495</v>
      </c>
      <c r="M110" s="56" t="s">
        <v>129</v>
      </c>
      <c r="N110" s="56" t="s">
        <v>36</v>
      </c>
      <c r="O110" s="57" t="s">
        <v>343</v>
      </c>
      <c r="P110" s="58" t="s">
        <v>282</v>
      </c>
    </row>
    <row r="111" spans="1:16" ht="12.75" customHeight="1" thickBot="1" x14ac:dyDescent="0.25">
      <c r="A111" s="10" t="str">
        <f t="shared" si="18"/>
        <v>OEJV 0160 </v>
      </c>
      <c r="B111" s="3" t="str">
        <f t="shared" si="19"/>
        <v>II</v>
      </c>
      <c r="C111" s="10">
        <f t="shared" si="20"/>
        <v>56515.486859999997</v>
      </c>
      <c r="D111" s="18" t="str">
        <f t="shared" si="21"/>
        <v>vis</v>
      </c>
      <c r="E111" s="54" t="e">
        <f>VLOOKUP(C111,'Active 1'!C$21:E$899,3,FALSE)</f>
        <v>#N/A</v>
      </c>
      <c r="F111" s="3" t="s">
        <v>79</v>
      </c>
      <c r="G111" s="18" t="str">
        <f t="shared" si="22"/>
        <v>56515.48686</v>
      </c>
      <c r="H111" s="10">
        <f t="shared" si="23"/>
        <v>13644.5</v>
      </c>
      <c r="I111" s="55" t="s">
        <v>496</v>
      </c>
      <c r="J111" s="56" t="s">
        <v>497</v>
      </c>
      <c r="K111" s="55">
        <v>13644.5</v>
      </c>
      <c r="L111" s="55" t="s">
        <v>498</v>
      </c>
      <c r="M111" s="56" t="s">
        <v>129</v>
      </c>
      <c r="N111" s="56" t="s">
        <v>79</v>
      </c>
      <c r="O111" s="57" t="s">
        <v>343</v>
      </c>
      <c r="P111" s="58" t="s">
        <v>282</v>
      </c>
    </row>
    <row r="112" spans="1:16" ht="12.75" customHeight="1" thickBot="1" x14ac:dyDescent="0.25">
      <c r="A112" s="10" t="str">
        <f t="shared" si="18"/>
        <v>OEJV 0160 </v>
      </c>
      <c r="B112" s="3" t="str">
        <f t="shared" si="19"/>
        <v>II</v>
      </c>
      <c r="C112" s="10">
        <f t="shared" si="20"/>
        <v>56515.487220000003</v>
      </c>
      <c r="D112" s="18" t="str">
        <f t="shared" si="21"/>
        <v>vis</v>
      </c>
      <c r="E112" s="54" t="e">
        <f>VLOOKUP(C112,'Active 1'!C$21:E$899,3,FALSE)</f>
        <v>#N/A</v>
      </c>
      <c r="F112" s="3" t="s">
        <v>79</v>
      </c>
      <c r="G112" s="18" t="str">
        <f t="shared" si="22"/>
        <v>56515.48722</v>
      </c>
      <c r="H112" s="10">
        <f t="shared" si="23"/>
        <v>13644.5</v>
      </c>
      <c r="I112" s="55" t="s">
        <v>499</v>
      </c>
      <c r="J112" s="56" t="s">
        <v>497</v>
      </c>
      <c r="K112" s="55">
        <v>13644.5</v>
      </c>
      <c r="L112" s="55" t="s">
        <v>500</v>
      </c>
      <c r="M112" s="56" t="s">
        <v>129</v>
      </c>
      <c r="N112" s="56" t="s">
        <v>143</v>
      </c>
      <c r="O112" s="57" t="s">
        <v>343</v>
      </c>
      <c r="P112" s="58" t="s">
        <v>282</v>
      </c>
    </row>
    <row r="113" spans="1:16" ht="12.75" customHeight="1" thickBot="1" x14ac:dyDescent="0.25">
      <c r="A113" s="10" t="str">
        <f t="shared" si="18"/>
        <v>BAVM 234 </v>
      </c>
      <c r="B113" s="3" t="str">
        <f t="shared" si="19"/>
        <v>I</v>
      </c>
      <c r="C113" s="10">
        <f t="shared" si="20"/>
        <v>56527.410199999998</v>
      </c>
      <c r="D113" s="18" t="str">
        <f t="shared" si="21"/>
        <v>vis</v>
      </c>
      <c r="E113" s="54">
        <f>VLOOKUP(C113,'Active 1'!C$21:E$899,3,FALSE)</f>
        <v>16246.078481011788</v>
      </c>
      <c r="F113" s="3" t="s">
        <v>79</v>
      </c>
      <c r="G113" s="18" t="str">
        <f t="shared" si="22"/>
        <v>56527.4102</v>
      </c>
      <c r="H113" s="10">
        <f t="shared" si="23"/>
        <v>13685</v>
      </c>
      <c r="I113" s="55" t="s">
        <v>501</v>
      </c>
      <c r="J113" s="56" t="s">
        <v>502</v>
      </c>
      <c r="K113" s="55">
        <v>13685</v>
      </c>
      <c r="L113" s="55" t="s">
        <v>267</v>
      </c>
      <c r="M113" s="56" t="s">
        <v>129</v>
      </c>
      <c r="N113" s="56" t="s">
        <v>268</v>
      </c>
      <c r="O113" s="57" t="s">
        <v>196</v>
      </c>
      <c r="P113" s="58" t="s">
        <v>503</v>
      </c>
    </row>
    <row r="114" spans="1:16" ht="12.75" customHeight="1" thickBot="1" x14ac:dyDescent="0.25">
      <c r="A114" s="10" t="str">
        <f t="shared" si="18"/>
        <v>OEJV 0160 </v>
      </c>
      <c r="B114" s="3" t="str">
        <f t="shared" si="19"/>
        <v>II</v>
      </c>
      <c r="C114" s="10">
        <f t="shared" si="20"/>
        <v>56541.387690000003</v>
      </c>
      <c r="D114" s="18" t="str">
        <f t="shared" si="21"/>
        <v>vis</v>
      </c>
      <c r="E114" s="54" t="e">
        <f>VLOOKUP(C114,'Active 1'!C$21:E$899,3,FALSE)</f>
        <v>#N/A</v>
      </c>
      <c r="F114" s="3" t="s">
        <v>79</v>
      </c>
      <c r="G114" s="18" t="str">
        <f t="shared" si="22"/>
        <v>56541.38769</v>
      </c>
      <c r="H114" s="10">
        <f t="shared" si="23"/>
        <v>13732.5</v>
      </c>
      <c r="I114" s="55" t="s">
        <v>504</v>
      </c>
      <c r="J114" s="56" t="s">
        <v>505</v>
      </c>
      <c r="K114" s="55">
        <v>13732.5</v>
      </c>
      <c r="L114" s="55" t="s">
        <v>506</v>
      </c>
      <c r="M114" s="56" t="s">
        <v>129</v>
      </c>
      <c r="N114" s="56" t="s">
        <v>79</v>
      </c>
      <c r="O114" s="57" t="s">
        <v>231</v>
      </c>
      <c r="P114" s="58" t="s">
        <v>282</v>
      </c>
    </row>
    <row r="115" spans="1:16" ht="12.75" customHeight="1" thickBot="1" x14ac:dyDescent="0.25">
      <c r="A115" s="10" t="str">
        <f t="shared" si="18"/>
        <v>OEJV 0160 </v>
      </c>
      <c r="B115" s="3" t="str">
        <f t="shared" si="19"/>
        <v>II</v>
      </c>
      <c r="C115" s="10">
        <f t="shared" si="20"/>
        <v>56541.38796</v>
      </c>
      <c r="D115" s="18" t="str">
        <f t="shared" si="21"/>
        <v>vis</v>
      </c>
      <c r="E115" s="54" t="e">
        <f>VLOOKUP(C115,'Active 1'!C$21:E$899,3,FALSE)</f>
        <v>#N/A</v>
      </c>
      <c r="F115" s="3" t="s">
        <v>79</v>
      </c>
      <c r="G115" s="18" t="str">
        <f t="shared" si="22"/>
        <v>56541.38796</v>
      </c>
      <c r="H115" s="10">
        <f t="shared" si="23"/>
        <v>13732.5</v>
      </c>
      <c r="I115" s="55" t="s">
        <v>507</v>
      </c>
      <c r="J115" s="56" t="s">
        <v>505</v>
      </c>
      <c r="K115" s="55">
        <v>13732.5</v>
      </c>
      <c r="L115" s="55" t="s">
        <v>508</v>
      </c>
      <c r="M115" s="56" t="s">
        <v>129</v>
      </c>
      <c r="N115" s="56" t="s">
        <v>144</v>
      </c>
      <c r="O115" s="57" t="s">
        <v>231</v>
      </c>
      <c r="P115" s="58" t="s">
        <v>282</v>
      </c>
    </row>
    <row r="116" spans="1:16" ht="12.75" customHeight="1" thickBot="1" x14ac:dyDescent="0.25">
      <c r="A116" s="10" t="str">
        <f t="shared" si="18"/>
        <v>BAVM 238 </v>
      </c>
      <c r="B116" s="3" t="str">
        <f t="shared" si="19"/>
        <v>II</v>
      </c>
      <c r="C116" s="10">
        <f t="shared" si="20"/>
        <v>56814.480799999998</v>
      </c>
      <c r="D116" s="18" t="str">
        <f t="shared" si="21"/>
        <v>vis</v>
      </c>
      <c r="E116" s="54">
        <f>VLOOKUP(C116,'Active 1'!C$21:E$899,3,FALSE)</f>
        <v>17221.579712661496</v>
      </c>
      <c r="F116" s="3" t="s">
        <v>79</v>
      </c>
      <c r="G116" s="18" t="str">
        <f t="shared" si="22"/>
        <v>56814.4808</v>
      </c>
      <c r="H116" s="10">
        <f t="shared" si="23"/>
        <v>14660.5</v>
      </c>
      <c r="I116" s="55" t="s">
        <v>509</v>
      </c>
      <c r="J116" s="56" t="s">
        <v>510</v>
      </c>
      <c r="K116" s="55">
        <v>14660.5</v>
      </c>
      <c r="L116" s="55" t="s">
        <v>511</v>
      </c>
      <c r="M116" s="56" t="s">
        <v>129</v>
      </c>
      <c r="N116" s="56" t="s">
        <v>268</v>
      </c>
      <c r="O116" s="57" t="s">
        <v>196</v>
      </c>
      <c r="P116" s="58" t="s">
        <v>512</v>
      </c>
    </row>
    <row r="117" spans="1:16" ht="12.75" customHeight="1" thickBot="1" x14ac:dyDescent="0.25">
      <c r="A117" s="10" t="str">
        <f t="shared" si="18"/>
        <v>BAVM 238 </v>
      </c>
      <c r="B117" s="3" t="str">
        <f t="shared" si="19"/>
        <v>I</v>
      </c>
      <c r="C117" s="10">
        <f t="shared" si="20"/>
        <v>56886.430999999997</v>
      </c>
      <c r="D117" s="18" t="str">
        <f t="shared" si="21"/>
        <v>vis</v>
      </c>
      <c r="E117" s="54">
        <f>VLOOKUP(C117,'Active 1'!C$21:E$899,3,FALSE)</f>
        <v>17466.0753479423</v>
      </c>
      <c r="F117" s="3" t="s">
        <v>79</v>
      </c>
      <c r="G117" s="18" t="str">
        <f t="shared" si="22"/>
        <v>56886.4310</v>
      </c>
      <c r="H117" s="10">
        <f t="shared" si="23"/>
        <v>14905</v>
      </c>
      <c r="I117" s="55" t="s">
        <v>513</v>
      </c>
      <c r="J117" s="56" t="s">
        <v>514</v>
      </c>
      <c r="K117" s="55">
        <v>14905</v>
      </c>
      <c r="L117" s="55" t="s">
        <v>187</v>
      </c>
      <c r="M117" s="56" t="s">
        <v>129</v>
      </c>
      <c r="N117" s="56" t="s">
        <v>268</v>
      </c>
      <c r="O117" s="57" t="s">
        <v>196</v>
      </c>
      <c r="P117" s="58" t="s">
        <v>512</v>
      </c>
    </row>
    <row r="118" spans="1:16" ht="12.75" customHeight="1" thickBot="1" x14ac:dyDescent="0.25">
      <c r="A118" s="10" t="str">
        <f t="shared" si="18"/>
        <v>IBVS 4975 </v>
      </c>
      <c r="B118" s="3" t="str">
        <f t="shared" si="19"/>
        <v>I</v>
      </c>
      <c r="C118" s="10">
        <f t="shared" si="20"/>
        <v>51258.8894</v>
      </c>
      <c r="D118" s="18" t="str">
        <f t="shared" si="21"/>
        <v>vis</v>
      </c>
      <c r="E118" s="54">
        <f>VLOOKUP(C118,'Active 1'!C$21:E$899,3,FALSE)</f>
        <v>-1657.0036506036317</v>
      </c>
      <c r="F118" s="3" t="s">
        <v>79</v>
      </c>
      <c r="G118" s="18" t="str">
        <f t="shared" si="22"/>
        <v>51258.8894</v>
      </c>
      <c r="H118" s="10">
        <f t="shared" si="23"/>
        <v>-4218</v>
      </c>
      <c r="I118" s="55" t="s">
        <v>82</v>
      </c>
      <c r="J118" s="56" t="s">
        <v>83</v>
      </c>
      <c r="K118" s="55">
        <v>-4218</v>
      </c>
      <c r="L118" s="55" t="s">
        <v>84</v>
      </c>
      <c r="M118" s="56" t="s">
        <v>85</v>
      </c>
      <c r="N118" s="56" t="s">
        <v>86</v>
      </c>
      <c r="O118" s="57" t="s">
        <v>87</v>
      </c>
      <c r="P118" s="58" t="s">
        <v>88</v>
      </c>
    </row>
    <row r="119" spans="1:16" ht="12.75" customHeight="1" thickBot="1" x14ac:dyDescent="0.25">
      <c r="A119" s="10" t="str">
        <f t="shared" si="18"/>
        <v>IBVS 4975 </v>
      </c>
      <c r="B119" s="3" t="str">
        <f t="shared" si="19"/>
        <v>II</v>
      </c>
      <c r="C119" s="10">
        <f t="shared" si="20"/>
        <v>51277.872600000002</v>
      </c>
      <c r="D119" s="18" t="str">
        <f t="shared" si="21"/>
        <v>vis</v>
      </c>
      <c r="E119" s="54">
        <f>VLOOKUP(C119,'Active 1'!C$21:E$899,3,FALSE)</f>
        <v>-1592.4964005381248</v>
      </c>
      <c r="F119" s="3" t="s">
        <v>79</v>
      </c>
      <c r="G119" s="18" t="str">
        <f t="shared" si="22"/>
        <v>51277.8726</v>
      </c>
      <c r="H119" s="10">
        <f t="shared" si="23"/>
        <v>-4153.5</v>
      </c>
      <c r="I119" s="55" t="s">
        <v>89</v>
      </c>
      <c r="J119" s="56" t="s">
        <v>90</v>
      </c>
      <c r="K119" s="55">
        <v>-4153.5</v>
      </c>
      <c r="L119" s="55" t="s">
        <v>91</v>
      </c>
      <c r="M119" s="56" t="s">
        <v>85</v>
      </c>
      <c r="N119" s="56" t="s">
        <v>86</v>
      </c>
      <c r="O119" s="57" t="s">
        <v>87</v>
      </c>
      <c r="P119" s="58" t="s">
        <v>88</v>
      </c>
    </row>
    <row r="120" spans="1:16" ht="12.75" customHeight="1" thickBot="1" x14ac:dyDescent="0.25">
      <c r="A120" s="10" t="str">
        <f t="shared" si="18"/>
        <v> BBS 123 </v>
      </c>
      <c r="B120" s="3" t="str">
        <f t="shared" si="19"/>
        <v>II</v>
      </c>
      <c r="C120" s="10">
        <f t="shared" si="20"/>
        <v>51746.366000000002</v>
      </c>
      <c r="D120" s="18" t="str">
        <f t="shared" si="21"/>
        <v>vis</v>
      </c>
      <c r="E120" s="54">
        <f>VLOOKUP(C120,'Active 1'!C$21:E$899,3,FALSE)</f>
        <v>-0.49816484363038793</v>
      </c>
      <c r="F120" s="3" t="s">
        <v>79</v>
      </c>
      <c r="G120" s="18" t="str">
        <f t="shared" si="22"/>
        <v>51746.366</v>
      </c>
      <c r="H120" s="10">
        <f t="shared" si="23"/>
        <v>-2561.5</v>
      </c>
      <c r="I120" s="55" t="s">
        <v>92</v>
      </c>
      <c r="J120" s="56" t="s">
        <v>93</v>
      </c>
      <c r="K120" s="55">
        <v>-2561.5</v>
      </c>
      <c r="L120" s="55" t="s">
        <v>94</v>
      </c>
      <c r="M120" s="56" t="s">
        <v>85</v>
      </c>
      <c r="N120" s="56" t="s">
        <v>86</v>
      </c>
      <c r="O120" s="57" t="s">
        <v>95</v>
      </c>
      <c r="P120" s="57" t="s">
        <v>96</v>
      </c>
    </row>
    <row r="121" spans="1:16" ht="12.75" customHeight="1" thickBot="1" x14ac:dyDescent="0.25">
      <c r="A121" s="10" t="str">
        <f t="shared" si="18"/>
        <v> BBS 123 </v>
      </c>
      <c r="B121" s="3" t="str">
        <f t="shared" si="19"/>
        <v>I</v>
      </c>
      <c r="C121" s="10">
        <f t="shared" si="20"/>
        <v>51746.512499999997</v>
      </c>
      <c r="D121" s="18" t="str">
        <f t="shared" si="21"/>
        <v>vis</v>
      </c>
      <c r="E121" s="54">
        <f>VLOOKUP(C121,'Active 1'!C$21:E$899,3,FALSE)</f>
        <v>-3.3981232420997933E-4</v>
      </c>
      <c r="F121" s="3" t="s">
        <v>79</v>
      </c>
      <c r="G121" s="18" t="str">
        <f t="shared" si="22"/>
        <v>51746.5125</v>
      </c>
      <c r="H121" s="10">
        <f t="shared" si="23"/>
        <v>-2561</v>
      </c>
      <c r="I121" s="55" t="s">
        <v>97</v>
      </c>
      <c r="J121" s="56" t="s">
        <v>98</v>
      </c>
      <c r="K121" s="55">
        <v>-2561</v>
      </c>
      <c r="L121" s="55" t="s">
        <v>99</v>
      </c>
      <c r="M121" s="56" t="s">
        <v>85</v>
      </c>
      <c r="N121" s="56" t="s">
        <v>86</v>
      </c>
      <c r="O121" s="57" t="s">
        <v>95</v>
      </c>
      <c r="P121" s="57" t="s">
        <v>96</v>
      </c>
    </row>
    <row r="122" spans="1:16" ht="12.75" customHeight="1" thickBot="1" x14ac:dyDescent="0.25">
      <c r="A122" s="10" t="str">
        <f t="shared" si="18"/>
        <v> BBS 123 </v>
      </c>
      <c r="B122" s="3" t="str">
        <f t="shared" si="19"/>
        <v>II</v>
      </c>
      <c r="C122" s="10">
        <f t="shared" si="20"/>
        <v>51768.4372</v>
      </c>
      <c r="D122" s="18" t="str">
        <f t="shared" si="21"/>
        <v>vis</v>
      </c>
      <c r="E122" s="54">
        <f>VLOOKUP(C122,'Active 1'!C$21:E$899,3,FALSE)</f>
        <v>74.502489295057543</v>
      </c>
      <c r="F122" s="3" t="s">
        <v>79</v>
      </c>
      <c r="G122" s="18" t="str">
        <f t="shared" si="22"/>
        <v>51768.4372</v>
      </c>
      <c r="H122" s="10">
        <f t="shared" si="23"/>
        <v>-2486.5</v>
      </c>
      <c r="I122" s="55" t="s">
        <v>100</v>
      </c>
      <c r="J122" s="56" t="s">
        <v>101</v>
      </c>
      <c r="K122" s="55">
        <v>-2486.5</v>
      </c>
      <c r="L122" s="55" t="s">
        <v>102</v>
      </c>
      <c r="M122" s="56" t="s">
        <v>85</v>
      </c>
      <c r="N122" s="56" t="s">
        <v>86</v>
      </c>
      <c r="O122" s="57" t="s">
        <v>95</v>
      </c>
      <c r="P122" s="57" t="s">
        <v>96</v>
      </c>
    </row>
    <row r="123" spans="1:16" ht="12.75" customHeight="1" thickBot="1" x14ac:dyDescent="0.25">
      <c r="A123" s="10" t="str">
        <f t="shared" si="18"/>
        <v> BBS 123 </v>
      </c>
      <c r="B123" s="3" t="str">
        <f t="shared" si="19"/>
        <v>II</v>
      </c>
      <c r="C123" s="10">
        <f t="shared" si="20"/>
        <v>51773.439899999998</v>
      </c>
      <c r="D123" s="18" t="str">
        <f t="shared" si="21"/>
        <v>vis</v>
      </c>
      <c r="E123" s="54">
        <f>VLOOKUP(C123,'Active 1'!C$21:E$899,3,FALSE)</f>
        <v>91.502279630854204</v>
      </c>
      <c r="F123" s="3" t="s">
        <v>79</v>
      </c>
      <c r="G123" s="18" t="str">
        <f t="shared" si="22"/>
        <v>51773.4399</v>
      </c>
      <c r="H123" s="10">
        <f t="shared" si="23"/>
        <v>-2469.5</v>
      </c>
      <c r="I123" s="55" t="s">
        <v>103</v>
      </c>
      <c r="J123" s="56" t="s">
        <v>104</v>
      </c>
      <c r="K123" s="55">
        <v>-2469.5</v>
      </c>
      <c r="L123" s="55" t="s">
        <v>105</v>
      </c>
      <c r="M123" s="56" t="s">
        <v>85</v>
      </c>
      <c r="N123" s="56" t="s">
        <v>86</v>
      </c>
      <c r="O123" s="57" t="s">
        <v>95</v>
      </c>
      <c r="P123" s="57" t="s">
        <v>96</v>
      </c>
    </row>
    <row r="124" spans="1:16" ht="12.75" customHeight="1" thickBot="1" x14ac:dyDescent="0.25">
      <c r="A124" s="10" t="str">
        <f t="shared" si="18"/>
        <v> BBS 123 </v>
      </c>
      <c r="B124" s="3" t="str">
        <f t="shared" si="19"/>
        <v>II</v>
      </c>
      <c r="C124" s="10">
        <f t="shared" si="20"/>
        <v>51781.385600000001</v>
      </c>
      <c r="D124" s="18" t="str">
        <f t="shared" si="21"/>
        <v>vis</v>
      </c>
      <c r="E124" s="54">
        <f>VLOOKUP(C124,'Active 1'!C$21:E$899,3,FALSE)</f>
        <v>118.50274619316629</v>
      </c>
      <c r="F124" s="3" t="s">
        <v>79</v>
      </c>
      <c r="G124" s="18" t="str">
        <f t="shared" si="22"/>
        <v>51781.3856</v>
      </c>
      <c r="H124" s="10">
        <f t="shared" si="23"/>
        <v>-2442.5</v>
      </c>
      <c r="I124" s="55" t="s">
        <v>106</v>
      </c>
      <c r="J124" s="56" t="s">
        <v>107</v>
      </c>
      <c r="K124" s="55">
        <v>-2442.5</v>
      </c>
      <c r="L124" s="55" t="s">
        <v>102</v>
      </c>
      <c r="M124" s="56" t="s">
        <v>85</v>
      </c>
      <c r="N124" s="56" t="s">
        <v>86</v>
      </c>
      <c r="O124" s="57" t="s">
        <v>95</v>
      </c>
      <c r="P124" s="57" t="s">
        <v>96</v>
      </c>
    </row>
    <row r="125" spans="1:16" ht="12.75" customHeight="1" thickBot="1" x14ac:dyDescent="0.25">
      <c r="A125" s="10" t="str">
        <f t="shared" si="18"/>
        <v> BBS 123 </v>
      </c>
      <c r="B125" s="3" t="str">
        <f t="shared" si="19"/>
        <v>I</v>
      </c>
      <c r="C125" s="10">
        <f t="shared" si="20"/>
        <v>51781.53</v>
      </c>
      <c r="D125" s="18" t="str">
        <f t="shared" si="21"/>
        <v>vis</v>
      </c>
      <c r="E125" s="54">
        <f>VLOOKUP(C125,'Active 1'!C$21:E$899,3,FALSE)</f>
        <v>118.9934351660102</v>
      </c>
      <c r="F125" s="3" t="s">
        <v>79</v>
      </c>
      <c r="G125" s="18" t="str">
        <f t="shared" si="22"/>
        <v>51781.5300</v>
      </c>
      <c r="H125" s="10">
        <f t="shared" si="23"/>
        <v>-2442</v>
      </c>
      <c r="I125" s="55" t="s">
        <v>108</v>
      </c>
      <c r="J125" s="56" t="s">
        <v>109</v>
      </c>
      <c r="K125" s="55">
        <v>-2442</v>
      </c>
      <c r="L125" s="55" t="s">
        <v>110</v>
      </c>
      <c r="M125" s="56" t="s">
        <v>85</v>
      </c>
      <c r="N125" s="56" t="s">
        <v>86</v>
      </c>
      <c r="O125" s="57" t="s">
        <v>95</v>
      </c>
      <c r="P125" s="57" t="s">
        <v>96</v>
      </c>
    </row>
    <row r="126" spans="1:16" ht="12.75" customHeight="1" thickBot="1" x14ac:dyDescent="0.25">
      <c r="A126" s="10" t="str">
        <f t="shared" si="18"/>
        <v> BBS 126 </v>
      </c>
      <c r="B126" s="3" t="str">
        <f t="shared" si="19"/>
        <v>I</v>
      </c>
      <c r="C126" s="10">
        <f t="shared" si="20"/>
        <v>52116.421999999999</v>
      </c>
      <c r="D126" s="18" t="str">
        <f t="shared" si="21"/>
        <v>vis</v>
      </c>
      <c r="E126" s="54">
        <f>VLOOKUP(C126,'Active 1'!C$21:E$899,3,FALSE)</f>
        <v>1256.9976699069928</v>
      </c>
      <c r="F126" s="3" t="s">
        <v>79</v>
      </c>
      <c r="G126" s="18" t="str">
        <f t="shared" si="22"/>
        <v>52116.4220</v>
      </c>
      <c r="H126" s="10">
        <f t="shared" si="23"/>
        <v>-1304</v>
      </c>
      <c r="I126" s="55" t="s">
        <v>111</v>
      </c>
      <c r="J126" s="56" t="s">
        <v>112</v>
      </c>
      <c r="K126" s="55">
        <v>-1304</v>
      </c>
      <c r="L126" s="55" t="s">
        <v>113</v>
      </c>
      <c r="M126" s="56" t="s">
        <v>85</v>
      </c>
      <c r="N126" s="56" t="s">
        <v>86</v>
      </c>
      <c r="O126" s="57" t="s">
        <v>95</v>
      </c>
      <c r="P126" s="57" t="s">
        <v>114</v>
      </c>
    </row>
    <row r="127" spans="1:16" ht="12.75" customHeight="1" thickBot="1" x14ac:dyDescent="0.25">
      <c r="A127" s="10" t="str">
        <f t="shared" si="18"/>
        <v> BBS 128 </v>
      </c>
      <c r="B127" s="3" t="str">
        <f t="shared" si="19"/>
        <v>I</v>
      </c>
      <c r="C127" s="10">
        <f t="shared" si="20"/>
        <v>52495.455800000003</v>
      </c>
      <c r="D127" s="18" t="str">
        <f t="shared" si="21"/>
        <v>vis</v>
      </c>
      <c r="E127" s="54">
        <f>VLOOKUP(C127,'Active 1'!C$21:E$899,3,FALSE)</f>
        <v>2545.0011740515297</v>
      </c>
      <c r="F127" s="3" t="s">
        <v>79</v>
      </c>
      <c r="G127" s="18" t="str">
        <f t="shared" si="22"/>
        <v>52495.4558</v>
      </c>
      <c r="H127" s="10">
        <f t="shared" si="23"/>
        <v>-16</v>
      </c>
      <c r="I127" s="55" t="s">
        <v>115</v>
      </c>
      <c r="J127" s="56" t="s">
        <v>116</v>
      </c>
      <c r="K127" s="55">
        <v>-16</v>
      </c>
      <c r="L127" s="55" t="s">
        <v>113</v>
      </c>
      <c r="M127" s="56" t="s">
        <v>85</v>
      </c>
      <c r="N127" s="56" t="s">
        <v>86</v>
      </c>
      <c r="O127" s="57" t="s">
        <v>95</v>
      </c>
      <c r="P127" s="57" t="s">
        <v>117</v>
      </c>
    </row>
    <row r="128" spans="1:16" ht="12.75" customHeight="1" thickBot="1" x14ac:dyDescent="0.25">
      <c r="A128" s="10" t="str">
        <f t="shared" si="18"/>
        <v>OEJV 0094 </v>
      </c>
      <c r="B128" s="3" t="str">
        <f t="shared" si="19"/>
        <v>I</v>
      </c>
      <c r="C128" s="10">
        <f t="shared" si="20"/>
        <v>53585.47</v>
      </c>
      <c r="D128" s="18" t="str">
        <f t="shared" si="21"/>
        <v>vis</v>
      </c>
      <c r="E128" s="54" t="e">
        <f>VLOOKUP(C128,'Active 1'!C$21:E$899,3,FALSE)</f>
        <v>#N/A</v>
      </c>
      <c r="F128" s="3" t="s">
        <v>79</v>
      </c>
      <c r="G128" s="18" t="str">
        <f t="shared" si="22"/>
        <v>53585.470</v>
      </c>
      <c r="H128" s="10">
        <f t="shared" si="23"/>
        <v>3688</v>
      </c>
      <c r="I128" s="55" t="s">
        <v>145</v>
      </c>
      <c r="J128" s="56" t="s">
        <v>146</v>
      </c>
      <c r="K128" s="55">
        <v>3688</v>
      </c>
      <c r="L128" s="55" t="s">
        <v>147</v>
      </c>
      <c r="M128" s="56" t="s">
        <v>148</v>
      </c>
      <c r="N128" s="56"/>
      <c r="O128" s="57" t="s">
        <v>149</v>
      </c>
      <c r="P128" s="58" t="s">
        <v>150</v>
      </c>
    </row>
    <row r="129" spans="1:16" ht="12.75" customHeight="1" thickBot="1" x14ac:dyDescent="0.25">
      <c r="A129" s="10" t="str">
        <f t="shared" si="18"/>
        <v>OEJV 0094 </v>
      </c>
      <c r="B129" s="3" t="str">
        <f t="shared" si="19"/>
        <v>I</v>
      </c>
      <c r="C129" s="10">
        <f t="shared" si="20"/>
        <v>53585.470999999998</v>
      </c>
      <c r="D129" s="18" t="str">
        <f t="shared" si="21"/>
        <v>vis</v>
      </c>
      <c r="E129" s="54" t="e">
        <f>VLOOKUP(C129,'Active 1'!C$21:E$899,3,FALSE)</f>
        <v>#N/A</v>
      </c>
      <c r="F129" s="3" t="s">
        <v>79</v>
      </c>
      <c r="G129" s="18" t="str">
        <f t="shared" si="22"/>
        <v>53585.471</v>
      </c>
      <c r="H129" s="10">
        <f t="shared" si="23"/>
        <v>3688</v>
      </c>
      <c r="I129" s="55" t="s">
        <v>151</v>
      </c>
      <c r="J129" s="56" t="s">
        <v>152</v>
      </c>
      <c r="K129" s="55">
        <v>3688</v>
      </c>
      <c r="L129" s="55" t="s">
        <v>153</v>
      </c>
      <c r="M129" s="56" t="s">
        <v>148</v>
      </c>
      <c r="N129" s="56"/>
      <c r="O129" s="57" t="s">
        <v>154</v>
      </c>
      <c r="P129" s="58" t="s">
        <v>150</v>
      </c>
    </row>
    <row r="130" spans="1:16" ht="12.75" customHeight="1" thickBot="1" x14ac:dyDescent="0.25">
      <c r="A130" s="10" t="str">
        <f t="shared" si="18"/>
        <v>OEJV 0094 </v>
      </c>
      <c r="B130" s="3" t="str">
        <f t="shared" si="19"/>
        <v>I</v>
      </c>
      <c r="C130" s="10">
        <f t="shared" si="20"/>
        <v>53585.472999999998</v>
      </c>
      <c r="D130" s="18" t="str">
        <f t="shared" si="21"/>
        <v>vis</v>
      </c>
      <c r="E130" s="54" t="e">
        <f>VLOOKUP(C130,'Active 1'!C$21:E$899,3,FALSE)</f>
        <v>#N/A</v>
      </c>
      <c r="F130" s="3" t="s">
        <v>79</v>
      </c>
      <c r="G130" s="18" t="str">
        <f t="shared" si="22"/>
        <v>53585.473</v>
      </c>
      <c r="H130" s="10">
        <f t="shared" si="23"/>
        <v>3688</v>
      </c>
      <c r="I130" s="55" t="s">
        <v>155</v>
      </c>
      <c r="J130" s="56" t="s">
        <v>156</v>
      </c>
      <c r="K130" s="55">
        <v>3688</v>
      </c>
      <c r="L130" s="55" t="s">
        <v>157</v>
      </c>
      <c r="M130" s="56" t="s">
        <v>148</v>
      </c>
      <c r="N130" s="56"/>
      <c r="O130" s="57" t="s">
        <v>158</v>
      </c>
      <c r="P130" s="58" t="s">
        <v>150</v>
      </c>
    </row>
    <row r="131" spans="1:16" ht="12.75" customHeight="1" thickBot="1" x14ac:dyDescent="0.25">
      <c r="A131" s="10" t="str">
        <f t="shared" si="18"/>
        <v>OEJV 0094 </v>
      </c>
      <c r="B131" s="3" t="str">
        <f t="shared" si="19"/>
        <v>I</v>
      </c>
      <c r="C131" s="10">
        <f t="shared" si="20"/>
        <v>53585.483</v>
      </c>
      <c r="D131" s="18" t="str">
        <f t="shared" si="21"/>
        <v>vis</v>
      </c>
      <c r="E131" s="54" t="e">
        <f>VLOOKUP(C131,'Active 1'!C$21:E$899,3,FALSE)</f>
        <v>#N/A</v>
      </c>
      <c r="F131" s="3" t="s">
        <v>79</v>
      </c>
      <c r="G131" s="18" t="str">
        <f t="shared" si="22"/>
        <v>53585.483</v>
      </c>
      <c r="H131" s="10">
        <f t="shared" si="23"/>
        <v>3688</v>
      </c>
      <c r="I131" s="55" t="s">
        <v>159</v>
      </c>
      <c r="J131" s="56" t="s">
        <v>160</v>
      </c>
      <c r="K131" s="55">
        <v>3688</v>
      </c>
      <c r="L131" s="55" t="s">
        <v>161</v>
      </c>
      <c r="M131" s="56" t="s">
        <v>148</v>
      </c>
      <c r="N131" s="56"/>
      <c r="O131" s="57" t="s">
        <v>162</v>
      </c>
      <c r="P131" s="58" t="s">
        <v>150</v>
      </c>
    </row>
    <row r="132" spans="1:16" ht="12.75" customHeight="1" thickBot="1" x14ac:dyDescent="0.25">
      <c r="A132" s="10" t="str">
        <f t="shared" si="18"/>
        <v>BAVM 193 </v>
      </c>
      <c r="B132" s="3" t="str">
        <f t="shared" si="19"/>
        <v>I</v>
      </c>
      <c r="C132" s="10">
        <f t="shared" si="20"/>
        <v>54368.266300000003</v>
      </c>
      <c r="D132" s="18" t="str">
        <f t="shared" si="21"/>
        <v>vis</v>
      </c>
      <c r="E132" s="54">
        <f>VLOOKUP(C132,'Active 1'!C$21:E$899,3,FALSE)</f>
        <v>8909.0417598743552</v>
      </c>
      <c r="F132" s="3" t="s">
        <v>79</v>
      </c>
      <c r="G132" s="18" t="str">
        <f t="shared" si="22"/>
        <v>54368.2663</v>
      </c>
      <c r="H132" s="10">
        <f t="shared" si="23"/>
        <v>6348</v>
      </c>
      <c r="I132" s="55" t="s">
        <v>208</v>
      </c>
      <c r="J132" s="56" t="s">
        <v>209</v>
      </c>
      <c r="K132" s="55">
        <v>6348</v>
      </c>
      <c r="L132" s="55" t="s">
        <v>210</v>
      </c>
      <c r="M132" s="56" t="s">
        <v>129</v>
      </c>
      <c r="N132" s="56">
        <v>0</v>
      </c>
      <c r="O132" s="57" t="s">
        <v>196</v>
      </c>
      <c r="P132" s="58" t="s">
        <v>211</v>
      </c>
    </row>
    <row r="133" spans="1:16" ht="12.75" customHeight="1" thickBot="1" x14ac:dyDescent="0.25">
      <c r="A133" s="10" t="str">
        <f t="shared" si="18"/>
        <v>VSB 50 </v>
      </c>
      <c r="B133" s="3" t="str">
        <f t="shared" si="19"/>
        <v>I</v>
      </c>
      <c r="C133" s="10">
        <f t="shared" si="20"/>
        <v>54961.245000000003</v>
      </c>
      <c r="D133" s="18" t="str">
        <f t="shared" si="21"/>
        <v>vis</v>
      </c>
      <c r="E133" s="54">
        <f>VLOOKUP(C133,'Active 1'!C$21:E$899,3,FALSE)</f>
        <v>10924.056366706416</v>
      </c>
      <c r="F133" s="3" t="s">
        <v>79</v>
      </c>
      <c r="G133" s="18" t="str">
        <f t="shared" si="22"/>
        <v>54961.245</v>
      </c>
      <c r="H133" s="10">
        <f t="shared" si="23"/>
        <v>8363</v>
      </c>
      <c r="I133" s="55" t="s">
        <v>212</v>
      </c>
      <c r="J133" s="56" t="s">
        <v>213</v>
      </c>
      <c r="K133" s="55">
        <v>8363</v>
      </c>
      <c r="L133" s="55" t="s">
        <v>81</v>
      </c>
      <c r="M133" s="56" t="s">
        <v>129</v>
      </c>
      <c r="N133" s="56" t="s">
        <v>79</v>
      </c>
      <c r="O133" s="57" t="s">
        <v>214</v>
      </c>
      <c r="P133" s="58" t="s">
        <v>215</v>
      </c>
    </row>
    <row r="134" spans="1:16" ht="12.75" customHeight="1" thickBot="1" x14ac:dyDescent="0.25">
      <c r="A134" s="10" t="str">
        <f t="shared" si="18"/>
        <v>VSB 50 </v>
      </c>
      <c r="B134" s="3" t="str">
        <f t="shared" si="19"/>
        <v>II</v>
      </c>
      <c r="C134" s="10">
        <f t="shared" si="20"/>
        <v>54976.988599999997</v>
      </c>
      <c r="D134" s="18" t="str">
        <f t="shared" si="21"/>
        <v>vis</v>
      </c>
      <c r="E134" s="54">
        <f>VLOOKUP(C134,'Active 1'!C$21:E$899,3,FALSE)</f>
        <v>10977.555057239668</v>
      </c>
      <c r="F134" s="3" t="s">
        <v>79</v>
      </c>
      <c r="G134" s="18" t="str">
        <f t="shared" si="22"/>
        <v>54976.9886</v>
      </c>
      <c r="H134" s="10">
        <f t="shared" si="23"/>
        <v>8416.5</v>
      </c>
      <c r="I134" s="55" t="s">
        <v>216</v>
      </c>
      <c r="J134" s="56" t="s">
        <v>217</v>
      </c>
      <c r="K134" s="55">
        <v>8416.5</v>
      </c>
      <c r="L134" s="55" t="s">
        <v>218</v>
      </c>
      <c r="M134" s="56" t="s">
        <v>129</v>
      </c>
      <c r="N134" s="56" t="s">
        <v>79</v>
      </c>
      <c r="O134" s="57" t="s">
        <v>219</v>
      </c>
      <c r="P134" s="58" t="s">
        <v>215</v>
      </c>
    </row>
    <row r="135" spans="1:16" ht="12.75" customHeight="1" thickBot="1" x14ac:dyDescent="0.25">
      <c r="A135" s="10" t="str">
        <f t="shared" si="18"/>
        <v>VSB 50 </v>
      </c>
      <c r="B135" s="3" t="str">
        <f t="shared" si="19"/>
        <v>I</v>
      </c>
      <c r="C135" s="10">
        <f t="shared" si="20"/>
        <v>54977.1351</v>
      </c>
      <c r="D135" s="18" t="str">
        <f t="shared" si="21"/>
        <v>vis</v>
      </c>
      <c r="E135" s="54">
        <f>VLOOKUP(C135,'Active 1'!C$21:E$899,3,FALSE)</f>
        <v>10978.052882270998</v>
      </c>
      <c r="F135" s="3" t="s">
        <v>79</v>
      </c>
      <c r="G135" s="18" t="str">
        <f t="shared" si="22"/>
        <v>54977.1351</v>
      </c>
      <c r="H135" s="10">
        <f t="shared" si="23"/>
        <v>8417</v>
      </c>
      <c r="I135" s="55" t="s">
        <v>220</v>
      </c>
      <c r="J135" s="56" t="s">
        <v>221</v>
      </c>
      <c r="K135" s="55">
        <v>8417</v>
      </c>
      <c r="L135" s="55" t="s">
        <v>222</v>
      </c>
      <c r="M135" s="56" t="s">
        <v>129</v>
      </c>
      <c r="N135" s="56" t="s">
        <v>79</v>
      </c>
      <c r="O135" s="57" t="s">
        <v>219</v>
      </c>
      <c r="P135" s="58" t="s">
        <v>215</v>
      </c>
    </row>
    <row r="136" spans="1:16" ht="12.75" customHeight="1" thickBot="1" x14ac:dyDescent="0.25">
      <c r="A136" s="10" t="str">
        <f t="shared" si="18"/>
        <v>VSB 50 </v>
      </c>
      <c r="B136" s="3" t="str">
        <f t="shared" si="19"/>
        <v>II</v>
      </c>
      <c r="C136" s="10">
        <f t="shared" si="20"/>
        <v>54977.283000000003</v>
      </c>
      <c r="D136" s="18" t="str">
        <f t="shared" si="21"/>
        <v>vis</v>
      </c>
      <c r="E136" s="54">
        <f>VLOOKUP(C136,'Active 1'!C$21:E$899,3,FALSE)</f>
        <v>10978.555464674646</v>
      </c>
      <c r="F136" s="3" t="s">
        <v>79</v>
      </c>
      <c r="G136" s="18" t="str">
        <f t="shared" si="22"/>
        <v>54977.283</v>
      </c>
      <c r="H136" s="10">
        <f t="shared" si="23"/>
        <v>8417.5</v>
      </c>
      <c r="I136" s="55" t="s">
        <v>223</v>
      </c>
      <c r="J136" s="56" t="s">
        <v>224</v>
      </c>
      <c r="K136" s="55">
        <v>8417.5</v>
      </c>
      <c r="L136" s="55" t="s">
        <v>81</v>
      </c>
      <c r="M136" s="56" t="s">
        <v>129</v>
      </c>
      <c r="N136" s="56" t="s">
        <v>79</v>
      </c>
      <c r="O136" s="57" t="s">
        <v>219</v>
      </c>
      <c r="P136" s="58" t="s">
        <v>215</v>
      </c>
    </row>
    <row r="137" spans="1:16" ht="12.75" customHeight="1" thickBot="1" x14ac:dyDescent="0.25">
      <c r="A137" s="10" t="str">
        <f t="shared" si="18"/>
        <v>VSB 50 </v>
      </c>
      <c r="B137" s="3" t="str">
        <f t="shared" si="19"/>
        <v>I</v>
      </c>
      <c r="C137" s="10">
        <f t="shared" si="20"/>
        <v>54995.087800000001</v>
      </c>
      <c r="D137" s="18" t="str">
        <f t="shared" si="21"/>
        <v>vis</v>
      </c>
      <c r="E137" s="54">
        <f>VLOOKUP(C137,'Active 1'!C$21:E$899,3,FALSE)</f>
        <v>11039.058366501844</v>
      </c>
      <c r="F137" s="3" t="s">
        <v>79</v>
      </c>
      <c r="G137" s="18" t="str">
        <f t="shared" si="22"/>
        <v>54995.0878</v>
      </c>
      <c r="H137" s="10">
        <f t="shared" si="23"/>
        <v>8478</v>
      </c>
      <c r="I137" s="55" t="s">
        <v>225</v>
      </c>
      <c r="J137" s="56" t="s">
        <v>226</v>
      </c>
      <c r="K137" s="55">
        <v>8478</v>
      </c>
      <c r="L137" s="55" t="s">
        <v>227</v>
      </c>
      <c r="M137" s="56" t="s">
        <v>129</v>
      </c>
      <c r="N137" s="56" t="s">
        <v>79</v>
      </c>
      <c r="O137" s="57" t="s">
        <v>219</v>
      </c>
      <c r="P137" s="58" t="s">
        <v>215</v>
      </c>
    </row>
    <row r="138" spans="1:16" ht="12.75" customHeight="1" thickBot="1" x14ac:dyDescent="0.25">
      <c r="A138" s="10" t="str">
        <f t="shared" si="18"/>
        <v>OEJV 0137 </v>
      </c>
      <c r="B138" s="3" t="str">
        <f t="shared" si="19"/>
        <v>II</v>
      </c>
      <c r="C138" s="10">
        <f t="shared" si="20"/>
        <v>55026.4274</v>
      </c>
      <c r="D138" s="18" t="str">
        <f t="shared" si="21"/>
        <v>vis</v>
      </c>
      <c r="E138" s="54" t="e">
        <f>VLOOKUP(C138,'Active 1'!C$21:E$899,3,FALSE)</f>
        <v>#N/A</v>
      </c>
      <c r="F138" s="3" t="s">
        <v>79</v>
      </c>
      <c r="G138" s="18" t="str">
        <f t="shared" si="22"/>
        <v>55026.4274</v>
      </c>
      <c r="H138" s="10">
        <f t="shared" si="23"/>
        <v>8584.5</v>
      </c>
      <c r="I138" s="55" t="s">
        <v>228</v>
      </c>
      <c r="J138" s="56" t="s">
        <v>229</v>
      </c>
      <c r="K138" s="55">
        <v>8584.5</v>
      </c>
      <c r="L138" s="55" t="s">
        <v>230</v>
      </c>
      <c r="M138" s="56" t="s">
        <v>129</v>
      </c>
      <c r="N138" s="56" t="s">
        <v>79</v>
      </c>
      <c r="O138" s="57" t="s">
        <v>231</v>
      </c>
      <c r="P138" s="58" t="s">
        <v>232</v>
      </c>
    </row>
    <row r="139" spans="1:16" ht="12.75" customHeight="1" thickBot="1" x14ac:dyDescent="0.25">
      <c r="A139" s="10" t="str">
        <f t="shared" ref="A139:A149" si="24">P139</f>
        <v>OEJV 0137 </v>
      </c>
      <c r="B139" s="3" t="str">
        <f t="shared" ref="B139:B149" si="25">IF(H139=INT(H139),"I","II")</f>
        <v>II</v>
      </c>
      <c r="C139" s="10">
        <f t="shared" ref="C139:C149" si="26">1*G139</f>
        <v>55026.4277</v>
      </c>
      <c r="D139" s="18" t="str">
        <f t="shared" ref="D139:D149" si="27">VLOOKUP(F139,I$1:J$5,2,FALSE)</f>
        <v>vis</v>
      </c>
      <c r="E139" s="54" t="e">
        <f>VLOOKUP(C139,'Active 1'!C$21:E$899,3,FALSE)</f>
        <v>#N/A</v>
      </c>
      <c r="F139" s="3" t="s">
        <v>79</v>
      </c>
      <c r="G139" s="18" t="str">
        <f t="shared" ref="G139:G149" si="28">MID(I139,3,LEN(I139)-3)</f>
        <v>55026.4277</v>
      </c>
      <c r="H139" s="10">
        <f t="shared" ref="H139:H149" si="29">1*K139</f>
        <v>8584.5</v>
      </c>
      <c r="I139" s="55" t="s">
        <v>233</v>
      </c>
      <c r="J139" s="56" t="s">
        <v>229</v>
      </c>
      <c r="K139" s="55">
        <v>8584.5</v>
      </c>
      <c r="L139" s="55" t="s">
        <v>234</v>
      </c>
      <c r="M139" s="56" t="s">
        <v>129</v>
      </c>
      <c r="N139" s="56" t="s">
        <v>144</v>
      </c>
      <c r="O139" s="57" t="s">
        <v>231</v>
      </c>
      <c r="P139" s="58" t="s">
        <v>232</v>
      </c>
    </row>
    <row r="140" spans="1:16" ht="12.75" customHeight="1" thickBot="1" x14ac:dyDescent="0.25">
      <c r="A140" s="10" t="str">
        <f t="shared" si="24"/>
        <v>OEJV 0137 </v>
      </c>
      <c r="B140" s="3" t="str">
        <f t="shared" si="25"/>
        <v>II</v>
      </c>
      <c r="C140" s="10">
        <f t="shared" si="26"/>
        <v>55026.428399999997</v>
      </c>
      <c r="D140" s="18" t="str">
        <f t="shared" si="27"/>
        <v>vis</v>
      </c>
      <c r="E140" s="54" t="e">
        <f>VLOOKUP(C140,'Active 1'!C$21:E$899,3,FALSE)</f>
        <v>#N/A</v>
      </c>
      <c r="F140" s="3" t="s">
        <v>79</v>
      </c>
      <c r="G140" s="18" t="str">
        <f t="shared" si="28"/>
        <v>55026.4284</v>
      </c>
      <c r="H140" s="10">
        <f t="shared" si="29"/>
        <v>8584.5</v>
      </c>
      <c r="I140" s="55" t="s">
        <v>235</v>
      </c>
      <c r="J140" s="56" t="s">
        <v>236</v>
      </c>
      <c r="K140" s="55">
        <v>8584.5</v>
      </c>
      <c r="L140" s="55" t="s">
        <v>237</v>
      </c>
      <c r="M140" s="56" t="s">
        <v>129</v>
      </c>
      <c r="N140" s="56" t="s">
        <v>36</v>
      </c>
      <c r="O140" s="57" t="s">
        <v>231</v>
      </c>
      <c r="P140" s="58" t="s">
        <v>232</v>
      </c>
    </row>
    <row r="141" spans="1:16" ht="12.75" customHeight="1" thickBot="1" x14ac:dyDescent="0.25">
      <c r="A141" s="10" t="str">
        <f t="shared" si="24"/>
        <v>OEJV 0137 </v>
      </c>
      <c r="B141" s="3" t="str">
        <f t="shared" si="25"/>
        <v>I</v>
      </c>
      <c r="C141" s="10">
        <f t="shared" si="26"/>
        <v>55058.357100000001</v>
      </c>
      <c r="D141" s="18" t="str">
        <f t="shared" si="27"/>
        <v>vis</v>
      </c>
      <c r="E141" s="54" t="e">
        <f>VLOOKUP(C141,'Active 1'!C$21:E$899,3,FALSE)</f>
        <v>#N/A</v>
      </c>
      <c r="F141" s="3" t="s">
        <v>79</v>
      </c>
      <c r="G141" s="18" t="str">
        <f t="shared" si="28"/>
        <v>55058.3571</v>
      </c>
      <c r="H141" s="10">
        <f t="shared" si="29"/>
        <v>8693</v>
      </c>
      <c r="I141" s="55" t="s">
        <v>238</v>
      </c>
      <c r="J141" s="56" t="s">
        <v>239</v>
      </c>
      <c r="K141" s="55">
        <v>8693</v>
      </c>
      <c r="L141" s="55" t="s">
        <v>240</v>
      </c>
      <c r="M141" s="56" t="s">
        <v>129</v>
      </c>
      <c r="N141" s="56" t="s">
        <v>36</v>
      </c>
      <c r="O141" s="57" t="s">
        <v>231</v>
      </c>
      <c r="P141" s="58" t="s">
        <v>232</v>
      </c>
    </row>
    <row r="142" spans="1:16" ht="12.75" customHeight="1" thickBot="1" x14ac:dyDescent="0.25">
      <c r="A142" s="10" t="str">
        <f t="shared" si="24"/>
        <v>OEJV 0137 </v>
      </c>
      <c r="B142" s="3" t="str">
        <f t="shared" si="25"/>
        <v>I</v>
      </c>
      <c r="C142" s="10">
        <f t="shared" si="26"/>
        <v>55058.357400000001</v>
      </c>
      <c r="D142" s="18" t="str">
        <f t="shared" si="27"/>
        <v>vis</v>
      </c>
      <c r="E142" s="54" t="e">
        <f>VLOOKUP(C142,'Active 1'!C$21:E$899,3,FALSE)</f>
        <v>#N/A</v>
      </c>
      <c r="F142" s="3" t="s">
        <v>79</v>
      </c>
      <c r="G142" s="18" t="str">
        <f t="shared" si="28"/>
        <v>55058.3574</v>
      </c>
      <c r="H142" s="10">
        <f t="shared" si="29"/>
        <v>8693</v>
      </c>
      <c r="I142" s="55" t="s">
        <v>241</v>
      </c>
      <c r="J142" s="56" t="s">
        <v>239</v>
      </c>
      <c r="K142" s="55">
        <v>8693</v>
      </c>
      <c r="L142" s="55" t="s">
        <v>242</v>
      </c>
      <c r="M142" s="56" t="s">
        <v>129</v>
      </c>
      <c r="N142" s="56" t="s">
        <v>144</v>
      </c>
      <c r="O142" s="57" t="s">
        <v>231</v>
      </c>
      <c r="P142" s="58" t="s">
        <v>232</v>
      </c>
    </row>
    <row r="143" spans="1:16" ht="12.75" customHeight="1" thickBot="1" x14ac:dyDescent="0.25">
      <c r="A143" s="10" t="str">
        <f t="shared" si="24"/>
        <v>OEJV 0137 </v>
      </c>
      <c r="B143" s="3" t="str">
        <f t="shared" si="25"/>
        <v>II</v>
      </c>
      <c r="C143" s="10">
        <f t="shared" si="26"/>
        <v>55342.486199999999</v>
      </c>
      <c r="D143" s="18" t="str">
        <f t="shared" si="27"/>
        <v>vis</v>
      </c>
      <c r="E143" s="54" t="e">
        <f>VLOOKUP(C143,'Active 1'!C$21:E$899,3,FALSE)</f>
        <v>#N/A</v>
      </c>
      <c r="F143" s="3" t="s">
        <v>79</v>
      </c>
      <c r="G143" s="18" t="str">
        <f t="shared" si="28"/>
        <v>55342.4862</v>
      </c>
      <c r="H143" s="10">
        <f t="shared" si="29"/>
        <v>9658.5</v>
      </c>
      <c r="I143" s="55" t="s">
        <v>253</v>
      </c>
      <c r="J143" s="56" t="s">
        <v>254</v>
      </c>
      <c r="K143" s="55" t="s">
        <v>255</v>
      </c>
      <c r="L143" s="55" t="s">
        <v>256</v>
      </c>
      <c r="M143" s="56" t="s">
        <v>129</v>
      </c>
      <c r="N143" s="56" t="s">
        <v>36</v>
      </c>
      <c r="O143" s="57" t="s">
        <v>231</v>
      </c>
      <c r="P143" s="58" t="s">
        <v>232</v>
      </c>
    </row>
    <row r="144" spans="1:16" ht="12.75" customHeight="1" thickBot="1" x14ac:dyDescent="0.25">
      <c r="A144" s="10" t="str">
        <f t="shared" si="24"/>
        <v>OEJV 0137 </v>
      </c>
      <c r="B144" s="3" t="str">
        <f t="shared" si="25"/>
        <v>II</v>
      </c>
      <c r="C144" s="10">
        <f t="shared" si="26"/>
        <v>55342.486199999999</v>
      </c>
      <c r="D144" s="18" t="str">
        <f t="shared" si="27"/>
        <v>vis</v>
      </c>
      <c r="E144" s="54" t="e">
        <f>VLOOKUP(C144,'Active 1'!C$21:E$899,3,FALSE)</f>
        <v>#N/A</v>
      </c>
      <c r="F144" s="3" t="s">
        <v>79</v>
      </c>
      <c r="G144" s="18" t="str">
        <f t="shared" si="28"/>
        <v>55342.4862</v>
      </c>
      <c r="H144" s="10">
        <f t="shared" si="29"/>
        <v>9658.5</v>
      </c>
      <c r="I144" s="55" t="s">
        <v>253</v>
      </c>
      <c r="J144" s="56" t="s">
        <v>254</v>
      </c>
      <c r="K144" s="55" t="s">
        <v>255</v>
      </c>
      <c r="L144" s="55" t="s">
        <v>256</v>
      </c>
      <c r="M144" s="56" t="s">
        <v>129</v>
      </c>
      <c r="N144" s="56" t="s">
        <v>144</v>
      </c>
      <c r="O144" s="57" t="s">
        <v>231</v>
      </c>
      <c r="P144" s="58" t="s">
        <v>232</v>
      </c>
    </row>
    <row r="145" spans="1:16" ht="12.75" customHeight="1" thickBot="1" x14ac:dyDescent="0.25">
      <c r="A145" s="10" t="str">
        <f t="shared" si="24"/>
        <v>OEJV 0137 </v>
      </c>
      <c r="B145" s="3" t="str">
        <f t="shared" si="25"/>
        <v>II</v>
      </c>
      <c r="C145" s="10">
        <f t="shared" si="26"/>
        <v>55342.486700000001</v>
      </c>
      <c r="D145" s="18" t="str">
        <f t="shared" si="27"/>
        <v>vis</v>
      </c>
      <c r="E145" s="54" t="e">
        <f>VLOOKUP(C145,'Active 1'!C$21:E$899,3,FALSE)</f>
        <v>#N/A</v>
      </c>
      <c r="F145" s="3" t="s">
        <v>79</v>
      </c>
      <c r="G145" s="18" t="str">
        <f t="shared" si="28"/>
        <v>55342.4867</v>
      </c>
      <c r="H145" s="10">
        <f t="shared" si="29"/>
        <v>9658.5</v>
      </c>
      <c r="I145" s="55" t="s">
        <v>257</v>
      </c>
      <c r="J145" s="56" t="s">
        <v>254</v>
      </c>
      <c r="K145" s="55" t="s">
        <v>255</v>
      </c>
      <c r="L145" s="55" t="s">
        <v>258</v>
      </c>
      <c r="M145" s="56" t="s">
        <v>129</v>
      </c>
      <c r="N145" s="56" t="s">
        <v>79</v>
      </c>
      <c r="O145" s="57" t="s">
        <v>231</v>
      </c>
      <c r="P145" s="58" t="s">
        <v>232</v>
      </c>
    </row>
    <row r="146" spans="1:16" ht="12.75" customHeight="1" thickBot="1" x14ac:dyDescent="0.25">
      <c r="A146" s="10" t="str">
        <f t="shared" si="24"/>
        <v>VSB 51 </v>
      </c>
      <c r="B146" s="3" t="str">
        <f t="shared" si="25"/>
        <v>II</v>
      </c>
      <c r="C146" s="10">
        <f t="shared" si="26"/>
        <v>55362.204400000002</v>
      </c>
      <c r="D146" s="18" t="str">
        <f t="shared" si="27"/>
        <v>vis</v>
      </c>
      <c r="E146" s="54">
        <f>VLOOKUP(C146,'Active 1'!C$21:E$899,3,FALSE)</f>
        <v>12286.56575826908</v>
      </c>
      <c r="F146" s="3" t="s">
        <v>79</v>
      </c>
      <c r="G146" s="18" t="str">
        <f t="shared" si="28"/>
        <v>55362.2044</v>
      </c>
      <c r="H146" s="10">
        <f t="shared" si="29"/>
        <v>9725.5</v>
      </c>
      <c r="I146" s="55" t="s">
        <v>259</v>
      </c>
      <c r="J146" s="56" t="s">
        <v>260</v>
      </c>
      <c r="K146" s="55" t="s">
        <v>261</v>
      </c>
      <c r="L146" s="55" t="s">
        <v>262</v>
      </c>
      <c r="M146" s="56" t="s">
        <v>129</v>
      </c>
      <c r="N146" s="56" t="s">
        <v>79</v>
      </c>
      <c r="O146" s="57" t="s">
        <v>214</v>
      </c>
      <c r="P146" s="58" t="s">
        <v>263</v>
      </c>
    </row>
    <row r="147" spans="1:16" ht="12.75" customHeight="1" thickBot="1" x14ac:dyDescent="0.25">
      <c r="A147" s="10" t="str">
        <f t="shared" si="24"/>
        <v>VSB 53 </v>
      </c>
      <c r="B147" s="3" t="str">
        <f t="shared" si="25"/>
        <v>II</v>
      </c>
      <c r="C147" s="10">
        <f t="shared" si="26"/>
        <v>55690.035000000003</v>
      </c>
      <c r="D147" s="18" t="str">
        <f t="shared" si="27"/>
        <v>vis</v>
      </c>
      <c r="E147" s="54">
        <f>VLOOKUP(C147,'Active 1'!C$21:E$899,3,FALSE)</f>
        <v>13400.574486688029</v>
      </c>
      <c r="F147" s="3" t="s">
        <v>79</v>
      </c>
      <c r="G147" s="18" t="str">
        <f t="shared" si="28"/>
        <v>55690.0350</v>
      </c>
      <c r="H147" s="10">
        <f t="shared" si="29"/>
        <v>10839.5</v>
      </c>
      <c r="I147" s="55" t="s">
        <v>288</v>
      </c>
      <c r="J147" s="56" t="s">
        <v>289</v>
      </c>
      <c r="K147" s="55">
        <v>10839.5</v>
      </c>
      <c r="L147" s="55" t="s">
        <v>290</v>
      </c>
      <c r="M147" s="56" t="s">
        <v>129</v>
      </c>
      <c r="N147" s="56" t="s">
        <v>291</v>
      </c>
      <c r="O147" s="57" t="s">
        <v>219</v>
      </c>
      <c r="P147" s="58" t="s">
        <v>292</v>
      </c>
    </row>
    <row r="148" spans="1:16" ht="12.75" customHeight="1" thickBot="1" x14ac:dyDescent="0.25">
      <c r="A148" s="10" t="str">
        <f t="shared" si="24"/>
        <v>VSB 53 </v>
      </c>
      <c r="B148" s="3" t="str">
        <f t="shared" si="25"/>
        <v>I</v>
      </c>
      <c r="C148" s="10">
        <f t="shared" si="26"/>
        <v>55690.180800000002</v>
      </c>
      <c r="D148" s="18" t="str">
        <f t="shared" si="27"/>
        <v>vis</v>
      </c>
      <c r="E148" s="54">
        <f>VLOOKUP(C148,'Active 1'!C$21:E$899,3,FALSE)</f>
        <v>13401.06993303319</v>
      </c>
      <c r="F148" s="3" t="s">
        <v>79</v>
      </c>
      <c r="G148" s="18" t="str">
        <f t="shared" si="28"/>
        <v>55690.1808</v>
      </c>
      <c r="H148" s="10">
        <f t="shared" si="29"/>
        <v>10840</v>
      </c>
      <c r="I148" s="55" t="s">
        <v>293</v>
      </c>
      <c r="J148" s="56" t="s">
        <v>294</v>
      </c>
      <c r="K148" s="55">
        <v>10840</v>
      </c>
      <c r="L148" s="55" t="s">
        <v>295</v>
      </c>
      <c r="M148" s="56" t="s">
        <v>129</v>
      </c>
      <c r="N148" s="56" t="s">
        <v>291</v>
      </c>
      <c r="O148" s="57" t="s">
        <v>219</v>
      </c>
      <c r="P148" s="58" t="s">
        <v>292</v>
      </c>
    </row>
    <row r="149" spans="1:16" ht="12.75" customHeight="1" thickBot="1" x14ac:dyDescent="0.25">
      <c r="A149" s="10" t="str">
        <f t="shared" si="24"/>
        <v>BAVM 225 </v>
      </c>
      <c r="B149" s="3" t="str">
        <f t="shared" si="25"/>
        <v>I</v>
      </c>
      <c r="C149" s="10">
        <f t="shared" si="26"/>
        <v>55829.3747</v>
      </c>
      <c r="D149" s="18" t="str">
        <f t="shared" si="27"/>
        <v>vis</v>
      </c>
      <c r="E149" s="54">
        <f>VLOOKUP(C149,'Active 1'!C$21:E$899,3,FALSE)</f>
        <v>13874.067937315498</v>
      </c>
      <c r="F149" s="3" t="s">
        <v>79</v>
      </c>
      <c r="G149" s="18" t="str">
        <f t="shared" si="28"/>
        <v>55829.3747</v>
      </c>
      <c r="H149" s="10">
        <f t="shared" si="29"/>
        <v>11313</v>
      </c>
      <c r="I149" s="55" t="s">
        <v>299</v>
      </c>
      <c r="J149" s="56" t="s">
        <v>300</v>
      </c>
      <c r="K149" s="55">
        <v>11313</v>
      </c>
      <c r="L149" s="55" t="s">
        <v>301</v>
      </c>
      <c r="M149" s="56" t="s">
        <v>129</v>
      </c>
      <c r="N149" s="56" t="s">
        <v>268</v>
      </c>
      <c r="O149" s="57" t="s">
        <v>302</v>
      </c>
      <c r="P149" s="58" t="s">
        <v>303</v>
      </c>
    </row>
    <row r="150" spans="1:16" x14ac:dyDescent="0.2">
      <c r="B150" s="3"/>
      <c r="E150" s="54"/>
      <c r="F150" s="3"/>
    </row>
    <row r="151" spans="1:16" x14ac:dyDescent="0.2">
      <c r="B151" s="3"/>
      <c r="E151" s="54"/>
      <c r="F151" s="3"/>
    </row>
    <row r="152" spans="1:16" x14ac:dyDescent="0.2">
      <c r="B152" s="3"/>
      <c r="E152" s="54"/>
      <c r="F152" s="3"/>
    </row>
    <row r="153" spans="1:16" x14ac:dyDescent="0.2">
      <c r="B153" s="3"/>
      <c r="E153" s="54"/>
      <c r="F153" s="3"/>
    </row>
    <row r="154" spans="1:16" x14ac:dyDescent="0.2">
      <c r="B154" s="3"/>
      <c r="E154" s="54"/>
      <c r="F154" s="3"/>
    </row>
    <row r="155" spans="1:16" x14ac:dyDescent="0.2">
      <c r="B155" s="3"/>
      <c r="E155" s="54"/>
      <c r="F155" s="3"/>
    </row>
    <row r="156" spans="1:16" x14ac:dyDescent="0.2">
      <c r="B156" s="3"/>
      <c r="E156" s="54"/>
      <c r="F156" s="3"/>
    </row>
    <row r="157" spans="1:16" x14ac:dyDescent="0.2">
      <c r="B157" s="3"/>
      <c r="E157" s="54"/>
      <c r="F157" s="3"/>
    </row>
    <row r="158" spans="1:16" x14ac:dyDescent="0.2">
      <c r="B158" s="3"/>
      <c r="E158" s="54"/>
      <c r="F158" s="3"/>
    </row>
    <row r="159" spans="1:16" x14ac:dyDescent="0.2">
      <c r="B159" s="3"/>
      <c r="E159" s="54"/>
      <c r="F159" s="3"/>
    </row>
    <row r="160" spans="1:16" x14ac:dyDescent="0.2">
      <c r="B160" s="3"/>
      <c r="E160" s="54"/>
      <c r="F160" s="3"/>
    </row>
    <row r="161" spans="2:6" x14ac:dyDescent="0.2">
      <c r="B161" s="3"/>
      <c r="E161" s="54"/>
      <c r="F161" s="3"/>
    </row>
    <row r="162" spans="2:6" x14ac:dyDescent="0.2">
      <c r="B162" s="3"/>
      <c r="E162" s="54"/>
      <c r="F162" s="3"/>
    </row>
    <row r="163" spans="2:6" x14ac:dyDescent="0.2">
      <c r="B163" s="3"/>
      <c r="E163" s="54"/>
      <c r="F163" s="3"/>
    </row>
    <row r="164" spans="2:6" x14ac:dyDescent="0.2">
      <c r="B164" s="3"/>
      <c r="E164" s="54"/>
      <c r="F164" s="3"/>
    </row>
    <row r="165" spans="2:6" x14ac:dyDescent="0.2">
      <c r="B165" s="3"/>
      <c r="E165" s="54"/>
      <c r="F165" s="3"/>
    </row>
    <row r="166" spans="2:6" x14ac:dyDescent="0.2">
      <c r="B166" s="3"/>
      <c r="E166" s="54"/>
      <c r="F166" s="3"/>
    </row>
    <row r="167" spans="2:6" x14ac:dyDescent="0.2">
      <c r="B167" s="3"/>
      <c r="E167" s="54"/>
      <c r="F167" s="3"/>
    </row>
    <row r="168" spans="2:6" x14ac:dyDescent="0.2">
      <c r="B168" s="3"/>
      <c r="E168" s="54"/>
      <c r="F168" s="3"/>
    </row>
    <row r="169" spans="2:6" x14ac:dyDescent="0.2">
      <c r="B169" s="3"/>
      <c r="E169" s="54"/>
      <c r="F169" s="3"/>
    </row>
    <row r="170" spans="2:6" x14ac:dyDescent="0.2">
      <c r="B170" s="3"/>
      <c r="E170" s="54"/>
      <c r="F170" s="3"/>
    </row>
    <row r="171" spans="2:6" x14ac:dyDescent="0.2">
      <c r="B171" s="3"/>
      <c r="E171" s="54"/>
      <c r="F171" s="3"/>
    </row>
    <row r="172" spans="2:6" x14ac:dyDescent="0.2">
      <c r="B172" s="3"/>
      <c r="E172" s="54"/>
      <c r="F172" s="3"/>
    </row>
    <row r="173" spans="2:6" x14ac:dyDescent="0.2">
      <c r="B173" s="3"/>
      <c r="E173" s="54"/>
      <c r="F173" s="3"/>
    </row>
    <row r="174" spans="2:6" x14ac:dyDescent="0.2">
      <c r="B174" s="3"/>
      <c r="E174" s="54"/>
      <c r="F174" s="3"/>
    </row>
    <row r="175" spans="2:6" x14ac:dyDescent="0.2">
      <c r="B175" s="3"/>
      <c r="E175" s="54"/>
      <c r="F175" s="3"/>
    </row>
    <row r="176" spans="2:6" x14ac:dyDescent="0.2">
      <c r="B176" s="3"/>
      <c r="E176" s="54"/>
      <c r="F176" s="3"/>
    </row>
    <row r="177" spans="2:6" x14ac:dyDescent="0.2">
      <c r="B177" s="3"/>
      <c r="E177" s="54"/>
      <c r="F177" s="3"/>
    </row>
    <row r="178" spans="2:6" x14ac:dyDescent="0.2">
      <c r="B178" s="3"/>
      <c r="E178" s="54"/>
      <c r="F178" s="3"/>
    </row>
    <row r="179" spans="2:6" x14ac:dyDescent="0.2">
      <c r="B179" s="3"/>
      <c r="E179" s="54"/>
      <c r="F179" s="3"/>
    </row>
    <row r="180" spans="2:6" x14ac:dyDescent="0.2">
      <c r="B180" s="3"/>
      <c r="E180" s="54"/>
      <c r="F180" s="3"/>
    </row>
    <row r="181" spans="2:6" x14ac:dyDescent="0.2">
      <c r="B181" s="3"/>
      <c r="E181" s="54"/>
      <c r="F181" s="3"/>
    </row>
    <row r="182" spans="2:6" x14ac:dyDescent="0.2">
      <c r="B182" s="3"/>
      <c r="E182" s="54"/>
      <c r="F182" s="3"/>
    </row>
    <row r="183" spans="2:6" x14ac:dyDescent="0.2">
      <c r="B183" s="3"/>
      <c r="E183" s="54"/>
      <c r="F183" s="3"/>
    </row>
    <row r="184" spans="2:6" x14ac:dyDescent="0.2">
      <c r="B184" s="3"/>
      <c r="E184" s="54"/>
      <c r="F184" s="3"/>
    </row>
    <row r="185" spans="2:6" x14ac:dyDescent="0.2">
      <c r="B185" s="3"/>
      <c r="E185" s="54"/>
      <c r="F185" s="3"/>
    </row>
    <row r="186" spans="2:6" x14ac:dyDescent="0.2">
      <c r="B186" s="3"/>
      <c r="E186" s="54"/>
      <c r="F186" s="3"/>
    </row>
    <row r="187" spans="2:6" x14ac:dyDescent="0.2">
      <c r="B187" s="3"/>
      <c r="E187" s="54"/>
      <c r="F187" s="3"/>
    </row>
    <row r="188" spans="2:6" x14ac:dyDescent="0.2">
      <c r="B188" s="3"/>
      <c r="E188" s="54"/>
      <c r="F188" s="3"/>
    </row>
    <row r="189" spans="2:6" x14ac:dyDescent="0.2">
      <c r="B189" s="3"/>
      <c r="E189" s="54"/>
      <c r="F189" s="3"/>
    </row>
    <row r="190" spans="2:6" x14ac:dyDescent="0.2">
      <c r="B190" s="3"/>
      <c r="E190" s="54"/>
      <c r="F190" s="3"/>
    </row>
    <row r="191" spans="2:6" x14ac:dyDescent="0.2">
      <c r="B191" s="3"/>
      <c r="E191" s="54"/>
      <c r="F191" s="3"/>
    </row>
    <row r="192" spans="2:6" x14ac:dyDescent="0.2">
      <c r="B192" s="3"/>
      <c r="E192" s="54"/>
      <c r="F192" s="3"/>
    </row>
    <row r="193" spans="2:6" x14ac:dyDescent="0.2">
      <c r="B193" s="3"/>
      <c r="E193" s="54"/>
      <c r="F193" s="3"/>
    </row>
    <row r="194" spans="2:6" x14ac:dyDescent="0.2">
      <c r="B194" s="3"/>
      <c r="E194" s="54"/>
      <c r="F194" s="3"/>
    </row>
    <row r="195" spans="2:6" x14ac:dyDescent="0.2">
      <c r="B195" s="3"/>
      <c r="E195" s="54"/>
      <c r="F195" s="3"/>
    </row>
    <row r="196" spans="2:6" x14ac:dyDescent="0.2">
      <c r="B196" s="3"/>
      <c r="E196" s="54"/>
      <c r="F196" s="3"/>
    </row>
    <row r="197" spans="2:6" x14ac:dyDescent="0.2">
      <c r="B197" s="3"/>
      <c r="E197" s="54"/>
      <c r="F197" s="3"/>
    </row>
    <row r="198" spans="2:6" x14ac:dyDescent="0.2">
      <c r="B198" s="3"/>
      <c r="E198" s="54"/>
      <c r="F198" s="3"/>
    </row>
    <row r="199" spans="2:6" x14ac:dyDescent="0.2">
      <c r="B199" s="3"/>
      <c r="E199" s="54"/>
      <c r="F199" s="3"/>
    </row>
    <row r="200" spans="2:6" x14ac:dyDescent="0.2">
      <c r="B200" s="3"/>
      <c r="E200" s="54"/>
      <c r="F200" s="3"/>
    </row>
    <row r="201" spans="2:6" x14ac:dyDescent="0.2">
      <c r="B201" s="3"/>
      <c r="E201" s="54"/>
      <c r="F201" s="3"/>
    </row>
    <row r="202" spans="2:6" x14ac:dyDescent="0.2">
      <c r="B202" s="3"/>
      <c r="E202" s="54"/>
      <c r="F202" s="3"/>
    </row>
    <row r="203" spans="2:6" x14ac:dyDescent="0.2">
      <c r="B203" s="3"/>
      <c r="E203" s="54"/>
      <c r="F203" s="3"/>
    </row>
    <row r="204" spans="2:6" x14ac:dyDescent="0.2">
      <c r="B204" s="3"/>
      <c r="E204" s="54"/>
      <c r="F204" s="3"/>
    </row>
    <row r="205" spans="2:6" x14ac:dyDescent="0.2">
      <c r="B205" s="3"/>
      <c r="E205" s="54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</sheetData>
  <phoneticPr fontId="8" type="noConversion"/>
  <hyperlinks>
    <hyperlink ref="P118" r:id="rId1" display="http://www.konkoly.hu/cgi-bin/IBVS?4975" xr:uid="{00000000-0004-0000-0200-000000000000}"/>
    <hyperlink ref="P119" r:id="rId2" display="http://www.konkoly.hu/cgi-bin/IBVS?4975" xr:uid="{00000000-0004-0000-0200-000001000000}"/>
    <hyperlink ref="P14" r:id="rId3" display="http://var.astro.cz/oejv/issues/oejv0074.pdf" xr:uid="{00000000-0004-0000-0200-000002000000}"/>
    <hyperlink ref="P15" r:id="rId4" display="http://var.astro.cz/oejv/issues/oejv0074.pdf" xr:uid="{00000000-0004-0000-0200-000003000000}"/>
    <hyperlink ref="P16" r:id="rId5" display="http://var.astro.cz/oejv/issues/oejv0074.pdf" xr:uid="{00000000-0004-0000-0200-000004000000}"/>
    <hyperlink ref="P17" r:id="rId6" display="http://var.astro.cz/oejv/issues/oejv0074.pdf" xr:uid="{00000000-0004-0000-0200-000005000000}"/>
    <hyperlink ref="P18" r:id="rId7" display="http://var.astro.cz/oejv/issues/oejv0074.pdf" xr:uid="{00000000-0004-0000-0200-000006000000}"/>
    <hyperlink ref="P19" r:id="rId8" display="http://var.astro.cz/oejv/issues/oejv0074.pdf" xr:uid="{00000000-0004-0000-0200-000007000000}"/>
    <hyperlink ref="P128" r:id="rId9" display="http://var.astro.cz/oejv/issues/oejv0094.pdf" xr:uid="{00000000-0004-0000-0200-000008000000}"/>
    <hyperlink ref="P129" r:id="rId10" display="http://var.astro.cz/oejv/issues/oejv0094.pdf" xr:uid="{00000000-0004-0000-0200-000009000000}"/>
    <hyperlink ref="P130" r:id="rId11" display="http://var.astro.cz/oejv/issues/oejv0094.pdf" xr:uid="{00000000-0004-0000-0200-00000A000000}"/>
    <hyperlink ref="P131" r:id="rId12" display="http://var.astro.cz/oejv/issues/oejv0094.pdf" xr:uid="{00000000-0004-0000-0200-00000B000000}"/>
    <hyperlink ref="P20" r:id="rId13" display="http://www.konkoly.hu/cgi-bin/IBVS?5713" xr:uid="{00000000-0004-0000-0200-00000C000000}"/>
    <hyperlink ref="P21" r:id="rId14" display="http://www.konkoly.hu/cgi-bin/IBVS?5713" xr:uid="{00000000-0004-0000-0200-00000D000000}"/>
    <hyperlink ref="P22" r:id="rId15" display="http://www.bav-astro.de/sfs/BAVM_link.php?BAVMnr=186" xr:uid="{00000000-0004-0000-0200-00000E000000}"/>
    <hyperlink ref="P27" r:id="rId16" display="http://www.konkoly.hu/cgi-bin/IBVS?5820" xr:uid="{00000000-0004-0000-0200-00000F000000}"/>
    <hyperlink ref="P28" r:id="rId17" display="http://www.bav-astro.de/sfs/BAVM_link.php?BAVMnr=186" xr:uid="{00000000-0004-0000-0200-000010000000}"/>
    <hyperlink ref="P29" r:id="rId18" display="http://var.astro.cz/oejv/issues/oejv0074.pdf" xr:uid="{00000000-0004-0000-0200-000011000000}"/>
    <hyperlink ref="P30" r:id="rId19" display="http://www.bav-astro.de/sfs/BAVM_link.php?BAVMnr=201" xr:uid="{00000000-0004-0000-0200-000012000000}"/>
    <hyperlink ref="P31" r:id="rId20" display="http://www.bav-astro.de/sfs/BAVM_link.php?BAVMnr=201" xr:uid="{00000000-0004-0000-0200-000013000000}"/>
    <hyperlink ref="P132" r:id="rId21" display="http://www.bav-astro.de/sfs/BAVM_link.php?BAVMnr=193" xr:uid="{00000000-0004-0000-0200-000014000000}"/>
    <hyperlink ref="P133" r:id="rId22" display="http://vsolj.cetus-net.org/vsoljno50.pdf" xr:uid="{00000000-0004-0000-0200-000015000000}"/>
    <hyperlink ref="P134" r:id="rId23" display="http://vsolj.cetus-net.org/vsoljno50.pdf" xr:uid="{00000000-0004-0000-0200-000016000000}"/>
    <hyperlink ref="P135" r:id="rId24" display="http://vsolj.cetus-net.org/vsoljno50.pdf" xr:uid="{00000000-0004-0000-0200-000017000000}"/>
    <hyperlink ref="P136" r:id="rId25" display="http://vsolj.cetus-net.org/vsoljno50.pdf" xr:uid="{00000000-0004-0000-0200-000018000000}"/>
    <hyperlink ref="P137" r:id="rId26" display="http://vsolj.cetus-net.org/vsoljno50.pdf" xr:uid="{00000000-0004-0000-0200-000019000000}"/>
    <hyperlink ref="P138" r:id="rId27" display="http://var.astro.cz/oejv/issues/oejv0137.pdf" xr:uid="{00000000-0004-0000-0200-00001A000000}"/>
    <hyperlink ref="P139" r:id="rId28" display="http://var.astro.cz/oejv/issues/oejv0137.pdf" xr:uid="{00000000-0004-0000-0200-00001B000000}"/>
    <hyperlink ref="P140" r:id="rId29" display="http://var.astro.cz/oejv/issues/oejv0137.pdf" xr:uid="{00000000-0004-0000-0200-00001C000000}"/>
    <hyperlink ref="P141" r:id="rId30" display="http://var.astro.cz/oejv/issues/oejv0137.pdf" xr:uid="{00000000-0004-0000-0200-00001D000000}"/>
    <hyperlink ref="P142" r:id="rId31" display="http://var.astro.cz/oejv/issues/oejv0137.pdf" xr:uid="{00000000-0004-0000-0200-00001E000000}"/>
    <hyperlink ref="P32" r:id="rId32" display="http://www.konkoly.hu/cgi-bin/IBVS?5920" xr:uid="{00000000-0004-0000-0200-00001F000000}"/>
    <hyperlink ref="P33" r:id="rId33" display="http://www.bav-astro.de/sfs/BAVM_link.php?BAVMnr=214" xr:uid="{00000000-0004-0000-0200-000020000000}"/>
    <hyperlink ref="P143" r:id="rId34" display="http://var.astro.cz/oejv/issues/oejv0137.pdf" xr:uid="{00000000-0004-0000-0200-000021000000}"/>
    <hyperlink ref="P144" r:id="rId35" display="http://var.astro.cz/oejv/issues/oejv0137.pdf" xr:uid="{00000000-0004-0000-0200-000022000000}"/>
    <hyperlink ref="P145" r:id="rId36" display="http://var.astro.cz/oejv/issues/oejv0137.pdf" xr:uid="{00000000-0004-0000-0200-000023000000}"/>
    <hyperlink ref="P146" r:id="rId37" display="http://vsolj.cetus-net.org/vsoljno51.pdf" xr:uid="{00000000-0004-0000-0200-000024000000}"/>
    <hyperlink ref="P34" r:id="rId38" display="http://www.bav-astro.de/sfs/BAVM_link.php?BAVMnr=220" xr:uid="{00000000-0004-0000-0200-000025000000}"/>
    <hyperlink ref="P35" r:id="rId39" display="http://www.bav-astro.de/sfs/BAVM_link.php?BAVMnr=220" xr:uid="{00000000-0004-0000-0200-000026000000}"/>
    <hyperlink ref="P36" r:id="rId40" display="http://www.bav-astro.de/sfs/BAVM_link.php?BAVMnr=220" xr:uid="{00000000-0004-0000-0200-000027000000}"/>
    <hyperlink ref="P37" r:id="rId41" display="http://www.bav-astro.de/sfs/BAVM_link.php?BAVMnr=220" xr:uid="{00000000-0004-0000-0200-000028000000}"/>
    <hyperlink ref="P38" r:id="rId42" display="http://var.astro.cz/oejv/issues/oejv0160.pdf" xr:uid="{00000000-0004-0000-0200-000029000000}"/>
    <hyperlink ref="P39" r:id="rId43" display="http://var.astro.cz/oejv/issues/oejv0160.pdf" xr:uid="{00000000-0004-0000-0200-00002A000000}"/>
    <hyperlink ref="P40" r:id="rId44" display="http://var.astro.cz/oejv/issues/oejv0160.pdf" xr:uid="{00000000-0004-0000-0200-00002B000000}"/>
    <hyperlink ref="P147" r:id="rId45" display="http://vsolj.cetus-net.org/vsoljno53.pdf" xr:uid="{00000000-0004-0000-0200-00002C000000}"/>
    <hyperlink ref="P148" r:id="rId46" display="http://vsolj.cetus-net.org/vsoljno53.pdf" xr:uid="{00000000-0004-0000-0200-00002D000000}"/>
    <hyperlink ref="P41" r:id="rId47" display="http://www.bav-astro.de/sfs/BAVM_link.php?BAVMnr=220" xr:uid="{00000000-0004-0000-0200-00002E000000}"/>
    <hyperlink ref="P149" r:id="rId48" display="http://www.bav-astro.de/sfs/BAVM_link.php?BAVMnr=225" xr:uid="{00000000-0004-0000-0200-00002F000000}"/>
    <hyperlink ref="P42" r:id="rId49" display="http://www.konkoly.hu/cgi-bin/IBVS?6050" xr:uid="{00000000-0004-0000-0200-000030000000}"/>
    <hyperlink ref="P43" r:id="rId50" display="http://www.bav-astro.de/sfs/BAVM_link.php?BAVMnr=231" xr:uid="{00000000-0004-0000-0200-000031000000}"/>
    <hyperlink ref="P44" r:id="rId51" display="http://www.bav-astro.de/sfs/BAVM_link.php?BAVMnr=231" xr:uid="{00000000-0004-0000-0200-000032000000}"/>
    <hyperlink ref="P45" r:id="rId52" display="http://www.konkoly.hu/cgi-bin/IBVS?6029" xr:uid="{00000000-0004-0000-0200-000033000000}"/>
    <hyperlink ref="P46" r:id="rId53" display="http://www.bav-astro.de/sfs/BAVM_link.php?BAVMnr=231" xr:uid="{00000000-0004-0000-0200-000034000000}"/>
    <hyperlink ref="P47" r:id="rId54" display="http://www.bav-astro.de/sfs/BAVM_link.php?BAVMnr=231" xr:uid="{00000000-0004-0000-0200-000035000000}"/>
    <hyperlink ref="P48" r:id="rId55" display="http://var.astro.cz/oejv/issues/oejv0160.pdf" xr:uid="{00000000-0004-0000-0200-000036000000}"/>
    <hyperlink ref="P49" r:id="rId56" display="http://var.astro.cz/oejv/issues/oejv0160.pdf" xr:uid="{00000000-0004-0000-0200-000037000000}"/>
    <hyperlink ref="P50" r:id="rId57" display="http://var.astro.cz/oejv/issues/oejv0160.pdf" xr:uid="{00000000-0004-0000-0200-000038000000}"/>
    <hyperlink ref="P51" r:id="rId58" display="http://var.astro.cz/oejv/issues/oejv0160.pdf" xr:uid="{00000000-0004-0000-0200-000039000000}"/>
    <hyperlink ref="P52" r:id="rId59" display="http://var.astro.cz/oejv/issues/oejv0160.pdf" xr:uid="{00000000-0004-0000-0200-00003A000000}"/>
    <hyperlink ref="P53" r:id="rId60" display="http://var.astro.cz/oejv/issues/oejv0160.pdf" xr:uid="{00000000-0004-0000-0200-00003B000000}"/>
    <hyperlink ref="P54" r:id="rId61" display="http://var.astro.cz/oejv/issues/oejv0160.pdf" xr:uid="{00000000-0004-0000-0200-00003C000000}"/>
    <hyperlink ref="P55" r:id="rId62" display="http://var.astro.cz/oejv/issues/oejv0160.pdf" xr:uid="{00000000-0004-0000-0200-00003D000000}"/>
    <hyperlink ref="P56" r:id="rId63" display="http://var.astro.cz/oejv/issues/oejv0160.pdf" xr:uid="{00000000-0004-0000-0200-00003E000000}"/>
    <hyperlink ref="P57" r:id="rId64" display="http://var.astro.cz/oejv/issues/oejv0160.pdf" xr:uid="{00000000-0004-0000-0200-00003F000000}"/>
    <hyperlink ref="P58" r:id="rId65" display="http://var.astro.cz/oejv/issues/oejv0160.pdf" xr:uid="{00000000-0004-0000-0200-000040000000}"/>
    <hyperlink ref="P59" r:id="rId66" display="http://var.astro.cz/oejv/issues/oejv0160.pdf" xr:uid="{00000000-0004-0000-0200-000041000000}"/>
    <hyperlink ref="P60" r:id="rId67" display="http://var.astro.cz/oejv/issues/oejv0160.pdf" xr:uid="{00000000-0004-0000-0200-000042000000}"/>
    <hyperlink ref="P61" r:id="rId68" display="http://var.astro.cz/oejv/issues/oejv0160.pdf" xr:uid="{00000000-0004-0000-0200-000043000000}"/>
    <hyperlink ref="P62" r:id="rId69" display="http://var.astro.cz/oejv/issues/oejv0160.pdf" xr:uid="{00000000-0004-0000-0200-000044000000}"/>
    <hyperlink ref="P63" r:id="rId70" display="http://var.astro.cz/oejv/issues/oejv0160.pdf" xr:uid="{00000000-0004-0000-0200-000045000000}"/>
    <hyperlink ref="P64" r:id="rId71" display="http://var.astro.cz/oejv/issues/oejv0160.pdf" xr:uid="{00000000-0004-0000-0200-000046000000}"/>
    <hyperlink ref="P65" r:id="rId72" display="http://var.astro.cz/oejv/issues/oejv0160.pdf" xr:uid="{00000000-0004-0000-0200-000047000000}"/>
    <hyperlink ref="P66" r:id="rId73" display="http://var.astro.cz/oejv/issues/oejv0160.pdf" xr:uid="{00000000-0004-0000-0200-000048000000}"/>
    <hyperlink ref="P67" r:id="rId74" display="http://var.astro.cz/oejv/issues/oejv0160.pdf" xr:uid="{00000000-0004-0000-0200-000049000000}"/>
    <hyperlink ref="P68" r:id="rId75" display="http://var.astro.cz/oejv/issues/oejv0160.pdf" xr:uid="{00000000-0004-0000-0200-00004A000000}"/>
    <hyperlink ref="P69" r:id="rId76" display="http://var.astro.cz/oejv/issues/oejv0160.pdf" xr:uid="{00000000-0004-0000-0200-00004B000000}"/>
    <hyperlink ref="P70" r:id="rId77" display="http://var.astro.cz/oejv/issues/oejv0160.pdf" xr:uid="{00000000-0004-0000-0200-00004C000000}"/>
    <hyperlink ref="P71" r:id="rId78" display="http://var.astro.cz/oejv/issues/oejv0160.pdf" xr:uid="{00000000-0004-0000-0200-00004D000000}"/>
    <hyperlink ref="P72" r:id="rId79" display="http://var.astro.cz/oejv/issues/oejv0160.pdf" xr:uid="{00000000-0004-0000-0200-00004E000000}"/>
    <hyperlink ref="P73" r:id="rId80" display="http://var.astro.cz/oejv/issues/oejv0160.pdf" xr:uid="{00000000-0004-0000-0200-00004F000000}"/>
    <hyperlink ref="P74" r:id="rId81" display="http://var.astro.cz/oejv/issues/oejv0160.pdf" xr:uid="{00000000-0004-0000-0200-000050000000}"/>
    <hyperlink ref="P75" r:id="rId82" display="http://var.astro.cz/oejv/issues/oejv0160.pdf" xr:uid="{00000000-0004-0000-0200-000051000000}"/>
    <hyperlink ref="P76" r:id="rId83" display="http://var.astro.cz/oejv/issues/oejv0160.pdf" xr:uid="{00000000-0004-0000-0200-000052000000}"/>
    <hyperlink ref="P77" r:id="rId84" display="http://var.astro.cz/oejv/issues/oejv0160.pdf" xr:uid="{00000000-0004-0000-0200-000053000000}"/>
    <hyperlink ref="P78" r:id="rId85" display="http://var.astro.cz/oejv/issues/oejv0160.pdf" xr:uid="{00000000-0004-0000-0200-000054000000}"/>
    <hyperlink ref="P79" r:id="rId86" display="http://var.astro.cz/oejv/issues/oejv0160.pdf" xr:uid="{00000000-0004-0000-0200-000055000000}"/>
    <hyperlink ref="P80" r:id="rId87" display="http://var.astro.cz/oejv/issues/oejv0160.pdf" xr:uid="{00000000-0004-0000-0200-000056000000}"/>
    <hyperlink ref="P81" r:id="rId88" display="http://var.astro.cz/oejv/issues/oejv0160.pdf" xr:uid="{00000000-0004-0000-0200-000057000000}"/>
    <hyperlink ref="P82" r:id="rId89" display="http://var.astro.cz/oejv/issues/oejv0160.pdf" xr:uid="{00000000-0004-0000-0200-000058000000}"/>
    <hyperlink ref="P83" r:id="rId90" display="http://var.astro.cz/oejv/issues/oejv0160.pdf" xr:uid="{00000000-0004-0000-0200-000059000000}"/>
    <hyperlink ref="P84" r:id="rId91" display="http://var.astro.cz/oejv/issues/oejv0160.pdf" xr:uid="{00000000-0004-0000-0200-00005A000000}"/>
    <hyperlink ref="P85" r:id="rId92" display="http://var.astro.cz/oejv/issues/oejv0160.pdf" xr:uid="{00000000-0004-0000-0200-00005B000000}"/>
    <hyperlink ref="P86" r:id="rId93" display="http://var.astro.cz/oejv/issues/oejv0160.pdf" xr:uid="{00000000-0004-0000-0200-00005C000000}"/>
    <hyperlink ref="P87" r:id="rId94" display="http://var.astro.cz/oejv/issues/oejv0160.pdf" xr:uid="{00000000-0004-0000-0200-00005D000000}"/>
    <hyperlink ref="P88" r:id="rId95" display="http://var.astro.cz/oejv/issues/oejv0160.pdf" xr:uid="{00000000-0004-0000-0200-00005E000000}"/>
    <hyperlink ref="P89" r:id="rId96" display="http://var.astro.cz/oejv/issues/oejv0160.pdf" xr:uid="{00000000-0004-0000-0200-00005F000000}"/>
    <hyperlink ref="P90" r:id="rId97" display="http://var.astro.cz/oejv/issues/oejv0160.pdf" xr:uid="{00000000-0004-0000-0200-000060000000}"/>
    <hyperlink ref="P91" r:id="rId98" display="http://var.astro.cz/oejv/issues/oejv0160.pdf" xr:uid="{00000000-0004-0000-0200-000061000000}"/>
    <hyperlink ref="P92" r:id="rId99" display="http://var.astro.cz/oejv/issues/oejv0160.pdf" xr:uid="{00000000-0004-0000-0200-000062000000}"/>
    <hyperlink ref="P93" r:id="rId100" display="http://var.astro.cz/oejv/issues/oejv0160.pdf" xr:uid="{00000000-0004-0000-0200-000063000000}"/>
    <hyperlink ref="P94" r:id="rId101" display="http://var.astro.cz/oejv/issues/oejv0160.pdf" xr:uid="{00000000-0004-0000-0200-000064000000}"/>
    <hyperlink ref="P95" r:id="rId102" display="http://var.astro.cz/oejv/issues/oejv0160.pdf" xr:uid="{00000000-0004-0000-0200-000065000000}"/>
    <hyperlink ref="P96" r:id="rId103" display="http://var.astro.cz/oejv/issues/oejv0160.pdf" xr:uid="{00000000-0004-0000-0200-000066000000}"/>
    <hyperlink ref="P97" r:id="rId104" display="http://var.astro.cz/oejv/issues/oejv0160.pdf" xr:uid="{00000000-0004-0000-0200-000067000000}"/>
    <hyperlink ref="P98" r:id="rId105" display="http://var.astro.cz/oejv/issues/oejv0160.pdf" xr:uid="{00000000-0004-0000-0200-000068000000}"/>
    <hyperlink ref="P99" r:id="rId106" display="http://var.astro.cz/oejv/issues/oejv0160.pdf" xr:uid="{00000000-0004-0000-0200-000069000000}"/>
    <hyperlink ref="P100" r:id="rId107" display="http://var.astro.cz/oejv/issues/oejv0160.pdf" xr:uid="{00000000-0004-0000-0200-00006A000000}"/>
    <hyperlink ref="P101" r:id="rId108" display="http://var.astro.cz/oejv/issues/oejv0160.pdf" xr:uid="{00000000-0004-0000-0200-00006B000000}"/>
    <hyperlink ref="P102" r:id="rId109" display="http://var.astro.cz/oejv/issues/oejv0160.pdf" xr:uid="{00000000-0004-0000-0200-00006C000000}"/>
    <hyperlink ref="P103" r:id="rId110" display="http://var.astro.cz/oejv/issues/oejv0160.pdf" xr:uid="{00000000-0004-0000-0200-00006D000000}"/>
    <hyperlink ref="P104" r:id="rId111" display="http://var.astro.cz/oejv/issues/oejv0160.pdf" xr:uid="{00000000-0004-0000-0200-00006E000000}"/>
    <hyperlink ref="P105" r:id="rId112" display="http://var.astro.cz/oejv/issues/oejv0160.pdf" xr:uid="{00000000-0004-0000-0200-00006F000000}"/>
    <hyperlink ref="P106" r:id="rId113" display="http://var.astro.cz/oejv/issues/oejv0160.pdf" xr:uid="{00000000-0004-0000-0200-000070000000}"/>
    <hyperlink ref="P107" r:id="rId114" display="http://var.astro.cz/oejv/issues/oejv0160.pdf" xr:uid="{00000000-0004-0000-0200-000071000000}"/>
    <hyperlink ref="P108" r:id="rId115" display="http://var.astro.cz/oejv/issues/oejv0160.pdf" xr:uid="{00000000-0004-0000-0200-000072000000}"/>
    <hyperlink ref="P109" r:id="rId116" display="http://var.astro.cz/oejv/issues/oejv0160.pdf" xr:uid="{00000000-0004-0000-0200-000073000000}"/>
    <hyperlink ref="P110" r:id="rId117" display="http://var.astro.cz/oejv/issues/oejv0160.pdf" xr:uid="{00000000-0004-0000-0200-000074000000}"/>
    <hyperlink ref="P111" r:id="rId118" display="http://var.astro.cz/oejv/issues/oejv0160.pdf" xr:uid="{00000000-0004-0000-0200-000075000000}"/>
    <hyperlink ref="P112" r:id="rId119" display="http://var.astro.cz/oejv/issues/oejv0160.pdf" xr:uid="{00000000-0004-0000-0200-000076000000}"/>
    <hyperlink ref="P113" r:id="rId120" display="http://www.bav-astro.de/sfs/BAVM_link.php?BAVMnr=234" xr:uid="{00000000-0004-0000-0200-000077000000}"/>
    <hyperlink ref="P114" r:id="rId121" display="http://var.astro.cz/oejv/issues/oejv0160.pdf" xr:uid="{00000000-0004-0000-0200-000078000000}"/>
    <hyperlink ref="P115" r:id="rId122" display="http://var.astro.cz/oejv/issues/oejv0160.pdf" xr:uid="{00000000-0004-0000-0200-000079000000}"/>
    <hyperlink ref="P116" r:id="rId123" display="http://www.bav-astro.de/sfs/BAVM_link.php?BAVMnr=238" xr:uid="{00000000-0004-0000-0200-00007A000000}"/>
    <hyperlink ref="P117" r:id="rId124" display="http://www.bav-astro.de/sfs/BAVM_link.php?BAVMnr=238" xr:uid="{00000000-0004-0000-0200-00007B000000}"/>
    <hyperlink ref="P11" r:id="rId125" display="http://www.bav-astro.de/sfs/BAVM_link.php?BAVMnr=241" xr:uid="{00000000-0004-0000-0200-00007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2024-02-14T05:27:08Z</dcterms:modified>
</cp:coreProperties>
</file>