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4D8DCD5-B56F-45CC-A36E-483C7D3EB925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Active 2" sheetId="2" r:id="rId2"/>
    <sheet name="BAV" sheetId="3" r:id="rId3"/>
  </sheets>
  <calcPr calcId="181029"/>
</workbook>
</file>

<file path=xl/calcChain.xml><?xml version="1.0" encoding="utf-8"?>
<calcChain xmlns="http://schemas.openxmlformats.org/spreadsheetml/2006/main">
  <c r="E31" i="2" l="1"/>
  <c r="F31" i="2"/>
  <c r="G31" i="2"/>
  <c r="I31" i="2"/>
  <c r="Q31" i="2"/>
  <c r="E32" i="2"/>
  <c r="F32" i="2"/>
  <c r="G32" i="2"/>
  <c r="I32" i="2"/>
  <c r="Q32" i="2"/>
  <c r="E33" i="2"/>
  <c r="F33" i="2"/>
  <c r="G33" i="2"/>
  <c r="I33" i="2"/>
  <c r="Q33" i="2"/>
  <c r="E34" i="2"/>
  <c r="F34" i="2"/>
  <c r="G34" i="2"/>
  <c r="I34" i="2"/>
  <c r="Q34" i="2"/>
  <c r="D9" i="1"/>
  <c r="C9" i="1"/>
  <c r="Q35" i="1"/>
  <c r="Q25" i="1"/>
  <c r="G19" i="3"/>
  <c r="C19" i="3"/>
  <c r="G18" i="3"/>
  <c r="C18" i="3"/>
  <c r="G17" i="3"/>
  <c r="C17" i="3"/>
  <c r="G16" i="3"/>
  <c r="C16" i="3"/>
  <c r="G22" i="3"/>
  <c r="C22" i="3"/>
  <c r="E22" i="3"/>
  <c r="G21" i="3"/>
  <c r="C21" i="3"/>
  <c r="E21" i="3"/>
  <c r="G15" i="3"/>
  <c r="C15" i="3"/>
  <c r="G14" i="3"/>
  <c r="C14" i="3"/>
  <c r="G20" i="3"/>
  <c r="C20" i="3"/>
  <c r="G13" i="3"/>
  <c r="C13" i="3"/>
  <c r="G12" i="3"/>
  <c r="C12" i="3"/>
  <c r="E12" i="3"/>
  <c r="G11" i="3"/>
  <c r="C11" i="3"/>
  <c r="H19" i="3"/>
  <c r="D19" i="3"/>
  <c r="B19" i="3"/>
  <c r="A19" i="3"/>
  <c r="H18" i="3"/>
  <c r="B18" i="3"/>
  <c r="D18" i="3"/>
  <c r="A18" i="3"/>
  <c r="H17" i="3"/>
  <c r="D17" i="3"/>
  <c r="B17" i="3"/>
  <c r="A17" i="3"/>
  <c r="H16" i="3"/>
  <c r="B16" i="3"/>
  <c r="D16" i="3"/>
  <c r="A16" i="3"/>
  <c r="H22" i="3"/>
  <c r="D22" i="3"/>
  <c r="B22" i="3"/>
  <c r="A22" i="3"/>
  <c r="H21" i="3"/>
  <c r="B21" i="3"/>
  <c r="D21" i="3"/>
  <c r="A21" i="3"/>
  <c r="H15" i="3"/>
  <c r="D15" i="3"/>
  <c r="B15" i="3"/>
  <c r="A15" i="3"/>
  <c r="H14" i="3"/>
  <c r="B14" i="3"/>
  <c r="D14" i="3"/>
  <c r="A14" i="3"/>
  <c r="H20" i="3"/>
  <c r="D20" i="3"/>
  <c r="B20" i="3"/>
  <c r="A20" i="3"/>
  <c r="H13" i="3"/>
  <c r="B13" i="3"/>
  <c r="D13" i="3"/>
  <c r="A13" i="3"/>
  <c r="H12" i="3"/>
  <c r="D12" i="3"/>
  <c r="B12" i="3"/>
  <c r="A12" i="3"/>
  <c r="H11" i="3"/>
  <c r="B11" i="3"/>
  <c r="D11" i="3"/>
  <c r="A11" i="3"/>
  <c r="Q32" i="1"/>
  <c r="Q34" i="1"/>
  <c r="C7" i="1"/>
  <c r="E23" i="1"/>
  <c r="F23" i="1"/>
  <c r="C8" i="1"/>
  <c r="Q33" i="1"/>
  <c r="F11" i="2"/>
  <c r="E22" i="2"/>
  <c r="F22" i="2"/>
  <c r="G22" i="2"/>
  <c r="I22" i="2"/>
  <c r="E23" i="2"/>
  <c r="F23" i="2"/>
  <c r="G23" i="2"/>
  <c r="J23" i="2"/>
  <c r="E24" i="2"/>
  <c r="F24" i="2"/>
  <c r="G24" i="2"/>
  <c r="J24" i="2"/>
  <c r="E25" i="2"/>
  <c r="F25" i="2"/>
  <c r="G25" i="2"/>
  <c r="K25" i="2"/>
  <c r="E26" i="2"/>
  <c r="F26" i="2"/>
  <c r="G26" i="2"/>
  <c r="K26" i="2"/>
  <c r="E27" i="2"/>
  <c r="F27" i="2"/>
  <c r="G27" i="2"/>
  <c r="E28" i="2"/>
  <c r="F28" i="2"/>
  <c r="G28" i="2"/>
  <c r="K28" i="2"/>
  <c r="E29" i="2"/>
  <c r="F29" i="2"/>
  <c r="G29" i="2"/>
  <c r="K29" i="2"/>
  <c r="E30" i="2"/>
  <c r="F30" i="2"/>
  <c r="G30" i="2"/>
  <c r="I30" i="2"/>
  <c r="G11" i="2"/>
  <c r="E14" i="2"/>
  <c r="E15" i="2" s="1"/>
  <c r="E21" i="2"/>
  <c r="F21" i="2"/>
  <c r="C17" i="2"/>
  <c r="G21" i="2"/>
  <c r="H21" i="2"/>
  <c r="Q21" i="2"/>
  <c r="Q22" i="2"/>
  <c r="R22" i="2"/>
  <c r="Q23" i="2"/>
  <c r="Q24" i="2"/>
  <c r="Q25" i="2"/>
  <c r="Q26" i="2"/>
  <c r="K27" i="2"/>
  <c r="Q27" i="2"/>
  <c r="Q28" i="2"/>
  <c r="Q29" i="2"/>
  <c r="Q30" i="2"/>
  <c r="Q31" i="1"/>
  <c r="Q22" i="1"/>
  <c r="Q23" i="1"/>
  <c r="Q24" i="1"/>
  <c r="Q26" i="1"/>
  <c r="Q30" i="1"/>
  <c r="Q28" i="1"/>
  <c r="Q29" i="1"/>
  <c r="F16" i="1"/>
  <c r="F17" i="1" s="1"/>
  <c r="C17" i="1"/>
  <c r="Q27" i="1"/>
  <c r="Q21" i="1"/>
  <c r="E15" i="3"/>
  <c r="E16" i="3"/>
  <c r="G21" i="1"/>
  <c r="H21" i="1"/>
  <c r="E22" i="1"/>
  <c r="F22" i="1"/>
  <c r="G22" i="1"/>
  <c r="E21" i="1"/>
  <c r="F21" i="1"/>
  <c r="E34" i="1"/>
  <c r="F34" i="1"/>
  <c r="G34" i="1"/>
  <c r="K34" i="1"/>
  <c r="E32" i="1"/>
  <c r="F32" i="1"/>
  <c r="G32" i="1"/>
  <c r="J32" i="1"/>
  <c r="E30" i="1"/>
  <c r="F30" i="1"/>
  <c r="G30" i="1"/>
  <c r="J30" i="1"/>
  <c r="E28" i="1"/>
  <c r="F28" i="1"/>
  <c r="G28" i="1"/>
  <c r="K28" i="1"/>
  <c r="E26" i="1"/>
  <c r="F26" i="1"/>
  <c r="G26" i="1"/>
  <c r="J26" i="1"/>
  <c r="E24" i="1"/>
  <c r="F24" i="1"/>
  <c r="G24" i="1"/>
  <c r="J24" i="1"/>
  <c r="G31" i="1"/>
  <c r="K31" i="1"/>
  <c r="G23" i="1"/>
  <c r="J23" i="1"/>
  <c r="E35" i="1"/>
  <c r="F35" i="1"/>
  <c r="G35" i="1"/>
  <c r="K35" i="1"/>
  <c r="E33" i="1"/>
  <c r="F33" i="1"/>
  <c r="G33" i="1"/>
  <c r="K33" i="1"/>
  <c r="E31" i="1"/>
  <c r="F31" i="1"/>
  <c r="E29" i="1"/>
  <c r="F29" i="1"/>
  <c r="G29" i="1"/>
  <c r="K29" i="1"/>
  <c r="E27" i="1"/>
  <c r="F27" i="1"/>
  <c r="G27" i="1"/>
  <c r="K27" i="1"/>
  <c r="E25" i="1"/>
  <c r="F25" i="1"/>
  <c r="G25" i="1"/>
  <c r="I25" i="1"/>
  <c r="J22" i="1"/>
  <c r="E19" i="3"/>
  <c r="E17" i="3"/>
  <c r="E18" i="3"/>
  <c r="E14" i="3"/>
  <c r="E20" i="3"/>
  <c r="E13" i="3"/>
  <c r="E11" i="3"/>
  <c r="C12" i="2"/>
  <c r="C11" i="1"/>
  <c r="C12" i="1"/>
  <c r="C11" i="2"/>
  <c r="O32" i="2" l="1"/>
  <c r="O29" i="2"/>
  <c r="C15" i="2"/>
  <c r="O22" i="2"/>
  <c r="O34" i="2"/>
  <c r="O24" i="2"/>
  <c r="O21" i="2"/>
  <c r="O30" i="2"/>
  <c r="O23" i="2"/>
  <c r="O28" i="2"/>
  <c r="O27" i="2"/>
  <c r="O33" i="2"/>
  <c r="O26" i="2"/>
  <c r="O31" i="2"/>
  <c r="O25" i="2"/>
  <c r="C16" i="1"/>
  <c r="D18" i="1" s="1"/>
  <c r="O26" i="1"/>
  <c r="O23" i="1"/>
  <c r="O21" i="1"/>
  <c r="O29" i="1"/>
  <c r="C15" i="1"/>
  <c r="F18" i="1" s="1"/>
  <c r="O22" i="1"/>
  <c r="O32" i="1"/>
  <c r="O27" i="1"/>
  <c r="O24" i="1"/>
  <c r="O28" i="1"/>
  <c r="O35" i="1"/>
  <c r="O25" i="1"/>
  <c r="O30" i="1"/>
  <c r="O31" i="1"/>
  <c r="O34" i="1"/>
  <c r="O33" i="1"/>
  <c r="C16" i="2"/>
  <c r="D18" i="2" s="1"/>
  <c r="F19" i="1" l="1"/>
  <c r="C18" i="1"/>
  <c r="E16" i="2"/>
  <c r="E17" i="2" s="1"/>
  <c r="C18" i="2"/>
</calcChain>
</file>

<file path=xl/sharedStrings.xml><?xml version="1.0" encoding="utf-8"?>
<sst xmlns="http://schemas.openxmlformats.org/spreadsheetml/2006/main" count="259" uniqueCount="129">
  <si>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</si>
  <si>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</si>
  <si>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</si>
  <si>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</si>
  <si>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</si>
  <si>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</si>
  <si>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</si>
  <si>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</si>
  <si>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</si>
  <si>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</si>
  <si>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</si>
  <si>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</si>
  <si>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</si>
  <si>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</si>
  <si>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</si>
  <si>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</si>
  <si>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</si>
  <si>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</si>
  <si>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</si>
  <si>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</si>
  <si>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</si>
  <si>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</si>
  <si>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</si>
  <si>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</si>
  <si>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</si>
  <si>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</si>
  <si>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</si>
  <si>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</si>
  <si>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</si>
  <si>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</si>
  <si>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</si>
  <si>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</si>
  <si>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</si>
  <si>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</si>
  <si>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</si>
  <si>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</si>
  <si>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</si>
  <si>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V1091 Her / GSC 2603-0387</t>
  </si>
  <si>
    <t>EW</t>
  </si>
  <si>
    <t>Nelson</t>
  </si>
  <si>
    <t>IBVS 5966</t>
  </si>
  <si>
    <t>Add cycle</t>
  </si>
  <si>
    <t>Old Cycle</t>
  </si>
  <si>
    <t>OEJV 0137</t>
  </si>
  <si>
    <t>I</t>
  </si>
  <si>
    <t>OEJV</t>
  </si>
  <si>
    <t>IBVS 5918</t>
  </si>
  <si>
    <t>IBVS 5959</t>
  </si>
  <si>
    <t>II</t>
  </si>
  <si>
    <t>IBVS 6010</t>
  </si>
  <si>
    <t>RHN 2012</t>
  </si>
  <si>
    <t>IBVS 6050</t>
  </si>
  <si>
    <t>JAVSO..42..426</t>
  </si>
  <si>
    <t>IBVS 6149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</si>
  <si>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</si>
  <si>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</si>
  <si>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</si>
  <si>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</si>
  <si>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</si>
  <si>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</si>
  <si>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</si>
  <si>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</si>
  <si>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</si>
  <si>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</si>
  <si>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</si>
  <si>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</si>
  <si>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2454908.5612 </t>
  </si>
  <si>
    <t> 18.03.2009 01:28 </t>
  </si>
  <si>
    <t> -0.0154 </t>
  </si>
  <si>
    <t>C </t>
  </si>
  <si>
    <t>-I</t>
  </si>
  <si>
    <t> F.Agerer </t>
  </si>
  <si>
    <t>BAVM 209 </t>
  </si>
  <si>
    <t>2454934.5371 </t>
  </si>
  <si>
    <t> 13.04.2009 00:53 </t>
  </si>
  <si>
    <t>6303</t>
  </si>
  <si>
    <t> -0.0125 </t>
  </si>
  <si>
    <t>2454947.5256 </t>
  </si>
  <si>
    <t> 26.04.2009 00:36 </t>
  </si>
  <si>
    <t>6336</t>
  </si>
  <si>
    <t> -0.0105 </t>
  </si>
  <si>
    <t>2455033.5120 </t>
  </si>
  <si>
    <t> 21.07.2009 00:17 </t>
  </si>
  <si>
    <t>6554.5</t>
  </si>
  <si>
    <t> -0.0104 </t>
  </si>
  <si>
    <t>BAVM 212 </t>
  </si>
  <si>
    <t>2455314.5163 </t>
  </si>
  <si>
    <t> 28.04.2010 00:23 </t>
  </si>
  <si>
    <t>7268.5</t>
  </si>
  <si>
    <t> 0.0135 </t>
  </si>
  <si>
    <t>BAVM 214 </t>
  </si>
  <si>
    <t>2455321.798 </t>
  </si>
  <si>
    <t> 05.05.2010 07:09 </t>
  </si>
  <si>
    <t>7287</t>
  </si>
  <si>
    <t> 0.015 </t>
  </si>
  <si>
    <t> R.Nelson </t>
  </si>
  <si>
    <t>IBVS 5966 </t>
  </si>
  <si>
    <t>2455371.3860 </t>
  </si>
  <si>
    <t> 23.06.2010 21:15 </t>
  </si>
  <si>
    <t>7413</t>
  </si>
  <si>
    <t> 0.0181 </t>
  </si>
  <si>
    <t> G.Corfini </t>
  </si>
  <si>
    <t>OEJV 0137 </t>
  </si>
  <si>
    <t>2455372.5658 </t>
  </si>
  <si>
    <t> 25.06.2010 01:34 </t>
  </si>
  <si>
    <t>7416</t>
  </si>
  <si>
    <t> 0.0173 </t>
  </si>
  <si>
    <t>2455669.5052 </t>
  </si>
  <si>
    <t> 18.04.2011 00:07 </t>
  </si>
  <si>
    <t>8170.5</t>
  </si>
  <si>
    <t> 0.0383 </t>
  </si>
  <si>
    <t>BAVM 220 </t>
  </si>
  <si>
    <t>2456019.9692 </t>
  </si>
  <si>
    <t> 02.04.2012 11:15 </t>
  </si>
  <si>
    <t>9061</t>
  </si>
  <si>
    <t> 0.0639 </t>
  </si>
  <si>
    <t>IBVS 6050 </t>
  </si>
  <si>
    <t>2456764.5864 </t>
  </si>
  <si>
    <t> 17.04.2014 02:04 </t>
  </si>
  <si>
    <t>10953</t>
  </si>
  <si>
    <t> 0.1223 </t>
  </si>
  <si>
    <t>BAVM 238 </t>
  </si>
  <si>
    <t>2456805.3057 </t>
  </si>
  <si>
    <t> 27.05.2014 19:20 </t>
  </si>
  <si>
    <t>11056.5</t>
  </si>
  <si>
    <t> 0.1113 </t>
  </si>
  <si>
    <t> Y.Ogmen </t>
  </si>
  <si>
    <t> JAAVSO 42;426 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</si>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</sst>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4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8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3" borderId="0" applyNumberFormat="0" applyBorder="0" applyAlignment="0" applyProtection="0"/>
    <xf numFmtId="0" fontId="27" fillId="20" borderId="1" applyNumberFormat="0" applyAlignment="0" applyProtection="0"/>
    <xf numFmtId="0" fontId="28" fillId="21" borderId="2" applyNumberFormat="0" applyAlignment="0" applyProtection="0"/>
    <xf numFmtId="3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30" fillId="0" borderId="0" applyNumberFormat="0" applyFill="0" applyBorder="0" applyAlignment="0" applyProtection="0"/>
    <xf numFmtId="2" fontId="40" fillId="0" borderId="0" applyFont="0" applyFill="0" applyBorder="0" applyAlignment="0" applyProtection="0"/>
    <xf numFmtId="0" fontId="3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33" fillId="7" borderId="1" applyNumberFormat="0" applyAlignment="0" applyProtection="0"/>
    <xf numFmtId="0" fontId="34" fillId="0" borderId="4" applyNumberFormat="0" applyFill="0" applyAlignment="0" applyProtection="0"/>
    <xf numFmtId="0" fontId="35" fillId="22" borderId="0" applyNumberFormat="0" applyBorder="0" applyAlignment="0" applyProtection="0"/>
    <xf numFmtId="0" fontId="29" fillId="0" borderId="0"/>
    <xf numFmtId="0" fontId="29" fillId="23" borderId="5" applyNumberFormat="0" applyFont="0" applyAlignment="0" applyProtection="0"/>
    <xf numFmtId="0" fontId="36" fillId="20" borderId="6" applyNumberFormat="0" applyAlignment="0" applyProtection="0"/>
    <xf numFmtId="0" fontId="37" fillId="0" borderId="0" applyNumberFormat="0" applyFill="0" applyBorder="0" applyAlignment="0" applyProtection="0"/>
    <xf numFmtId="0" fontId="40" fillId="0" borderId="7" applyNumberFormat="0" applyFont="0" applyFill="0" applyAlignment="0" applyProtection="0"/>
    <xf numFmtId="0" fontId="38" fillId="0" borderId="0" applyNumberFormat="0" applyFill="0" applyBorder="0" applyAlignment="0" applyProtection="0"/>
  </cellStyleXfs>
  <cellXfs count="6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Alignme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9" fillId="24" borderId="0" xfId="0" applyFont="1" applyFill="1" applyAlignment="1"/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2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5" borderId="17" xfId="0" applyFont="1" applyFill="1" applyBorder="1" applyAlignment="1">
      <alignment horizontal="left" vertical="top" wrapText="1" indent="1"/>
    </xf>
    <xf numFmtId="0" fontId="5" fillId="25" borderId="17" xfId="0" applyFont="1" applyFill="1" applyBorder="1" applyAlignment="1">
      <alignment horizontal="center" vertical="top" wrapText="1"/>
    </xf>
    <xf numFmtId="0" fontId="5" fillId="25" borderId="17" xfId="0" applyFont="1" applyFill="1" applyBorder="1" applyAlignment="1">
      <alignment horizontal="right" vertical="top" wrapText="1"/>
    </xf>
    <xf numFmtId="0" fontId="22" fillId="25" borderId="17" xfId="38" applyFill="1" applyBorder="1" applyAlignment="1" applyProtection="1">
      <alignment horizontal="right" vertical="top" wrapText="1"/>
    </xf>
    <xf numFmtId="0" fontId="23" fillId="0" borderId="0" xfId="0" applyFont="1" applyAlignment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19" fillId="26" borderId="0" xfId="0" applyFont="1" applyFill="1" applyAlignment="1"/>
    <xf numFmtId="0" fontId="39" fillId="0" borderId="0" xfId="42" applyFont="1"/>
    <xf numFmtId="0" fontId="39" fillId="0" borderId="0" xfId="42" applyFont="1" applyAlignment="1">
      <alignment horizontal="center"/>
    </xf>
    <xf numFmtId="0" fontId="39" fillId="0" borderId="0" xfId="42" applyFont="1" applyAlignment="1">
      <alignment horizontal="left"/>
    </xf>
    <xf numFmtId="0" fontId="15" fillId="0" borderId="0" xfId="0" applyNumberFormat="1" applyFont="1" applyAlignment="1">
      <alignment horizontal="lef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V1091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1.5E-3</c:v>
                  </c:pt>
                  <c:pt idx="2">
                    <c:v>5.9999999999999995E-4</c:v>
                  </c:pt>
                  <c:pt idx="3">
                    <c:v>1.6000000000000001E-3</c:v>
                  </c:pt>
                  <c:pt idx="4">
                    <c:v>0</c:v>
                  </c:pt>
                  <c:pt idx="5">
                    <c:v>3.8E-3</c:v>
                  </c:pt>
                  <c:pt idx="6">
                    <c:v>4.0000000000000002E-4</c:v>
                  </c:pt>
                  <c:pt idx="7">
                    <c:v>3.2000000000000002E-3</c:v>
                  </c:pt>
                  <c:pt idx="8">
                    <c:v>4.3E-3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4.5999999999999999E-3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6.9999999999999999E-4</c:v>
                  </c:pt>
                </c:numCache>
              </c:numRef>
            </c:plus>
            <c:minus>
              <c:numRef>
                <c:f>'Active 1'!$D$21:$D$238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1.5E-3</c:v>
                  </c:pt>
                  <c:pt idx="2">
                    <c:v>5.9999999999999995E-4</c:v>
                  </c:pt>
                  <c:pt idx="3">
                    <c:v>1.6000000000000001E-3</c:v>
                  </c:pt>
                  <c:pt idx="4">
                    <c:v>0</c:v>
                  </c:pt>
                  <c:pt idx="5">
                    <c:v>3.8E-3</c:v>
                  </c:pt>
                  <c:pt idx="6">
                    <c:v>4.0000000000000002E-4</c:v>
                  </c:pt>
                  <c:pt idx="7">
                    <c:v>3.2000000000000002E-3</c:v>
                  </c:pt>
                  <c:pt idx="8">
                    <c:v>4.3E-3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4.5999999999999999E-3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0.5</c:v>
                </c:pt>
                <c:pt idx="1">
                  <c:v>6237</c:v>
                </c:pt>
                <c:pt idx="2">
                  <c:v>6303</c:v>
                </c:pt>
                <c:pt idx="3">
                  <c:v>6336</c:v>
                </c:pt>
                <c:pt idx="4">
                  <c:v>6554.5</c:v>
                </c:pt>
                <c:pt idx="5">
                  <c:v>7268.5</c:v>
                </c:pt>
                <c:pt idx="6">
                  <c:v>7287</c:v>
                </c:pt>
                <c:pt idx="7">
                  <c:v>7413</c:v>
                </c:pt>
                <c:pt idx="8">
                  <c:v>7416</c:v>
                </c:pt>
                <c:pt idx="9">
                  <c:v>8170.5</c:v>
                </c:pt>
                <c:pt idx="10">
                  <c:v>9061</c:v>
                </c:pt>
                <c:pt idx="11">
                  <c:v>10953</c:v>
                </c:pt>
                <c:pt idx="12">
                  <c:v>11056.5</c:v>
                </c:pt>
                <c:pt idx="13">
                  <c:v>11056.5</c:v>
                </c:pt>
                <c:pt idx="14">
                  <c:v>11860</c:v>
                </c:pt>
              </c:numCache>
            </c:numRef>
          </c:xVal>
          <c:yVal>
            <c:numRef>
              <c:f>'Active 1'!$H$21:$H$998</c:f>
              <c:numCache>
                <c:formatCode>General</c:formatCode>
                <c:ptCount val="978"/>
                <c:pt idx="0">
                  <c:v>-0.19676500000059605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56-4945-9F41-7DDFFF9CD03D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1.5E-3</c:v>
                  </c:pt>
                  <c:pt idx="2">
                    <c:v>5.9999999999999995E-4</c:v>
                  </c:pt>
                  <c:pt idx="3">
                    <c:v>1.6000000000000001E-3</c:v>
                  </c:pt>
                  <c:pt idx="4">
                    <c:v>0</c:v>
                  </c:pt>
                  <c:pt idx="5">
                    <c:v>3.8E-3</c:v>
                  </c:pt>
                  <c:pt idx="6">
                    <c:v>4.0000000000000002E-4</c:v>
                  </c:pt>
                  <c:pt idx="7">
                    <c:v>3.2000000000000002E-3</c:v>
                  </c:pt>
                  <c:pt idx="8">
                    <c:v>4.3E-3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4.5999999999999999E-3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6.9999999999999999E-4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1.5E-3</c:v>
                  </c:pt>
                  <c:pt idx="2">
                    <c:v>5.9999999999999995E-4</c:v>
                  </c:pt>
                  <c:pt idx="3">
                    <c:v>1.6000000000000001E-3</c:v>
                  </c:pt>
                  <c:pt idx="4">
                    <c:v>0</c:v>
                  </c:pt>
                  <c:pt idx="5">
                    <c:v>3.8E-3</c:v>
                  </c:pt>
                  <c:pt idx="6">
                    <c:v>4.0000000000000002E-4</c:v>
                  </c:pt>
                  <c:pt idx="7">
                    <c:v>3.2000000000000002E-3</c:v>
                  </c:pt>
                  <c:pt idx="8">
                    <c:v>4.3E-3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4.5999999999999999E-3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0.5</c:v>
                </c:pt>
                <c:pt idx="1">
                  <c:v>6237</c:v>
                </c:pt>
                <c:pt idx="2">
                  <c:v>6303</c:v>
                </c:pt>
                <c:pt idx="3">
                  <c:v>6336</c:v>
                </c:pt>
                <c:pt idx="4">
                  <c:v>6554.5</c:v>
                </c:pt>
                <c:pt idx="5">
                  <c:v>7268.5</c:v>
                </c:pt>
                <c:pt idx="6">
                  <c:v>7287</c:v>
                </c:pt>
                <c:pt idx="7">
                  <c:v>7413</c:v>
                </c:pt>
                <c:pt idx="8">
                  <c:v>7416</c:v>
                </c:pt>
                <c:pt idx="9">
                  <c:v>8170.5</c:v>
                </c:pt>
                <c:pt idx="10">
                  <c:v>9061</c:v>
                </c:pt>
                <c:pt idx="11">
                  <c:v>10953</c:v>
                </c:pt>
                <c:pt idx="12">
                  <c:v>11056.5</c:v>
                </c:pt>
                <c:pt idx="13">
                  <c:v>11056.5</c:v>
                </c:pt>
                <c:pt idx="14">
                  <c:v>11860</c:v>
                </c:pt>
              </c:numCache>
            </c:numRef>
          </c:xVal>
          <c:yVal>
            <c:numRef>
              <c:f>'Active 1'!$I$21:$I$998</c:f>
              <c:numCache>
                <c:formatCode>General</c:formatCode>
                <c:ptCount val="978"/>
                <c:pt idx="4">
                  <c:v>-1.0384999994130339E-2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56-4945-9F41-7DDFFF9CD03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1.5E-3</c:v>
                  </c:pt>
                  <c:pt idx="2">
                    <c:v>5.9999999999999995E-4</c:v>
                  </c:pt>
                  <c:pt idx="3">
                    <c:v>1.6000000000000001E-3</c:v>
                  </c:pt>
                  <c:pt idx="4">
                    <c:v>0</c:v>
                  </c:pt>
                  <c:pt idx="5">
                    <c:v>3.8E-3</c:v>
                  </c:pt>
                  <c:pt idx="6">
                    <c:v>4.0000000000000002E-4</c:v>
                  </c:pt>
                  <c:pt idx="7">
                    <c:v>3.2000000000000002E-3</c:v>
                  </c:pt>
                  <c:pt idx="8">
                    <c:v>4.3E-3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4.5999999999999999E-3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6.9999999999999999E-4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1.5E-3</c:v>
                  </c:pt>
                  <c:pt idx="2">
                    <c:v>5.9999999999999995E-4</c:v>
                  </c:pt>
                  <c:pt idx="3">
                    <c:v>1.6000000000000001E-3</c:v>
                  </c:pt>
                  <c:pt idx="4">
                    <c:v>0</c:v>
                  </c:pt>
                  <c:pt idx="5">
                    <c:v>3.8E-3</c:v>
                  </c:pt>
                  <c:pt idx="6">
                    <c:v>4.0000000000000002E-4</c:v>
                  </c:pt>
                  <c:pt idx="7">
                    <c:v>3.2000000000000002E-3</c:v>
                  </c:pt>
                  <c:pt idx="8">
                    <c:v>4.3E-3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4.5999999999999999E-3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0.5</c:v>
                </c:pt>
                <c:pt idx="1">
                  <c:v>6237</c:v>
                </c:pt>
                <c:pt idx="2">
                  <c:v>6303</c:v>
                </c:pt>
                <c:pt idx="3">
                  <c:v>6336</c:v>
                </c:pt>
                <c:pt idx="4">
                  <c:v>6554.5</c:v>
                </c:pt>
                <c:pt idx="5">
                  <c:v>7268.5</c:v>
                </c:pt>
                <c:pt idx="6">
                  <c:v>7287</c:v>
                </c:pt>
                <c:pt idx="7">
                  <c:v>7413</c:v>
                </c:pt>
                <c:pt idx="8">
                  <c:v>7416</c:v>
                </c:pt>
                <c:pt idx="9">
                  <c:v>8170.5</c:v>
                </c:pt>
                <c:pt idx="10">
                  <c:v>9061</c:v>
                </c:pt>
                <c:pt idx="11">
                  <c:v>10953</c:v>
                </c:pt>
                <c:pt idx="12">
                  <c:v>11056.5</c:v>
                </c:pt>
                <c:pt idx="13">
                  <c:v>11056.5</c:v>
                </c:pt>
                <c:pt idx="14">
                  <c:v>11860</c:v>
                </c:pt>
              </c:numCache>
            </c:numRef>
          </c:xVal>
          <c:yVal>
            <c:numRef>
              <c:f>'Active 1'!$J$21:$J$998</c:f>
              <c:numCache>
                <c:formatCode>General</c:formatCode>
                <c:ptCount val="978"/>
                <c:pt idx="1">
                  <c:v>-1.5409999999974389E-2</c:v>
                </c:pt>
                <c:pt idx="2">
                  <c:v>-1.2489999993704259E-2</c:v>
                </c:pt>
                <c:pt idx="3">
                  <c:v>-1.0479999997187406E-2</c:v>
                </c:pt>
                <c:pt idx="5">
                  <c:v>1.3495000006514601E-2</c:v>
                </c:pt>
                <c:pt idx="9">
                  <c:v>3.8335000004735775E-2</c:v>
                </c:pt>
                <c:pt idx="11">
                  <c:v>0.12231000000610948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756-4945-9F41-7DDFFF9CD03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1.5E-3</c:v>
                  </c:pt>
                  <c:pt idx="2">
                    <c:v>5.9999999999999995E-4</c:v>
                  </c:pt>
                  <c:pt idx="3">
                    <c:v>1.6000000000000001E-3</c:v>
                  </c:pt>
                  <c:pt idx="4">
                    <c:v>0</c:v>
                  </c:pt>
                  <c:pt idx="5">
                    <c:v>3.8E-3</c:v>
                  </c:pt>
                  <c:pt idx="6">
                    <c:v>4.0000000000000002E-4</c:v>
                  </c:pt>
                  <c:pt idx="7">
                    <c:v>3.2000000000000002E-3</c:v>
                  </c:pt>
                  <c:pt idx="8">
                    <c:v>4.3E-3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4.5999999999999999E-3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6.9999999999999999E-4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1.5E-3</c:v>
                  </c:pt>
                  <c:pt idx="2">
                    <c:v>5.9999999999999995E-4</c:v>
                  </c:pt>
                  <c:pt idx="3">
                    <c:v>1.6000000000000001E-3</c:v>
                  </c:pt>
                  <c:pt idx="4">
                    <c:v>0</c:v>
                  </c:pt>
                  <c:pt idx="5">
                    <c:v>3.8E-3</c:v>
                  </c:pt>
                  <c:pt idx="6">
                    <c:v>4.0000000000000002E-4</c:v>
                  </c:pt>
                  <c:pt idx="7">
                    <c:v>3.2000000000000002E-3</c:v>
                  </c:pt>
                  <c:pt idx="8">
                    <c:v>4.3E-3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4.5999999999999999E-3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0.5</c:v>
                </c:pt>
                <c:pt idx="1">
                  <c:v>6237</c:v>
                </c:pt>
                <c:pt idx="2">
                  <c:v>6303</c:v>
                </c:pt>
                <c:pt idx="3">
                  <c:v>6336</c:v>
                </c:pt>
                <c:pt idx="4">
                  <c:v>6554.5</c:v>
                </c:pt>
                <c:pt idx="5">
                  <c:v>7268.5</c:v>
                </c:pt>
                <c:pt idx="6">
                  <c:v>7287</c:v>
                </c:pt>
                <c:pt idx="7">
                  <c:v>7413</c:v>
                </c:pt>
                <c:pt idx="8">
                  <c:v>7416</c:v>
                </c:pt>
                <c:pt idx="9">
                  <c:v>8170.5</c:v>
                </c:pt>
                <c:pt idx="10">
                  <c:v>9061</c:v>
                </c:pt>
                <c:pt idx="11">
                  <c:v>10953</c:v>
                </c:pt>
                <c:pt idx="12">
                  <c:v>11056.5</c:v>
                </c:pt>
                <c:pt idx="13">
                  <c:v>11056.5</c:v>
                </c:pt>
                <c:pt idx="14">
                  <c:v>11860</c:v>
                </c:pt>
              </c:numCache>
            </c:numRef>
          </c:xVal>
          <c:yVal>
            <c:numRef>
              <c:f>'Active 1'!$K$21:$K$998</c:f>
              <c:numCache>
                <c:formatCode>General</c:formatCode>
                <c:ptCount val="978"/>
                <c:pt idx="6">
                  <c:v>1.4890000005834736E-2</c:v>
                </c:pt>
                <c:pt idx="7">
                  <c:v>1.8200000005890615E-2</c:v>
                </c:pt>
                <c:pt idx="8">
                  <c:v>1.7400000004272442E-2</c:v>
                </c:pt>
                <c:pt idx="10">
                  <c:v>6.3870000005408656E-2</c:v>
                </c:pt>
                <c:pt idx="12">
                  <c:v>0.11125499999616295</c:v>
                </c:pt>
                <c:pt idx="13">
                  <c:v>0.11737500000162981</c:v>
                </c:pt>
                <c:pt idx="14">
                  <c:v>0.14543000000412576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756-4945-9F41-7DDFFF9CD03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1.5E-3</c:v>
                  </c:pt>
                  <c:pt idx="2">
                    <c:v>5.9999999999999995E-4</c:v>
                  </c:pt>
                  <c:pt idx="3">
                    <c:v>1.6000000000000001E-3</c:v>
                  </c:pt>
                  <c:pt idx="4">
                    <c:v>0</c:v>
                  </c:pt>
                  <c:pt idx="5">
                    <c:v>3.8E-3</c:v>
                  </c:pt>
                  <c:pt idx="6">
                    <c:v>4.0000000000000002E-4</c:v>
                  </c:pt>
                  <c:pt idx="7">
                    <c:v>3.2000000000000002E-3</c:v>
                  </c:pt>
                  <c:pt idx="8">
                    <c:v>4.3E-3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4.5999999999999999E-3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6.9999999999999999E-4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1.5E-3</c:v>
                  </c:pt>
                  <c:pt idx="2">
                    <c:v>5.9999999999999995E-4</c:v>
                  </c:pt>
                  <c:pt idx="3">
                    <c:v>1.6000000000000001E-3</c:v>
                  </c:pt>
                  <c:pt idx="4">
                    <c:v>0</c:v>
                  </c:pt>
                  <c:pt idx="5">
                    <c:v>3.8E-3</c:v>
                  </c:pt>
                  <c:pt idx="6">
                    <c:v>4.0000000000000002E-4</c:v>
                  </c:pt>
                  <c:pt idx="7">
                    <c:v>3.2000000000000002E-3</c:v>
                  </c:pt>
                  <c:pt idx="8">
                    <c:v>4.3E-3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4.5999999999999999E-3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0.5</c:v>
                </c:pt>
                <c:pt idx="1">
                  <c:v>6237</c:v>
                </c:pt>
                <c:pt idx="2">
                  <c:v>6303</c:v>
                </c:pt>
                <c:pt idx="3">
                  <c:v>6336</c:v>
                </c:pt>
                <c:pt idx="4">
                  <c:v>6554.5</c:v>
                </c:pt>
                <c:pt idx="5">
                  <c:v>7268.5</c:v>
                </c:pt>
                <c:pt idx="6">
                  <c:v>7287</c:v>
                </c:pt>
                <c:pt idx="7">
                  <c:v>7413</c:v>
                </c:pt>
                <c:pt idx="8">
                  <c:v>7416</c:v>
                </c:pt>
                <c:pt idx="9">
                  <c:v>8170.5</c:v>
                </c:pt>
                <c:pt idx="10">
                  <c:v>9061</c:v>
                </c:pt>
                <c:pt idx="11">
                  <c:v>10953</c:v>
                </c:pt>
                <c:pt idx="12">
                  <c:v>11056.5</c:v>
                </c:pt>
                <c:pt idx="13">
                  <c:v>11056.5</c:v>
                </c:pt>
                <c:pt idx="14">
                  <c:v>11860</c:v>
                </c:pt>
              </c:numCache>
            </c:numRef>
          </c:xVal>
          <c:yVal>
            <c:numRef>
              <c:f>'Active 1'!$L$21:$L$998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756-4945-9F41-7DDFFF9CD03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1.5E-3</c:v>
                  </c:pt>
                  <c:pt idx="2">
                    <c:v>5.9999999999999995E-4</c:v>
                  </c:pt>
                  <c:pt idx="3">
                    <c:v>1.6000000000000001E-3</c:v>
                  </c:pt>
                  <c:pt idx="4">
                    <c:v>0</c:v>
                  </c:pt>
                  <c:pt idx="5">
                    <c:v>3.8E-3</c:v>
                  </c:pt>
                  <c:pt idx="6">
                    <c:v>4.0000000000000002E-4</c:v>
                  </c:pt>
                  <c:pt idx="7">
                    <c:v>3.2000000000000002E-3</c:v>
                  </c:pt>
                  <c:pt idx="8">
                    <c:v>4.3E-3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4.5999999999999999E-3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6.9999999999999999E-4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1.5E-3</c:v>
                  </c:pt>
                  <c:pt idx="2">
                    <c:v>5.9999999999999995E-4</c:v>
                  </c:pt>
                  <c:pt idx="3">
                    <c:v>1.6000000000000001E-3</c:v>
                  </c:pt>
                  <c:pt idx="4">
                    <c:v>0</c:v>
                  </c:pt>
                  <c:pt idx="5">
                    <c:v>3.8E-3</c:v>
                  </c:pt>
                  <c:pt idx="6">
                    <c:v>4.0000000000000002E-4</c:v>
                  </c:pt>
                  <c:pt idx="7">
                    <c:v>3.2000000000000002E-3</c:v>
                  </c:pt>
                  <c:pt idx="8">
                    <c:v>4.3E-3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4.5999999999999999E-3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0.5</c:v>
                </c:pt>
                <c:pt idx="1">
                  <c:v>6237</c:v>
                </c:pt>
                <c:pt idx="2">
                  <c:v>6303</c:v>
                </c:pt>
                <c:pt idx="3">
                  <c:v>6336</c:v>
                </c:pt>
                <c:pt idx="4">
                  <c:v>6554.5</c:v>
                </c:pt>
                <c:pt idx="5">
                  <c:v>7268.5</c:v>
                </c:pt>
                <c:pt idx="6">
                  <c:v>7287</c:v>
                </c:pt>
                <c:pt idx="7">
                  <c:v>7413</c:v>
                </c:pt>
                <c:pt idx="8">
                  <c:v>7416</c:v>
                </c:pt>
                <c:pt idx="9">
                  <c:v>8170.5</c:v>
                </c:pt>
                <c:pt idx="10">
                  <c:v>9061</c:v>
                </c:pt>
                <c:pt idx="11">
                  <c:v>10953</c:v>
                </c:pt>
                <c:pt idx="12">
                  <c:v>11056.5</c:v>
                </c:pt>
                <c:pt idx="13">
                  <c:v>11056.5</c:v>
                </c:pt>
                <c:pt idx="14">
                  <c:v>11860</c:v>
                </c:pt>
              </c:numCache>
            </c:numRef>
          </c:xVal>
          <c:yVal>
            <c:numRef>
              <c:f>'Active 1'!$M$21:$M$998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756-4945-9F41-7DDFFF9CD03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1.5E-3</c:v>
                  </c:pt>
                  <c:pt idx="2">
                    <c:v>5.9999999999999995E-4</c:v>
                  </c:pt>
                  <c:pt idx="3">
                    <c:v>1.6000000000000001E-3</c:v>
                  </c:pt>
                  <c:pt idx="4">
                    <c:v>0</c:v>
                  </c:pt>
                  <c:pt idx="5">
                    <c:v>3.8E-3</c:v>
                  </c:pt>
                  <c:pt idx="6">
                    <c:v>4.0000000000000002E-4</c:v>
                  </c:pt>
                  <c:pt idx="7">
                    <c:v>3.2000000000000002E-3</c:v>
                  </c:pt>
                  <c:pt idx="8">
                    <c:v>4.3E-3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4.5999999999999999E-3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6.9999999999999999E-4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1.5E-3</c:v>
                  </c:pt>
                  <c:pt idx="2">
                    <c:v>5.9999999999999995E-4</c:v>
                  </c:pt>
                  <c:pt idx="3">
                    <c:v>1.6000000000000001E-3</c:v>
                  </c:pt>
                  <c:pt idx="4">
                    <c:v>0</c:v>
                  </c:pt>
                  <c:pt idx="5">
                    <c:v>3.8E-3</c:v>
                  </c:pt>
                  <c:pt idx="6">
                    <c:v>4.0000000000000002E-4</c:v>
                  </c:pt>
                  <c:pt idx="7">
                    <c:v>3.2000000000000002E-3</c:v>
                  </c:pt>
                  <c:pt idx="8">
                    <c:v>4.3E-3</c:v>
                  </c:pt>
                  <c:pt idx="9">
                    <c:v>1.9E-3</c:v>
                  </c:pt>
                  <c:pt idx="10">
                    <c:v>4.0000000000000002E-4</c:v>
                  </c:pt>
                  <c:pt idx="11">
                    <c:v>4.5999999999999999E-3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0.5</c:v>
                </c:pt>
                <c:pt idx="1">
                  <c:v>6237</c:v>
                </c:pt>
                <c:pt idx="2">
                  <c:v>6303</c:v>
                </c:pt>
                <c:pt idx="3">
                  <c:v>6336</c:v>
                </c:pt>
                <c:pt idx="4">
                  <c:v>6554.5</c:v>
                </c:pt>
                <c:pt idx="5">
                  <c:v>7268.5</c:v>
                </c:pt>
                <c:pt idx="6">
                  <c:v>7287</c:v>
                </c:pt>
                <c:pt idx="7">
                  <c:v>7413</c:v>
                </c:pt>
                <c:pt idx="8">
                  <c:v>7416</c:v>
                </c:pt>
                <c:pt idx="9">
                  <c:v>8170.5</c:v>
                </c:pt>
                <c:pt idx="10">
                  <c:v>9061</c:v>
                </c:pt>
                <c:pt idx="11">
                  <c:v>10953</c:v>
                </c:pt>
                <c:pt idx="12">
                  <c:v>11056.5</c:v>
                </c:pt>
                <c:pt idx="13">
                  <c:v>11056.5</c:v>
                </c:pt>
                <c:pt idx="14">
                  <c:v>11860</c:v>
                </c:pt>
              </c:numCache>
            </c:numRef>
          </c:xVal>
          <c:yVal>
            <c:numRef>
              <c:f>'Active 1'!$N$21:$N$998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756-4945-9F41-7DDFFF9CD03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0.5</c:v>
                </c:pt>
                <c:pt idx="1">
                  <c:v>6237</c:v>
                </c:pt>
                <c:pt idx="2">
                  <c:v>6303</c:v>
                </c:pt>
                <c:pt idx="3">
                  <c:v>6336</c:v>
                </c:pt>
                <c:pt idx="4">
                  <c:v>6554.5</c:v>
                </c:pt>
                <c:pt idx="5">
                  <c:v>7268.5</c:v>
                </c:pt>
                <c:pt idx="6">
                  <c:v>7287</c:v>
                </c:pt>
                <c:pt idx="7">
                  <c:v>7413</c:v>
                </c:pt>
                <c:pt idx="8">
                  <c:v>7416</c:v>
                </c:pt>
                <c:pt idx="9">
                  <c:v>8170.5</c:v>
                </c:pt>
                <c:pt idx="10">
                  <c:v>9061</c:v>
                </c:pt>
                <c:pt idx="11">
                  <c:v>10953</c:v>
                </c:pt>
                <c:pt idx="12">
                  <c:v>11056.5</c:v>
                </c:pt>
                <c:pt idx="13">
                  <c:v>11056.5</c:v>
                </c:pt>
                <c:pt idx="14">
                  <c:v>11860</c:v>
                </c:pt>
              </c:numCache>
            </c:numRef>
          </c:xVal>
          <c:yVal>
            <c:numRef>
              <c:f>'Active 1'!$O$21:$O$998</c:f>
              <c:numCache>
                <c:formatCode>General</c:formatCode>
                <c:ptCount val="978"/>
                <c:pt idx="0">
                  <c:v>-0.18972094132137318</c:v>
                </c:pt>
                <c:pt idx="1">
                  <c:v>-1.5373312101152531E-2</c:v>
                </c:pt>
                <c:pt idx="2">
                  <c:v>-1.3528215728421916E-2</c:v>
                </c:pt>
                <c:pt idx="3">
                  <c:v>-1.2605667542056609E-2</c:v>
                </c:pt>
                <c:pt idx="4">
                  <c:v>-6.4972803080923236E-3</c:v>
                </c:pt>
                <c:pt idx="5">
                  <c:v>1.3463307724175366E-2</c:v>
                </c:pt>
                <c:pt idx="6">
                  <c:v>1.3980493828652907E-2</c:v>
                </c:pt>
                <c:pt idx="7">
                  <c:v>1.7502950540229545E-2</c:v>
                </c:pt>
                <c:pt idx="8">
                  <c:v>1.7586818557171868E-2</c:v>
                </c:pt>
                <c:pt idx="9">
                  <c:v>3.8679624818160618E-2</c:v>
                </c:pt>
                <c:pt idx="10">
                  <c:v>6.3574447847200399E-2</c:v>
                </c:pt>
                <c:pt idx="11">
                  <c:v>0.11646721053214504</c:v>
                </c:pt>
                <c:pt idx="12">
                  <c:v>0.11936065711665444</c:v>
                </c:pt>
                <c:pt idx="13">
                  <c:v>0.11936065711665444</c:v>
                </c:pt>
                <c:pt idx="14">
                  <c:v>0.14182330765436746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756-4945-9F41-7DDFFF9CD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342312"/>
        <c:axId val="1"/>
      </c:scatterChart>
      <c:valAx>
        <c:axId val="691342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342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413533834586466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V1091 Her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3.2000000000000002E-3</c:v>
                  </c:pt>
                  <c:pt idx="3">
                    <c:v>4.3E-3</c:v>
                  </c:pt>
                  <c:pt idx="4">
                    <c:v>1.5E-3</c:v>
                  </c:pt>
                  <c:pt idx="5">
                    <c:v>5.9999999999999995E-4</c:v>
                  </c:pt>
                  <c:pt idx="6">
                    <c:v>1.6000000000000001E-3</c:v>
                  </c:pt>
                  <c:pt idx="7">
                    <c:v>3.8E-3</c:v>
                  </c:pt>
                  <c:pt idx="8">
                    <c:v>1.9E-3</c:v>
                  </c:pt>
                  <c:pt idx="9">
                    <c:v>4.0000000000000002E-4</c:v>
                  </c:pt>
                  <c:pt idx="10">
                    <c:v>4.5999999999999999E-3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6.9999999999999999E-4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3.2000000000000002E-3</c:v>
                  </c:pt>
                  <c:pt idx="3">
                    <c:v>4.3E-3</c:v>
                  </c:pt>
                  <c:pt idx="4">
                    <c:v>1.5E-3</c:v>
                  </c:pt>
                  <c:pt idx="5">
                    <c:v>5.9999999999999995E-4</c:v>
                  </c:pt>
                  <c:pt idx="6">
                    <c:v>1.6000000000000001E-3</c:v>
                  </c:pt>
                  <c:pt idx="7">
                    <c:v>3.8E-3</c:v>
                  </c:pt>
                  <c:pt idx="8">
                    <c:v>1.9E-3</c:v>
                  </c:pt>
                  <c:pt idx="9">
                    <c:v>4.0000000000000002E-4</c:v>
                  </c:pt>
                  <c:pt idx="10">
                    <c:v>4.5999999999999999E-3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-9060.5</c:v>
                </c:pt>
                <c:pt idx="1">
                  <c:v>-1774</c:v>
                </c:pt>
                <c:pt idx="2">
                  <c:v>-1648</c:v>
                </c:pt>
                <c:pt idx="3">
                  <c:v>-1645</c:v>
                </c:pt>
                <c:pt idx="4">
                  <c:v>-2824</c:v>
                </c:pt>
                <c:pt idx="5">
                  <c:v>-2758</c:v>
                </c:pt>
                <c:pt idx="6">
                  <c:v>-2725</c:v>
                </c:pt>
                <c:pt idx="7">
                  <c:v>-1792.5</c:v>
                </c:pt>
                <c:pt idx="8">
                  <c:v>-890.5</c:v>
                </c:pt>
                <c:pt idx="9">
                  <c:v>0</c:v>
                </c:pt>
                <c:pt idx="10">
                  <c:v>1892</c:v>
                </c:pt>
                <c:pt idx="11">
                  <c:v>1995.5</c:v>
                </c:pt>
                <c:pt idx="12">
                  <c:v>1995.5</c:v>
                </c:pt>
                <c:pt idx="13">
                  <c:v>2799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0">
                  <c:v>-1.0354985228332225E-2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61-49D0-9D91-2FC6441CFCAF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3.2000000000000002E-3</c:v>
                  </c:pt>
                  <c:pt idx="3">
                    <c:v>4.3E-3</c:v>
                  </c:pt>
                  <c:pt idx="4">
                    <c:v>1.5E-3</c:v>
                  </c:pt>
                  <c:pt idx="5">
                    <c:v>5.9999999999999995E-4</c:v>
                  </c:pt>
                  <c:pt idx="6">
                    <c:v>1.6000000000000001E-3</c:v>
                  </c:pt>
                  <c:pt idx="7">
                    <c:v>3.8E-3</c:v>
                  </c:pt>
                  <c:pt idx="8">
                    <c:v>1.9E-3</c:v>
                  </c:pt>
                  <c:pt idx="9">
                    <c:v>4.0000000000000002E-4</c:v>
                  </c:pt>
                  <c:pt idx="10">
                    <c:v>4.5999999999999999E-3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6.9999999999999999E-4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3.2000000000000002E-3</c:v>
                  </c:pt>
                  <c:pt idx="3">
                    <c:v>4.3E-3</c:v>
                  </c:pt>
                  <c:pt idx="4">
                    <c:v>1.5E-3</c:v>
                  </c:pt>
                  <c:pt idx="5">
                    <c:v>5.9999999999999995E-4</c:v>
                  </c:pt>
                  <c:pt idx="6">
                    <c:v>1.6000000000000001E-3</c:v>
                  </c:pt>
                  <c:pt idx="7">
                    <c:v>3.8E-3</c:v>
                  </c:pt>
                  <c:pt idx="8">
                    <c:v>1.9E-3</c:v>
                  </c:pt>
                  <c:pt idx="9">
                    <c:v>4.0000000000000002E-4</c:v>
                  </c:pt>
                  <c:pt idx="10">
                    <c:v>4.5999999999999999E-3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-9060.5</c:v>
                </c:pt>
                <c:pt idx="1">
                  <c:v>-1774</c:v>
                </c:pt>
                <c:pt idx="2">
                  <c:v>-1648</c:v>
                </c:pt>
                <c:pt idx="3">
                  <c:v>-1645</c:v>
                </c:pt>
                <c:pt idx="4">
                  <c:v>-2824</c:v>
                </c:pt>
                <c:pt idx="5">
                  <c:v>-2758</c:v>
                </c:pt>
                <c:pt idx="6">
                  <c:v>-2725</c:v>
                </c:pt>
                <c:pt idx="7">
                  <c:v>-1792.5</c:v>
                </c:pt>
                <c:pt idx="8">
                  <c:v>-890.5</c:v>
                </c:pt>
                <c:pt idx="9">
                  <c:v>0</c:v>
                </c:pt>
                <c:pt idx="10">
                  <c:v>1892</c:v>
                </c:pt>
                <c:pt idx="11">
                  <c:v>1995.5</c:v>
                </c:pt>
                <c:pt idx="12">
                  <c:v>1995.5</c:v>
                </c:pt>
                <c:pt idx="13">
                  <c:v>2799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1">
                  <c:v>4.1012404835782945E-4</c:v>
                </c:pt>
                <c:pt idx="9">
                  <c:v>4.8067970783449709E-4</c:v>
                </c:pt>
                <c:pt idx="10">
                  <c:v>6.7579577880678698E-3</c:v>
                </c:pt>
                <c:pt idx="11">
                  <c:v>-7.1505526357213967E-3</c:v>
                </c:pt>
                <c:pt idx="12">
                  <c:v>-1.0305526302545331E-3</c:v>
                </c:pt>
                <c:pt idx="13">
                  <c:v>4.8718326434027404E-3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61-49D0-9D91-2FC6441CFCAF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3.2000000000000002E-3</c:v>
                  </c:pt>
                  <c:pt idx="3">
                    <c:v>4.3E-3</c:v>
                  </c:pt>
                  <c:pt idx="4">
                    <c:v>1.5E-3</c:v>
                  </c:pt>
                  <c:pt idx="5">
                    <c:v>5.9999999999999995E-4</c:v>
                  </c:pt>
                  <c:pt idx="6">
                    <c:v>1.6000000000000001E-3</c:v>
                  </c:pt>
                  <c:pt idx="7">
                    <c:v>3.8E-3</c:v>
                  </c:pt>
                  <c:pt idx="8">
                    <c:v>1.9E-3</c:v>
                  </c:pt>
                  <c:pt idx="9">
                    <c:v>4.0000000000000002E-4</c:v>
                  </c:pt>
                  <c:pt idx="10">
                    <c:v>4.5999999999999999E-3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6.9999999999999999E-4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3.2000000000000002E-3</c:v>
                  </c:pt>
                  <c:pt idx="3">
                    <c:v>4.3E-3</c:v>
                  </c:pt>
                  <c:pt idx="4">
                    <c:v>1.5E-3</c:v>
                  </c:pt>
                  <c:pt idx="5">
                    <c:v>5.9999999999999995E-4</c:v>
                  </c:pt>
                  <c:pt idx="6">
                    <c:v>1.6000000000000001E-3</c:v>
                  </c:pt>
                  <c:pt idx="7">
                    <c:v>3.8E-3</c:v>
                  </c:pt>
                  <c:pt idx="8">
                    <c:v>1.9E-3</c:v>
                  </c:pt>
                  <c:pt idx="9">
                    <c:v>4.0000000000000002E-4</c:v>
                  </c:pt>
                  <c:pt idx="10">
                    <c:v>4.5999999999999999E-3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-9060.5</c:v>
                </c:pt>
                <c:pt idx="1">
                  <c:v>-1774</c:v>
                </c:pt>
                <c:pt idx="2">
                  <c:v>-1648</c:v>
                </c:pt>
                <c:pt idx="3">
                  <c:v>-1645</c:v>
                </c:pt>
                <c:pt idx="4">
                  <c:v>-2824</c:v>
                </c:pt>
                <c:pt idx="5">
                  <c:v>-2758</c:v>
                </c:pt>
                <c:pt idx="6">
                  <c:v>-2725</c:v>
                </c:pt>
                <c:pt idx="7">
                  <c:v>-1792.5</c:v>
                </c:pt>
                <c:pt idx="8">
                  <c:v>-890.5</c:v>
                </c:pt>
                <c:pt idx="9">
                  <c:v>0</c:v>
                </c:pt>
                <c:pt idx="10">
                  <c:v>1892</c:v>
                </c:pt>
                <c:pt idx="11">
                  <c:v>1995.5</c:v>
                </c:pt>
                <c:pt idx="12">
                  <c:v>1995.5</c:v>
                </c:pt>
                <c:pt idx="13">
                  <c:v>2799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  <c:pt idx="2">
                  <c:v>2.4628527171444148E-4</c:v>
                </c:pt>
                <c:pt idx="3">
                  <c:v>-6.3642517488915473E-4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61-49D0-9D91-2FC6441CFCAF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3.2000000000000002E-3</c:v>
                  </c:pt>
                  <c:pt idx="3">
                    <c:v>4.3E-3</c:v>
                  </c:pt>
                  <c:pt idx="4">
                    <c:v>1.5E-3</c:v>
                  </c:pt>
                  <c:pt idx="5">
                    <c:v>5.9999999999999995E-4</c:v>
                  </c:pt>
                  <c:pt idx="6">
                    <c:v>1.6000000000000001E-3</c:v>
                  </c:pt>
                  <c:pt idx="7">
                    <c:v>3.8E-3</c:v>
                  </c:pt>
                  <c:pt idx="8">
                    <c:v>1.9E-3</c:v>
                  </c:pt>
                  <c:pt idx="9">
                    <c:v>4.0000000000000002E-4</c:v>
                  </c:pt>
                  <c:pt idx="10">
                    <c:v>4.5999999999999999E-3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6.9999999999999999E-4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3.2000000000000002E-3</c:v>
                  </c:pt>
                  <c:pt idx="3">
                    <c:v>4.3E-3</c:v>
                  </c:pt>
                  <c:pt idx="4">
                    <c:v>1.5E-3</c:v>
                  </c:pt>
                  <c:pt idx="5">
                    <c:v>5.9999999999999995E-4</c:v>
                  </c:pt>
                  <c:pt idx="6">
                    <c:v>1.6000000000000001E-3</c:v>
                  </c:pt>
                  <c:pt idx="7">
                    <c:v>3.8E-3</c:v>
                  </c:pt>
                  <c:pt idx="8">
                    <c:v>1.9E-3</c:v>
                  </c:pt>
                  <c:pt idx="9">
                    <c:v>4.0000000000000002E-4</c:v>
                  </c:pt>
                  <c:pt idx="10">
                    <c:v>4.5999999999999999E-3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-9060.5</c:v>
                </c:pt>
                <c:pt idx="1">
                  <c:v>-1774</c:v>
                </c:pt>
                <c:pt idx="2">
                  <c:v>-1648</c:v>
                </c:pt>
                <c:pt idx="3">
                  <c:v>-1645</c:v>
                </c:pt>
                <c:pt idx="4">
                  <c:v>-2824</c:v>
                </c:pt>
                <c:pt idx="5">
                  <c:v>-2758</c:v>
                </c:pt>
                <c:pt idx="6">
                  <c:v>-2725</c:v>
                </c:pt>
                <c:pt idx="7">
                  <c:v>-1792.5</c:v>
                </c:pt>
                <c:pt idx="8">
                  <c:v>-890.5</c:v>
                </c:pt>
                <c:pt idx="9">
                  <c:v>0</c:v>
                </c:pt>
                <c:pt idx="10">
                  <c:v>1892</c:v>
                </c:pt>
                <c:pt idx="11">
                  <c:v>1995.5</c:v>
                </c:pt>
                <c:pt idx="12">
                  <c:v>1995.5</c:v>
                </c:pt>
                <c:pt idx="13">
                  <c:v>2799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  <c:pt idx="4">
                  <c:v>-9.4121950678527355E-4</c:v>
                </c:pt>
                <c:pt idx="5">
                  <c:v>1.5915066614979878E-4</c:v>
                </c:pt>
                <c:pt idx="6">
                  <c:v>1.2593357459991239E-3</c:v>
                </c:pt>
                <c:pt idx="7">
                  <c:v>-4.7482819354627281E-4</c:v>
                </c:pt>
                <c:pt idx="8">
                  <c:v>-5.0310260121477768E-4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61-49D0-9D91-2FC6441CFCAF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3.2000000000000002E-3</c:v>
                  </c:pt>
                  <c:pt idx="3">
                    <c:v>4.3E-3</c:v>
                  </c:pt>
                  <c:pt idx="4">
                    <c:v>1.5E-3</c:v>
                  </c:pt>
                  <c:pt idx="5">
                    <c:v>5.9999999999999995E-4</c:v>
                  </c:pt>
                  <c:pt idx="6">
                    <c:v>1.6000000000000001E-3</c:v>
                  </c:pt>
                  <c:pt idx="7">
                    <c:v>3.8E-3</c:v>
                  </c:pt>
                  <c:pt idx="8">
                    <c:v>1.9E-3</c:v>
                  </c:pt>
                  <c:pt idx="9">
                    <c:v>4.0000000000000002E-4</c:v>
                  </c:pt>
                  <c:pt idx="10">
                    <c:v>4.5999999999999999E-3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6.9999999999999999E-4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3.2000000000000002E-3</c:v>
                  </c:pt>
                  <c:pt idx="3">
                    <c:v>4.3E-3</c:v>
                  </c:pt>
                  <c:pt idx="4">
                    <c:v>1.5E-3</c:v>
                  </c:pt>
                  <c:pt idx="5">
                    <c:v>5.9999999999999995E-4</c:v>
                  </c:pt>
                  <c:pt idx="6">
                    <c:v>1.6000000000000001E-3</c:v>
                  </c:pt>
                  <c:pt idx="7">
                    <c:v>3.8E-3</c:v>
                  </c:pt>
                  <c:pt idx="8">
                    <c:v>1.9E-3</c:v>
                  </c:pt>
                  <c:pt idx="9">
                    <c:v>4.0000000000000002E-4</c:v>
                  </c:pt>
                  <c:pt idx="10">
                    <c:v>4.5999999999999999E-3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-9060.5</c:v>
                </c:pt>
                <c:pt idx="1">
                  <c:v>-1774</c:v>
                </c:pt>
                <c:pt idx="2">
                  <c:v>-1648</c:v>
                </c:pt>
                <c:pt idx="3">
                  <c:v>-1645</c:v>
                </c:pt>
                <c:pt idx="4">
                  <c:v>-2824</c:v>
                </c:pt>
                <c:pt idx="5">
                  <c:v>-2758</c:v>
                </c:pt>
                <c:pt idx="6">
                  <c:v>-2725</c:v>
                </c:pt>
                <c:pt idx="7">
                  <c:v>-1792.5</c:v>
                </c:pt>
                <c:pt idx="8">
                  <c:v>-890.5</c:v>
                </c:pt>
                <c:pt idx="9">
                  <c:v>0</c:v>
                </c:pt>
                <c:pt idx="10">
                  <c:v>1892</c:v>
                </c:pt>
                <c:pt idx="11">
                  <c:v>1995.5</c:v>
                </c:pt>
                <c:pt idx="12">
                  <c:v>1995.5</c:v>
                </c:pt>
                <c:pt idx="13">
                  <c:v>2799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661-49D0-9D91-2FC6441CFCAF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3.2000000000000002E-3</c:v>
                  </c:pt>
                  <c:pt idx="3">
                    <c:v>4.3E-3</c:v>
                  </c:pt>
                  <c:pt idx="4">
                    <c:v>1.5E-3</c:v>
                  </c:pt>
                  <c:pt idx="5">
                    <c:v>5.9999999999999995E-4</c:v>
                  </c:pt>
                  <c:pt idx="6">
                    <c:v>1.6000000000000001E-3</c:v>
                  </c:pt>
                  <c:pt idx="7">
                    <c:v>3.8E-3</c:v>
                  </c:pt>
                  <c:pt idx="8">
                    <c:v>1.9E-3</c:v>
                  </c:pt>
                  <c:pt idx="9">
                    <c:v>4.0000000000000002E-4</c:v>
                  </c:pt>
                  <c:pt idx="10">
                    <c:v>4.5999999999999999E-3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6.9999999999999999E-4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3.2000000000000002E-3</c:v>
                  </c:pt>
                  <c:pt idx="3">
                    <c:v>4.3E-3</c:v>
                  </c:pt>
                  <c:pt idx="4">
                    <c:v>1.5E-3</c:v>
                  </c:pt>
                  <c:pt idx="5">
                    <c:v>5.9999999999999995E-4</c:v>
                  </c:pt>
                  <c:pt idx="6">
                    <c:v>1.6000000000000001E-3</c:v>
                  </c:pt>
                  <c:pt idx="7">
                    <c:v>3.8E-3</c:v>
                  </c:pt>
                  <c:pt idx="8">
                    <c:v>1.9E-3</c:v>
                  </c:pt>
                  <c:pt idx="9">
                    <c:v>4.0000000000000002E-4</c:v>
                  </c:pt>
                  <c:pt idx="10">
                    <c:v>4.5999999999999999E-3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-9060.5</c:v>
                </c:pt>
                <c:pt idx="1">
                  <c:v>-1774</c:v>
                </c:pt>
                <c:pt idx="2">
                  <c:v>-1648</c:v>
                </c:pt>
                <c:pt idx="3">
                  <c:v>-1645</c:v>
                </c:pt>
                <c:pt idx="4">
                  <c:v>-2824</c:v>
                </c:pt>
                <c:pt idx="5">
                  <c:v>-2758</c:v>
                </c:pt>
                <c:pt idx="6">
                  <c:v>-2725</c:v>
                </c:pt>
                <c:pt idx="7">
                  <c:v>-1792.5</c:v>
                </c:pt>
                <c:pt idx="8">
                  <c:v>-890.5</c:v>
                </c:pt>
                <c:pt idx="9">
                  <c:v>0</c:v>
                </c:pt>
                <c:pt idx="10">
                  <c:v>1892</c:v>
                </c:pt>
                <c:pt idx="11">
                  <c:v>1995.5</c:v>
                </c:pt>
                <c:pt idx="12">
                  <c:v>1995.5</c:v>
                </c:pt>
                <c:pt idx="13">
                  <c:v>2799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661-49D0-9D91-2FC6441CFCAF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3.2000000000000002E-3</c:v>
                  </c:pt>
                  <c:pt idx="3">
                    <c:v>4.3E-3</c:v>
                  </c:pt>
                  <c:pt idx="4">
                    <c:v>1.5E-3</c:v>
                  </c:pt>
                  <c:pt idx="5">
                    <c:v>5.9999999999999995E-4</c:v>
                  </c:pt>
                  <c:pt idx="6">
                    <c:v>1.6000000000000001E-3</c:v>
                  </c:pt>
                  <c:pt idx="7">
                    <c:v>3.8E-3</c:v>
                  </c:pt>
                  <c:pt idx="8">
                    <c:v>1.9E-3</c:v>
                  </c:pt>
                  <c:pt idx="9">
                    <c:v>4.0000000000000002E-4</c:v>
                  </c:pt>
                  <c:pt idx="10">
                    <c:v>4.5999999999999999E-3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6.9999999999999999E-4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3.2000000000000002E-3</c:v>
                  </c:pt>
                  <c:pt idx="3">
                    <c:v>4.3E-3</c:v>
                  </c:pt>
                  <c:pt idx="4">
                    <c:v>1.5E-3</c:v>
                  </c:pt>
                  <c:pt idx="5">
                    <c:v>5.9999999999999995E-4</c:v>
                  </c:pt>
                  <c:pt idx="6">
                    <c:v>1.6000000000000001E-3</c:v>
                  </c:pt>
                  <c:pt idx="7">
                    <c:v>3.8E-3</c:v>
                  </c:pt>
                  <c:pt idx="8">
                    <c:v>1.9E-3</c:v>
                  </c:pt>
                  <c:pt idx="9">
                    <c:v>4.0000000000000002E-4</c:v>
                  </c:pt>
                  <c:pt idx="10">
                    <c:v>4.5999999999999999E-3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-9060.5</c:v>
                </c:pt>
                <c:pt idx="1">
                  <c:v>-1774</c:v>
                </c:pt>
                <c:pt idx="2">
                  <c:v>-1648</c:v>
                </c:pt>
                <c:pt idx="3">
                  <c:v>-1645</c:v>
                </c:pt>
                <c:pt idx="4">
                  <c:v>-2824</c:v>
                </c:pt>
                <c:pt idx="5">
                  <c:v>-2758</c:v>
                </c:pt>
                <c:pt idx="6">
                  <c:v>-2725</c:v>
                </c:pt>
                <c:pt idx="7">
                  <c:v>-1792.5</c:v>
                </c:pt>
                <c:pt idx="8">
                  <c:v>-890.5</c:v>
                </c:pt>
                <c:pt idx="9">
                  <c:v>0</c:v>
                </c:pt>
                <c:pt idx="10">
                  <c:v>1892</c:v>
                </c:pt>
                <c:pt idx="11">
                  <c:v>1995.5</c:v>
                </c:pt>
                <c:pt idx="12">
                  <c:v>1995.5</c:v>
                </c:pt>
                <c:pt idx="13">
                  <c:v>2799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661-49D0-9D91-2FC6441CFCAF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-9060.5</c:v>
                </c:pt>
                <c:pt idx="1">
                  <c:v>-1774</c:v>
                </c:pt>
                <c:pt idx="2">
                  <c:v>-1648</c:v>
                </c:pt>
                <c:pt idx="3">
                  <c:v>-1645</c:v>
                </c:pt>
                <c:pt idx="4">
                  <c:v>-2824</c:v>
                </c:pt>
                <c:pt idx="5">
                  <c:v>-2758</c:v>
                </c:pt>
                <c:pt idx="6">
                  <c:v>-2725</c:v>
                </c:pt>
                <c:pt idx="7">
                  <c:v>-1792.5</c:v>
                </c:pt>
                <c:pt idx="8">
                  <c:v>-890.5</c:v>
                </c:pt>
                <c:pt idx="9">
                  <c:v>0</c:v>
                </c:pt>
                <c:pt idx="10">
                  <c:v>1892</c:v>
                </c:pt>
                <c:pt idx="11">
                  <c:v>1995.5</c:v>
                </c:pt>
                <c:pt idx="12">
                  <c:v>1995.5</c:v>
                </c:pt>
                <c:pt idx="13">
                  <c:v>2799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-1.7508434636799358E-3</c:v>
                </c:pt>
                <c:pt idx="1">
                  <c:v>-2.1162987745402314E-5</c:v>
                </c:pt>
                <c:pt idx="2">
                  <c:v>8.747084301225156E-6</c:v>
                </c:pt>
                <c:pt idx="3">
                  <c:v>9.4592288737639272E-6</c:v>
                </c:pt>
                <c:pt idx="4">
                  <c:v>-2.7041358813396476E-4</c:v>
                </c:pt>
                <c:pt idx="5">
                  <c:v>-2.5474640753811223E-4</c:v>
                </c:pt>
                <c:pt idx="6">
                  <c:v>-2.4691281724018596E-4</c:v>
                </c:pt>
                <c:pt idx="7">
                  <c:v>-2.5554545942724628E-5</c:v>
                </c:pt>
                <c:pt idx="8">
                  <c:v>1.885635888672595E-4</c:v>
                </c:pt>
                <c:pt idx="9">
                  <c:v>3.9995183614917839E-4</c:v>
                </c:pt>
                <c:pt idx="10">
                  <c:v>8.4907767989694989E-4</c:v>
                </c:pt>
                <c:pt idx="11">
                  <c:v>8.7364666764953684E-4</c:v>
                </c:pt>
                <c:pt idx="12">
                  <c:v>8.7364666764953684E-4</c:v>
                </c:pt>
                <c:pt idx="13">
                  <c:v>1.0643827223278319E-3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661-49D0-9D91-2FC6441CF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340512"/>
        <c:axId val="1"/>
      </c:scatterChart>
      <c:valAx>
        <c:axId val="691340512"/>
        <c:scaling>
          <c:orientation val="minMax"/>
          <c:min val="-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6.0000000000000001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340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406015037593985"/>
          <c:y val="0.92375366568914952"/>
          <c:w val="0.7022556390977443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V1091 Her - O-C Diagr.</a:t>
            </a:r>
          </a:p>
        </c:rich>
      </c:tx>
      <c:layout>
        <c:manualLayout>
          <c:xMode val="edge"/>
          <c:yMode val="edge"/>
          <c:x val="0.3693698422832281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64285180129124"/>
          <c:y val="0.14035127795846455"/>
          <c:w val="0.807808992306259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3.2000000000000002E-3</c:v>
                  </c:pt>
                  <c:pt idx="3">
                    <c:v>4.3E-3</c:v>
                  </c:pt>
                  <c:pt idx="4">
                    <c:v>1.5E-3</c:v>
                  </c:pt>
                  <c:pt idx="5">
                    <c:v>5.9999999999999995E-4</c:v>
                  </c:pt>
                  <c:pt idx="6">
                    <c:v>1.6000000000000001E-3</c:v>
                  </c:pt>
                  <c:pt idx="7">
                    <c:v>3.8E-3</c:v>
                  </c:pt>
                  <c:pt idx="8">
                    <c:v>1.9E-3</c:v>
                  </c:pt>
                  <c:pt idx="9">
                    <c:v>4.0000000000000002E-4</c:v>
                  </c:pt>
                  <c:pt idx="10">
                    <c:v>4.5999999999999999E-3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6.9999999999999999E-4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3.2000000000000002E-3</c:v>
                  </c:pt>
                  <c:pt idx="3">
                    <c:v>4.3E-3</c:v>
                  </c:pt>
                  <c:pt idx="4">
                    <c:v>1.5E-3</c:v>
                  </c:pt>
                  <c:pt idx="5">
                    <c:v>5.9999999999999995E-4</c:v>
                  </c:pt>
                  <c:pt idx="6">
                    <c:v>1.6000000000000001E-3</c:v>
                  </c:pt>
                  <c:pt idx="7">
                    <c:v>3.8E-3</c:v>
                  </c:pt>
                  <c:pt idx="8">
                    <c:v>1.9E-3</c:v>
                  </c:pt>
                  <c:pt idx="9">
                    <c:v>4.0000000000000002E-4</c:v>
                  </c:pt>
                  <c:pt idx="10">
                    <c:v>4.5999999999999999E-3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-9060.5</c:v>
                </c:pt>
                <c:pt idx="1">
                  <c:v>-1774</c:v>
                </c:pt>
                <c:pt idx="2">
                  <c:v>-1648</c:v>
                </c:pt>
                <c:pt idx="3">
                  <c:v>-1645</c:v>
                </c:pt>
                <c:pt idx="4">
                  <c:v>-2824</c:v>
                </c:pt>
                <c:pt idx="5">
                  <c:v>-2758</c:v>
                </c:pt>
                <c:pt idx="6">
                  <c:v>-2725</c:v>
                </c:pt>
                <c:pt idx="7">
                  <c:v>-1792.5</c:v>
                </c:pt>
                <c:pt idx="8">
                  <c:v>-890.5</c:v>
                </c:pt>
                <c:pt idx="9">
                  <c:v>0</c:v>
                </c:pt>
                <c:pt idx="10">
                  <c:v>1892</c:v>
                </c:pt>
                <c:pt idx="11">
                  <c:v>1995.5</c:v>
                </c:pt>
                <c:pt idx="12">
                  <c:v>1995.5</c:v>
                </c:pt>
                <c:pt idx="13">
                  <c:v>2799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0">
                  <c:v>-1.0354985228332225E-2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6E-4824-93A1-8F41A0675B58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3.2000000000000002E-3</c:v>
                  </c:pt>
                  <c:pt idx="3">
                    <c:v>4.3E-3</c:v>
                  </c:pt>
                  <c:pt idx="4">
                    <c:v>1.5E-3</c:v>
                  </c:pt>
                  <c:pt idx="5">
                    <c:v>5.9999999999999995E-4</c:v>
                  </c:pt>
                  <c:pt idx="6">
                    <c:v>1.6000000000000001E-3</c:v>
                  </c:pt>
                  <c:pt idx="7">
                    <c:v>3.8E-3</c:v>
                  </c:pt>
                  <c:pt idx="8">
                    <c:v>1.9E-3</c:v>
                  </c:pt>
                  <c:pt idx="9">
                    <c:v>4.0000000000000002E-4</c:v>
                  </c:pt>
                  <c:pt idx="10">
                    <c:v>4.5999999999999999E-3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6.9999999999999999E-4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3.2000000000000002E-3</c:v>
                  </c:pt>
                  <c:pt idx="3">
                    <c:v>4.3E-3</c:v>
                  </c:pt>
                  <c:pt idx="4">
                    <c:v>1.5E-3</c:v>
                  </c:pt>
                  <c:pt idx="5">
                    <c:v>5.9999999999999995E-4</c:v>
                  </c:pt>
                  <c:pt idx="6">
                    <c:v>1.6000000000000001E-3</c:v>
                  </c:pt>
                  <c:pt idx="7">
                    <c:v>3.8E-3</c:v>
                  </c:pt>
                  <c:pt idx="8">
                    <c:v>1.9E-3</c:v>
                  </c:pt>
                  <c:pt idx="9">
                    <c:v>4.0000000000000002E-4</c:v>
                  </c:pt>
                  <c:pt idx="10">
                    <c:v>4.5999999999999999E-3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-9060.5</c:v>
                </c:pt>
                <c:pt idx="1">
                  <c:v>-1774</c:v>
                </c:pt>
                <c:pt idx="2">
                  <c:v>-1648</c:v>
                </c:pt>
                <c:pt idx="3">
                  <c:v>-1645</c:v>
                </c:pt>
                <c:pt idx="4">
                  <c:v>-2824</c:v>
                </c:pt>
                <c:pt idx="5">
                  <c:v>-2758</c:v>
                </c:pt>
                <c:pt idx="6">
                  <c:v>-2725</c:v>
                </c:pt>
                <c:pt idx="7">
                  <c:v>-1792.5</c:v>
                </c:pt>
                <c:pt idx="8">
                  <c:v>-890.5</c:v>
                </c:pt>
                <c:pt idx="9">
                  <c:v>0</c:v>
                </c:pt>
                <c:pt idx="10">
                  <c:v>1892</c:v>
                </c:pt>
                <c:pt idx="11">
                  <c:v>1995.5</c:v>
                </c:pt>
                <c:pt idx="12">
                  <c:v>1995.5</c:v>
                </c:pt>
                <c:pt idx="13">
                  <c:v>2799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1">
                  <c:v>4.1012404835782945E-4</c:v>
                </c:pt>
                <c:pt idx="9">
                  <c:v>4.8067970783449709E-4</c:v>
                </c:pt>
                <c:pt idx="10">
                  <c:v>6.7579577880678698E-3</c:v>
                </c:pt>
                <c:pt idx="11">
                  <c:v>-7.1505526357213967E-3</c:v>
                </c:pt>
                <c:pt idx="12">
                  <c:v>-1.0305526302545331E-3</c:v>
                </c:pt>
                <c:pt idx="13">
                  <c:v>4.8718326434027404E-3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6E-4824-93A1-8F41A0675B58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3.2000000000000002E-3</c:v>
                  </c:pt>
                  <c:pt idx="3">
                    <c:v>4.3E-3</c:v>
                  </c:pt>
                  <c:pt idx="4">
                    <c:v>1.5E-3</c:v>
                  </c:pt>
                  <c:pt idx="5">
                    <c:v>5.9999999999999995E-4</c:v>
                  </c:pt>
                  <c:pt idx="6">
                    <c:v>1.6000000000000001E-3</c:v>
                  </c:pt>
                  <c:pt idx="7">
                    <c:v>3.8E-3</c:v>
                  </c:pt>
                  <c:pt idx="8">
                    <c:v>1.9E-3</c:v>
                  </c:pt>
                  <c:pt idx="9">
                    <c:v>4.0000000000000002E-4</c:v>
                  </c:pt>
                  <c:pt idx="10">
                    <c:v>4.5999999999999999E-3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6.9999999999999999E-4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3.2000000000000002E-3</c:v>
                  </c:pt>
                  <c:pt idx="3">
                    <c:v>4.3E-3</c:v>
                  </c:pt>
                  <c:pt idx="4">
                    <c:v>1.5E-3</c:v>
                  </c:pt>
                  <c:pt idx="5">
                    <c:v>5.9999999999999995E-4</c:v>
                  </c:pt>
                  <c:pt idx="6">
                    <c:v>1.6000000000000001E-3</c:v>
                  </c:pt>
                  <c:pt idx="7">
                    <c:v>3.8E-3</c:v>
                  </c:pt>
                  <c:pt idx="8">
                    <c:v>1.9E-3</c:v>
                  </c:pt>
                  <c:pt idx="9">
                    <c:v>4.0000000000000002E-4</c:v>
                  </c:pt>
                  <c:pt idx="10">
                    <c:v>4.5999999999999999E-3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-9060.5</c:v>
                </c:pt>
                <c:pt idx="1">
                  <c:v>-1774</c:v>
                </c:pt>
                <c:pt idx="2">
                  <c:v>-1648</c:v>
                </c:pt>
                <c:pt idx="3">
                  <c:v>-1645</c:v>
                </c:pt>
                <c:pt idx="4">
                  <c:v>-2824</c:v>
                </c:pt>
                <c:pt idx="5">
                  <c:v>-2758</c:v>
                </c:pt>
                <c:pt idx="6">
                  <c:v>-2725</c:v>
                </c:pt>
                <c:pt idx="7">
                  <c:v>-1792.5</c:v>
                </c:pt>
                <c:pt idx="8">
                  <c:v>-890.5</c:v>
                </c:pt>
                <c:pt idx="9">
                  <c:v>0</c:v>
                </c:pt>
                <c:pt idx="10">
                  <c:v>1892</c:v>
                </c:pt>
                <c:pt idx="11">
                  <c:v>1995.5</c:v>
                </c:pt>
                <c:pt idx="12">
                  <c:v>1995.5</c:v>
                </c:pt>
                <c:pt idx="13">
                  <c:v>2799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  <c:pt idx="2">
                  <c:v>2.4628527171444148E-4</c:v>
                </c:pt>
                <c:pt idx="3">
                  <c:v>-6.3642517488915473E-4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A6E-4824-93A1-8F41A0675B58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3.2000000000000002E-3</c:v>
                  </c:pt>
                  <c:pt idx="3">
                    <c:v>4.3E-3</c:v>
                  </c:pt>
                  <c:pt idx="4">
                    <c:v>1.5E-3</c:v>
                  </c:pt>
                  <c:pt idx="5">
                    <c:v>5.9999999999999995E-4</c:v>
                  </c:pt>
                  <c:pt idx="6">
                    <c:v>1.6000000000000001E-3</c:v>
                  </c:pt>
                  <c:pt idx="7">
                    <c:v>3.8E-3</c:v>
                  </c:pt>
                  <c:pt idx="8">
                    <c:v>1.9E-3</c:v>
                  </c:pt>
                  <c:pt idx="9">
                    <c:v>4.0000000000000002E-4</c:v>
                  </c:pt>
                  <c:pt idx="10">
                    <c:v>4.5999999999999999E-3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6.9999999999999999E-4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3.2000000000000002E-3</c:v>
                  </c:pt>
                  <c:pt idx="3">
                    <c:v>4.3E-3</c:v>
                  </c:pt>
                  <c:pt idx="4">
                    <c:v>1.5E-3</c:v>
                  </c:pt>
                  <c:pt idx="5">
                    <c:v>5.9999999999999995E-4</c:v>
                  </c:pt>
                  <c:pt idx="6">
                    <c:v>1.6000000000000001E-3</c:v>
                  </c:pt>
                  <c:pt idx="7">
                    <c:v>3.8E-3</c:v>
                  </c:pt>
                  <c:pt idx="8">
                    <c:v>1.9E-3</c:v>
                  </c:pt>
                  <c:pt idx="9">
                    <c:v>4.0000000000000002E-4</c:v>
                  </c:pt>
                  <c:pt idx="10">
                    <c:v>4.5999999999999999E-3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-9060.5</c:v>
                </c:pt>
                <c:pt idx="1">
                  <c:v>-1774</c:v>
                </c:pt>
                <c:pt idx="2">
                  <c:v>-1648</c:v>
                </c:pt>
                <c:pt idx="3">
                  <c:v>-1645</c:v>
                </c:pt>
                <c:pt idx="4">
                  <c:v>-2824</c:v>
                </c:pt>
                <c:pt idx="5">
                  <c:v>-2758</c:v>
                </c:pt>
                <c:pt idx="6">
                  <c:v>-2725</c:v>
                </c:pt>
                <c:pt idx="7">
                  <c:v>-1792.5</c:v>
                </c:pt>
                <c:pt idx="8">
                  <c:v>-890.5</c:v>
                </c:pt>
                <c:pt idx="9">
                  <c:v>0</c:v>
                </c:pt>
                <c:pt idx="10">
                  <c:v>1892</c:v>
                </c:pt>
                <c:pt idx="11">
                  <c:v>1995.5</c:v>
                </c:pt>
                <c:pt idx="12">
                  <c:v>1995.5</c:v>
                </c:pt>
                <c:pt idx="13">
                  <c:v>2799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  <c:pt idx="4">
                  <c:v>-9.4121950678527355E-4</c:v>
                </c:pt>
                <c:pt idx="5">
                  <c:v>1.5915066614979878E-4</c:v>
                </c:pt>
                <c:pt idx="6">
                  <c:v>1.2593357459991239E-3</c:v>
                </c:pt>
                <c:pt idx="7">
                  <c:v>-4.7482819354627281E-4</c:v>
                </c:pt>
                <c:pt idx="8">
                  <c:v>-5.0310260121477768E-4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A6E-4824-93A1-8F41A0675B58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3.2000000000000002E-3</c:v>
                  </c:pt>
                  <c:pt idx="3">
                    <c:v>4.3E-3</c:v>
                  </c:pt>
                  <c:pt idx="4">
                    <c:v>1.5E-3</c:v>
                  </c:pt>
                  <c:pt idx="5">
                    <c:v>5.9999999999999995E-4</c:v>
                  </c:pt>
                  <c:pt idx="6">
                    <c:v>1.6000000000000001E-3</c:v>
                  </c:pt>
                  <c:pt idx="7">
                    <c:v>3.8E-3</c:v>
                  </c:pt>
                  <c:pt idx="8">
                    <c:v>1.9E-3</c:v>
                  </c:pt>
                  <c:pt idx="9">
                    <c:v>4.0000000000000002E-4</c:v>
                  </c:pt>
                  <c:pt idx="10">
                    <c:v>4.5999999999999999E-3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6.9999999999999999E-4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3.2000000000000002E-3</c:v>
                  </c:pt>
                  <c:pt idx="3">
                    <c:v>4.3E-3</c:v>
                  </c:pt>
                  <c:pt idx="4">
                    <c:v>1.5E-3</c:v>
                  </c:pt>
                  <c:pt idx="5">
                    <c:v>5.9999999999999995E-4</c:v>
                  </c:pt>
                  <c:pt idx="6">
                    <c:v>1.6000000000000001E-3</c:v>
                  </c:pt>
                  <c:pt idx="7">
                    <c:v>3.8E-3</c:v>
                  </c:pt>
                  <c:pt idx="8">
                    <c:v>1.9E-3</c:v>
                  </c:pt>
                  <c:pt idx="9">
                    <c:v>4.0000000000000002E-4</c:v>
                  </c:pt>
                  <c:pt idx="10">
                    <c:v>4.5999999999999999E-3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-9060.5</c:v>
                </c:pt>
                <c:pt idx="1">
                  <c:v>-1774</c:v>
                </c:pt>
                <c:pt idx="2">
                  <c:v>-1648</c:v>
                </c:pt>
                <c:pt idx="3">
                  <c:v>-1645</c:v>
                </c:pt>
                <c:pt idx="4">
                  <c:v>-2824</c:v>
                </c:pt>
                <c:pt idx="5">
                  <c:v>-2758</c:v>
                </c:pt>
                <c:pt idx="6">
                  <c:v>-2725</c:v>
                </c:pt>
                <c:pt idx="7">
                  <c:v>-1792.5</c:v>
                </c:pt>
                <c:pt idx="8">
                  <c:v>-890.5</c:v>
                </c:pt>
                <c:pt idx="9">
                  <c:v>0</c:v>
                </c:pt>
                <c:pt idx="10">
                  <c:v>1892</c:v>
                </c:pt>
                <c:pt idx="11">
                  <c:v>1995.5</c:v>
                </c:pt>
                <c:pt idx="12">
                  <c:v>1995.5</c:v>
                </c:pt>
                <c:pt idx="13">
                  <c:v>2799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A6E-4824-93A1-8F41A0675B58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3.2000000000000002E-3</c:v>
                  </c:pt>
                  <c:pt idx="3">
                    <c:v>4.3E-3</c:v>
                  </c:pt>
                  <c:pt idx="4">
                    <c:v>1.5E-3</c:v>
                  </c:pt>
                  <c:pt idx="5">
                    <c:v>5.9999999999999995E-4</c:v>
                  </c:pt>
                  <c:pt idx="6">
                    <c:v>1.6000000000000001E-3</c:v>
                  </c:pt>
                  <c:pt idx="7">
                    <c:v>3.8E-3</c:v>
                  </c:pt>
                  <c:pt idx="8">
                    <c:v>1.9E-3</c:v>
                  </c:pt>
                  <c:pt idx="9">
                    <c:v>4.0000000000000002E-4</c:v>
                  </c:pt>
                  <c:pt idx="10">
                    <c:v>4.5999999999999999E-3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6.9999999999999999E-4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3.2000000000000002E-3</c:v>
                  </c:pt>
                  <c:pt idx="3">
                    <c:v>4.3E-3</c:v>
                  </c:pt>
                  <c:pt idx="4">
                    <c:v>1.5E-3</c:v>
                  </c:pt>
                  <c:pt idx="5">
                    <c:v>5.9999999999999995E-4</c:v>
                  </c:pt>
                  <c:pt idx="6">
                    <c:v>1.6000000000000001E-3</c:v>
                  </c:pt>
                  <c:pt idx="7">
                    <c:v>3.8E-3</c:v>
                  </c:pt>
                  <c:pt idx="8">
                    <c:v>1.9E-3</c:v>
                  </c:pt>
                  <c:pt idx="9">
                    <c:v>4.0000000000000002E-4</c:v>
                  </c:pt>
                  <c:pt idx="10">
                    <c:v>4.5999999999999999E-3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-9060.5</c:v>
                </c:pt>
                <c:pt idx="1">
                  <c:v>-1774</c:v>
                </c:pt>
                <c:pt idx="2">
                  <c:v>-1648</c:v>
                </c:pt>
                <c:pt idx="3">
                  <c:v>-1645</c:v>
                </c:pt>
                <c:pt idx="4">
                  <c:v>-2824</c:v>
                </c:pt>
                <c:pt idx="5">
                  <c:v>-2758</c:v>
                </c:pt>
                <c:pt idx="6">
                  <c:v>-2725</c:v>
                </c:pt>
                <c:pt idx="7">
                  <c:v>-1792.5</c:v>
                </c:pt>
                <c:pt idx="8">
                  <c:v>-890.5</c:v>
                </c:pt>
                <c:pt idx="9">
                  <c:v>0</c:v>
                </c:pt>
                <c:pt idx="10">
                  <c:v>1892</c:v>
                </c:pt>
                <c:pt idx="11">
                  <c:v>1995.5</c:v>
                </c:pt>
                <c:pt idx="12">
                  <c:v>1995.5</c:v>
                </c:pt>
                <c:pt idx="13">
                  <c:v>2799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A6E-4824-93A1-8F41A0675B58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3.2000000000000002E-3</c:v>
                  </c:pt>
                  <c:pt idx="3">
                    <c:v>4.3E-3</c:v>
                  </c:pt>
                  <c:pt idx="4">
                    <c:v>1.5E-3</c:v>
                  </c:pt>
                  <c:pt idx="5">
                    <c:v>5.9999999999999995E-4</c:v>
                  </c:pt>
                  <c:pt idx="6">
                    <c:v>1.6000000000000001E-3</c:v>
                  </c:pt>
                  <c:pt idx="7">
                    <c:v>3.8E-3</c:v>
                  </c:pt>
                  <c:pt idx="8">
                    <c:v>1.9E-3</c:v>
                  </c:pt>
                  <c:pt idx="9">
                    <c:v>4.0000000000000002E-4</c:v>
                  </c:pt>
                  <c:pt idx="10">
                    <c:v>4.5999999999999999E-3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6.9999999999999999E-4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3.2000000000000002E-3</c:v>
                  </c:pt>
                  <c:pt idx="3">
                    <c:v>4.3E-3</c:v>
                  </c:pt>
                  <c:pt idx="4">
                    <c:v>1.5E-3</c:v>
                  </c:pt>
                  <c:pt idx="5">
                    <c:v>5.9999999999999995E-4</c:v>
                  </c:pt>
                  <c:pt idx="6">
                    <c:v>1.6000000000000001E-3</c:v>
                  </c:pt>
                  <c:pt idx="7">
                    <c:v>3.8E-3</c:v>
                  </c:pt>
                  <c:pt idx="8">
                    <c:v>1.9E-3</c:v>
                  </c:pt>
                  <c:pt idx="9">
                    <c:v>4.0000000000000002E-4</c:v>
                  </c:pt>
                  <c:pt idx="10">
                    <c:v>4.5999999999999999E-3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-9060.5</c:v>
                </c:pt>
                <c:pt idx="1">
                  <c:v>-1774</c:v>
                </c:pt>
                <c:pt idx="2">
                  <c:v>-1648</c:v>
                </c:pt>
                <c:pt idx="3">
                  <c:v>-1645</c:v>
                </c:pt>
                <c:pt idx="4">
                  <c:v>-2824</c:v>
                </c:pt>
                <c:pt idx="5">
                  <c:v>-2758</c:v>
                </c:pt>
                <c:pt idx="6">
                  <c:v>-2725</c:v>
                </c:pt>
                <c:pt idx="7">
                  <c:v>-1792.5</c:v>
                </c:pt>
                <c:pt idx="8">
                  <c:v>-890.5</c:v>
                </c:pt>
                <c:pt idx="9">
                  <c:v>0</c:v>
                </c:pt>
                <c:pt idx="10">
                  <c:v>1892</c:v>
                </c:pt>
                <c:pt idx="11">
                  <c:v>1995.5</c:v>
                </c:pt>
                <c:pt idx="12">
                  <c:v>1995.5</c:v>
                </c:pt>
                <c:pt idx="13">
                  <c:v>2799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A6E-4824-93A1-8F41A0675B58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-9060.5</c:v>
                </c:pt>
                <c:pt idx="1">
                  <c:v>-1774</c:v>
                </c:pt>
                <c:pt idx="2">
                  <c:v>-1648</c:v>
                </c:pt>
                <c:pt idx="3">
                  <c:v>-1645</c:v>
                </c:pt>
                <c:pt idx="4">
                  <c:v>-2824</c:v>
                </c:pt>
                <c:pt idx="5">
                  <c:v>-2758</c:v>
                </c:pt>
                <c:pt idx="6">
                  <c:v>-2725</c:v>
                </c:pt>
                <c:pt idx="7">
                  <c:v>-1792.5</c:v>
                </c:pt>
                <c:pt idx="8">
                  <c:v>-890.5</c:v>
                </c:pt>
                <c:pt idx="9">
                  <c:v>0</c:v>
                </c:pt>
                <c:pt idx="10">
                  <c:v>1892</c:v>
                </c:pt>
                <c:pt idx="11">
                  <c:v>1995.5</c:v>
                </c:pt>
                <c:pt idx="12">
                  <c:v>1995.5</c:v>
                </c:pt>
                <c:pt idx="13">
                  <c:v>2799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-1.7508434636799358E-3</c:v>
                </c:pt>
                <c:pt idx="1">
                  <c:v>-2.1162987745402314E-5</c:v>
                </c:pt>
                <c:pt idx="2">
                  <c:v>8.747084301225156E-6</c:v>
                </c:pt>
                <c:pt idx="3">
                  <c:v>9.4592288737639272E-6</c:v>
                </c:pt>
                <c:pt idx="4">
                  <c:v>-2.7041358813396476E-4</c:v>
                </c:pt>
                <c:pt idx="5">
                  <c:v>-2.5474640753811223E-4</c:v>
                </c:pt>
                <c:pt idx="6">
                  <c:v>-2.4691281724018596E-4</c:v>
                </c:pt>
                <c:pt idx="7">
                  <c:v>-2.5554545942724628E-5</c:v>
                </c:pt>
                <c:pt idx="8">
                  <c:v>1.885635888672595E-4</c:v>
                </c:pt>
                <c:pt idx="9">
                  <c:v>3.9995183614917839E-4</c:v>
                </c:pt>
                <c:pt idx="10">
                  <c:v>8.4907767989694989E-4</c:v>
                </c:pt>
                <c:pt idx="11">
                  <c:v>8.7364666764953684E-4</c:v>
                </c:pt>
                <c:pt idx="12">
                  <c:v>8.7364666764953684E-4</c:v>
                </c:pt>
                <c:pt idx="13">
                  <c:v>1.0643827223278319E-3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A6E-4824-93A1-8F41A0675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5343472"/>
        <c:axId val="1"/>
      </c:scatterChart>
      <c:valAx>
        <c:axId val="305343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0278152167916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53434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222253749812804"/>
          <c:y val="0.92397937099967764"/>
          <c:w val="0.7012023046668716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3F8E2D7-AE20-F450-FFEF-4A427FEF1D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D328A074-31FF-4B2E-67BB-9416415A8B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26</xdr:col>
      <xdr:colOff>171450</xdr:colOff>
      <xdr:row>19</xdr:row>
      <xdr:rowOff>9525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4CEEC582-B4EC-2FF9-B44E-92629730BC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37.pdf" TargetMode="External"/><Relationship Id="rId3" Type="http://schemas.openxmlformats.org/officeDocument/2006/relationships/hyperlink" Target="http://www.bav-astro.de/sfs/BAVM_link.php?BAVMnr=209" TargetMode="External"/><Relationship Id="rId7" Type="http://schemas.openxmlformats.org/officeDocument/2006/relationships/hyperlink" Target="http://var.astro.cz/oejv/issues/oejv0137.pdf" TargetMode="External"/><Relationship Id="rId2" Type="http://schemas.openxmlformats.org/officeDocument/2006/relationships/hyperlink" Target="http://www.bav-astro.de/sfs/BAVM_link.php?BAVMnr=209" TargetMode="External"/><Relationship Id="rId1" Type="http://schemas.openxmlformats.org/officeDocument/2006/relationships/hyperlink" Target="http://www.bav-astro.de/sfs/BAVM_link.php?BAVMnr=209" TargetMode="External"/><Relationship Id="rId6" Type="http://schemas.openxmlformats.org/officeDocument/2006/relationships/hyperlink" Target="http://www.konkoly.hu/cgi-bin/IBVS?5966" TargetMode="External"/><Relationship Id="rId11" Type="http://schemas.openxmlformats.org/officeDocument/2006/relationships/hyperlink" Target="http://www.bav-astro.de/sfs/BAVM_link.php?BAVMnr=238" TargetMode="External"/><Relationship Id="rId5" Type="http://schemas.openxmlformats.org/officeDocument/2006/relationships/hyperlink" Target="http://www.bav-astro.de/sfs/BAVM_link.php?BAVMnr=214" TargetMode="External"/><Relationship Id="rId10" Type="http://schemas.openxmlformats.org/officeDocument/2006/relationships/hyperlink" Target="http://www.konkoly.hu/cgi-bin/IBVS?6050" TargetMode="External"/><Relationship Id="rId4" Type="http://schemas.openxmlformats.org/officeDocument/2006/relationships/hyperlink" Target="http://www.bav-astro.de/sfs/BAVM_link.php?BAVMnr=212" TargetMode="External"/><Relationship Id="rId9" Type="http://schemas.openxmlformats.org/officeDocument/2006/relationships/hyperlink" Target="http://www.bav-astro.de/sfs/BAVM_link.php?BAVMnr=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9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42" sqref="E42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37</v>
      </c>
    </row>
    <row r="2" spans="1:6">
      <c r="A2" t="s">
        <v>24</v>
      </c>
      <c r="B2" t="s">
        <v>38</v>
      </c>
      <c r="C2" s="3"/>
      <c r="D2" s="3"/>
    </row>
    <row r="3" spans="1:6" ht="13.5" thickBot="1"/>
    <row r="4" spans="1:6" ht="14.25" thickTop="1" thickBot="1">
      <c r="A4" s="5" t="s">
        <v>0</v>
      </c>
      <c r="C4" s="8">
        <v>52454.13</v>
      </c>
      <c r="D4" s="9">
        <v>0.39352999999999999</v>
      </c>
    </row>
    <row r="5" spans="1:6" ht="13.5" thickTop="1">
      <c r="A5" s="11" t="s">
        <v>30</v>
      </c>
      <c r="B5" s="12"/>
      <c r="C5" s="13">
        <v>-9.5</v>
      </c>
      <c r="D5" s="12" t="s">
        <v>31</v>
      </c>
    </row>
    <row r="6" spans="1:6">
      <c r="A6" s="5" t="s">
        <v>1</v>
      </c>
    </row>
    <row r="7" spans="1:6">
      <c r="A7" t="s">
        <v>2</v>
      </c>
      <c r="C7">
        <f>+C4</f>
        <v>52454.13</v>
      </c>
    </row>
    <row r="8" spans="1:6">
      <c r="A8" t="s">
        <v>3</v>
      </c>
      <c r="C8">
        <f>+D4</f>
        <v>0.39352999999999999</v>
      </c>
    </row>
    <row r="9" spans="1:6">
      <c r="A9" s="27" t="s">
        <v>36</v>
      </c>
      <c r="B9" s="28">
        <v>22</v>
      </c>
      <c r="C9" s="25" t="str">
        <f>"F"&amp;B9</f>
        <v>F22</v>
      </c>
      <c r="D9" s="26" t="str">
        <f>"G"&amp;B9</f>
        <v>G22</v>
      </c>
    </row>
    <row r="10" spans="1:6" ht="13.5" thickBot="1">
      <c r="A10" s="12"/>
      <c r="B10" s="12"/>
      <c r="C10" s="4" t="s">
        <v>20</v>
      </c>
      <c r="D10" s="4" t="s">
        <v>21</v>
      </c>
      <c r="E10" s="12"/>
    </row>
    <row r="11" spans="1:6">
      <c r="A11" s="12" t="s">
        <v>16</v>
      </c>
      <c r="B11" s="12"/>
      <c r="C11" s="24">
        <f ca="1">INTERCEPT(INDIRECT($D$9):G991,INDIRECT($C$9):F991)</f>
        <v>-0.18973491932419689</v>
      </c>
      <c r="D11" s="3"/>
      <c r="E11" s="12"/>
    </row>
    <row r="12" spans="1:6">
      <c r="A12" s="12" t="s">
        <v>17</v>
      </c>
      <c r="B12" s="12"/>
      <c r="C12" s="24">
        <f ca="1">SLOPE(INDIRECT($D$9):G991,INDIRECT($C$9):F991)</f>
        <v>2.7956005647433758E-5</v>
      </c>
      <c r="D12" s="3"/>
      <c r="E12" s="12"/>
    </row>
    <row r="13" spans="1:6">
      <c r="A13" s="12" t="s">
        <v>19</v>
      </c>
      <c r="B13" s="12"/>
      <c r="C13" s="3" t="s">
        <v>14</v>
      </c>
    </row>
    <row r="14" spans="1:6">
      <c r="A14" s="12"/>
      <c r="B14" s="12"/>
      <c r="C14" s="12"/>
    </row>
    <row r="15" spans="1:6">
      <c r="A15" s="14" t="s">
        <v>18</v>
      </c>
      <c r="B15" s="12"/>
      <c r="C15" s="15">
        <f ca="1">(C7+C11)+(C8+C12)*INT(MAX(F21:F3532))</f>
        <v>57121.537623307653</v>
      </c>
      <c r="E15" s="16" t="s">
        <v>41</v>
      </c>
      <c r="F15" s="13">
        <v>1</v>
      </c>
    </row>
    <row r="16" spans="1:6">
      <c r="A16" s="18" t="s">
        <v>4</v>
      </c>
      <c r="B16" s="12"/>
      <c r="C16" s="19">
        <f ca="1">+C8+C12</f>
        <v>0.39355795600564741</v>
      </c>
      <c r="E16" s="16" t="s">
        <v>32</v>
      </c>
      <c r="F16" s="17">
        <f ca="1">NOW()+15018.5+$C$5/24</f>
        <v>60354.770429050921</v>
      </c>
    </row>
    <row r="17" spans="1:17" ht="13.5" thickBot="1">
      <c r="A17" s="16" t="s">
        <v>29</v>
      </c>
      <c r="B17" s="12"/>
      <c r="C17" s="12">
        <f>COUNT(C21:C2190)</f>
        <v>15</v>
      </c>
      <c r="E17" s="16" t="s">
        <v>42</v>
      </c>
      <c r="F17" s="17">
        <f ca="1">ROUND(2*(F16-$C$7)/$C$8,0)/2+F15</f>
        <v>20077.5</v>
      </c>
    </row>
    <row r="18" spans="1:17" ht="14.25" thickTop="1" thickBot="1">
      <c r="A18" s="18" t="s">
        <v>5</v>
      </c>
      <c r="B18" s="12"/>
      <c r="C18" s="21">
        <f ca="1">+C15</f>
        <v>57121.537623307653</v>
      </c>
      <c r="D18" s="22">
        <f ca="1">+C16</f>
        <v>0.39355795600564741</v>
      </c>
      <c r="E18" s="16" t="s">
        <v>33</v>
      </c>
      <c r="F18" s="26">
        <f ca="1">ROUND(2*(F16-$C$15)/$C$16,0)/2+F15</f>
        <v>8216.5</v>
      </c>
    </row>
    <row r="19" spans="1:17" ht="13.5" thickTop="1">
      <c r="E19" s="16" t="s">
        <v>34</v>
      </c>
      <c r="F19" s="20">
        <f ca="1">+$C$15+$C$16*F18-15018.5-$C$5/24</f>
        <v>45337.102402161392</v>
      </c>
    </row>
    <row r="20" spans="1:17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62</v>
      </c>
      <c r="I20" s="7" t="s">
        <v>65</v>
      </c>
      <c r="J20" s="7" t="s">
        <v>59</v>
      </c>
      <c r="K20" s="7" t="s">
        <v>57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7">
      <c r="A21" t="s">
        <v>12</v>
      </c>
      <c r="C21" s="10">
        <v>52454.13</v>
      </c>
      <c r="D21" s="10" t="s">
        <v>14</v>
      </c>
      <c r="E21">
        <f t="shared" ref="E21:E35" si="0">+(C21-C$7)/C$8</f>
        <v>0</v>
      </c>
      <c r="F21" s="64">
        <f>ROUND(2*E21,0)/2+0.5</f>
        <v>0.5</v>
      </c>
      <c r="G21">
        <f t="shared" ref="G21:G35" si="1">+C21-(C$7+F21*C$8)</f>
        <v>-0.19676500000059605</v>
      </c>
      <c r="H21">
        <f>+G21</f>
        <v>-0.19676500000059605</v>
      </c>
      <c r="O21">
        <f t="shared" ref="O21:O35" ca="1" si="2">+C$11+C$12*$F21</f>
        <v>-0.18972094132137318</v>
      </c>
      <c r="Q21" s="2">
        <f t="shared" ref="Q21:Q35" si="3">+C21-15018.5</f>
        <v>37435.629999999997</v>
      </c>
    </row>
    <row r="22" spans="1:17">
      <c r="A22" s="38" t="s">
        <v>46</v>
      </c>
      <c r="B22" s="39" t="s">
        <v>44</v>
      </c>
      <c r="C22" s="38">
        <v>54908.561199999996</v>
      </c>
      <c r="D22" s="38">
        <v>1.5E-3</v>
      </c>
      <c r="E22">
        <f t="shared" si="0"/>
        <v>6236.9608416130895</v>
      </c>
      <c r="F22">
        <f t="shared" ref="F22:F31" si="4">ROUND(2*E22,0)/2</f>
        <v>6237</v>
      </c>
      <c r="G22">
        <f t="shared" si="1"/>
        <v>-1.5409999999974389E-2</v>
      </c>
      <c r="J22">
        <f>+G22</f>
        <v>-1.5409999999974389E-2</v>
      </c>
      <c r="O22">
        <f t="shared" ca="1" si="2"/>
        <v>-1.5373312101152531E-2</v>
      </c>
      <c r="Q22" s="2">
        <f t="shared" si="3"/>
        <v>39890.061199999996</v>
      </c>
    </row>
    <row r="23" spans="1:17">
      <c r="A23" s="38" t="s">
        <v>46</v>
      </c>
      <c r="B23" s="39" t="s">
        <v>44</v>
      </c>
      <c r="C23" s="38">
        <v>54934.537100000001</v>
      </c>
      <c r="D23" s="38">
        <v>5.9999999999999995E-4</v>
      </c>
      <c r="E23">
        <f t="shared" si="0"/>
        <v>6302.968261631906</v>
      </c>
      <c r="F23">
        <f t="shared" si="4"/>
        <v>6303</v>
      </c>
      <c r="G23">
        <f t="shared" si="1"/>
        <v>-1.2489999993704259E-2</v>
      </c>
      <c r="J23">
        <f>+G23</f>
        <v>-1.2489999993704259E-2</v>
      </c>
      <c r="O23">
        <f t="shared" ca="1" si="2"/>
        <v>-1.3528215728421916E-2</v>
      </c>
      <c r="Q23" s="2">
        <f t="shared" si="3"/>
        <v>39916.037100000001</v>
      </c>
    </row>
    <row r="24" spans="1:17">
      <c r="A24" s="38" t="s">
        <v>46</v>
      </c>
      <c r="B24" s="39" t="s">
        <v>44</v>
      </c>
      <c r="C24" s="38">
        <v>54947.525600000001</v>
      </c>
      <c r="D24" s="38">
        <v>1.6000000000000001E-3</v>
      </c>
      <c r="E24">
        <f t="shared" si="0"/>
        <v>6335.9733692475884</v>
      </c>
      <c r="F24">
        <f t="shared" si="4"/>
        <v>6336</v>
      </c>
      <c r="G24">
        <f t="shared" si="1"/>
        <v>-1.0479999997187406E-2</v>
      </c>
      <c r="J24">
        <f>+G24</f>
        <v>-1.0479999997187406E-2</v>
      </c>
      <c r="O24">
        <f t="shared" ca="1" si="2"/>
        <v>-1.2605667542056609E-2</v>
      </c>
      <c r="Q24" s="2">
        <f t="shared" si="3"/>
        <v>39929.025600000001</v>
      </c>
    </row>
    <row r="25" spans="1:17">
      <c r="A25" s="61" t="s">
        <v>85</v>
      </c>
      <c r="B25" s="63" t="s">
        <v>48</v>
      </c>
      <c r="C25" s="62">
        <v>55033.512000000002</v>
      </c>
      <c r="D25" s="62" t="s">
        <v>65</v>
      </c>
      <c r="E25">
        <f t="shared" si="0"/>
        <v>6554.4736106523142</v>
      </c>
      <c r="F25">
        <f t="shared" si="4"/>
        <v>6554.5</v>
      </c>
      <c r="G25">
        <f t="shared" si="1"/>
        <v>-1.0384999994130339E-2</v>
      </c>
      <c r="I25">
        <f>+G25</f>
        <v>-1.0384999994130339E-2</v>
      </c>
      <c r="O25">
        <f t="shared" ca="1" si="2"/>
        <v>-6.4972803080923236E-3</v>
      </c>
      <c r="Q25" s="2">
        <f t="shared" si="3"/>
        <v>40015.012000000002</v>
      </c>
    </row>
    <row r="26" spans="1:17">
      <c r="A26" s="38" t="s">
        <v>47</v>
      </c>
      <c r="B26" s="39" t="s">
        <v>48</v>
      </c>
      <c r="C26" s="38">
        <v>55314.516300000003</v>
      </c>
      <c r="D26" s="38">
        <v>3.8E-3</v>
      </c>
      <c r="E26">
        <f t="shared" si="0"/>
        <v>7268.5342921759602</v>
      </c>
      <c r="F26">
        <f t="shared" si="4"/>
        <v>7268.5</v>
      </c>
      <c r="G26">
        <f t="shared" si="1"/>
        <v>1.3495000006514601E-2</v>
      </c>
      <c r="J26">
        <f>+G26</f>
        <v>1.3495000006514601E-2</v>
      </c>
      <c r="O26">
        <f t="shared" ca="1" si="2"/>
        <v>1.3463307724175366E-2</v>
      </c>
      <c r="Q26" s="2">
        <f t="shared" si="3"/>
        <v>40296.016300000003</v>
      </c>
    </row>
    <row r="27" spans="1:17">
      <c r="A27" s="5" t="s">
        <v>40</v>
      </c>
      <c r="C27" s="10">
        <v>55321.798000000003</v>
      </c>
      <c r="D27" s="10">
        <v>4.0000000000000002E-4</v>
      </c>
      <c r="E27">
        <f t="shared" si="0"/>
        <v>7287.0378370137096</v>
      </c>
      <c r="F27">
        <f t="shared" si="4"/>
        <v>7287</v>
      </c>
      <c r="G27">
        <f t="shared" si="1"/>
        <v>1.4890000005834736E-2</v>
      </c>
      <c r="K27">
        <f>+G27</f>
        <v>1.4890000005834736E-2</v>
      </c>
      <c r="O27">
        <f t="shared" ca="1" si="2"/>
        <v>1.3980493828652907E-2</v>
      </c>
      <c r="Q27" s="2">
        <f t="shared" si="3"/>
        <v>40303.298000000003</v>
      </c>
    </row>
    <row r="28" spans="1:17">
      <c r="A28" s="35" t="s">
        <v>43</v>
      </c>
      <c r="B28" s="36" t="s">
        <v>44</v>
      </c>
      <c r="C28" s="37">
        <v>55371.38609</v>
      </c>
      <c r="D28" s="37">
        <v>3.2000000000000002E-3</v>
      </c>
      <c r="E28">
        <f t="shared" si="0"/>
        <v>7413.0462480624165</v>
      </c>
      <c r="F28">
        <f t="shared" si="4"/>
        <v>7413</v>
      </c>
      <c r="G28">
        <f t="shared" si="1"/>
        <v>1.8200000005890615E-2</v>
      </c>
      <c r="K28">
        <f>+G28</f>
        <v>1.8200000005890615E-2</v>
      </c>
      <c r="O28">
        <f t="shared" ca="1" si="2"/>
        <v>1.7502950540229545E-2</v>
      </c>
      <c r="Q28" s="2">
        <f t="shared" si="3"/>
        <v>40352.88609</v>
      </c>
    </row>
    <row r="29" spans="1:17">
      <c r="A29" s="35" t="s">
        <v>43</v>
      </c>
      <c r="B29" s="36" t="s">
        <v>44</v>
      </c>
      <c r="C29" s="37">
        <v>55372.565880000002</v>
      </c>
      <c r="D29" s="37">
        <v>4.3E-3</v>
      </c>
      <c r="E29">
        <f t="shared" si="0"/>
        <v>7416.0442151805573</v>
      </c>
      <c r="F29">
        <f t="shared" si="4"/>
        <v>7416</v>
      </c>
      <c r="G29">
        <f t="shared" si="1"/>
        <v>1.7400000004272442E-2</v>
      </c>
      <c r="K29">
        <f>+G29</f>
        <v>1.7400000004272442E-2</v>
      </c>
      <c r="O29">
        <f t="shared" ca="1" si="2"/>
        <v>1.7586818557171868E-2</v>
      </c>
      <c r="Q29" s="2">
        <f t="shared" si="3"/>
        <v>40354.065880000002</v>
      </c>
    </row>
    <row r="30" spans="1:17">
      <c r="A30" s="38" t="s">
        <v>49</v>
      </c>
      <c r="B30" s="39" t="s">
        <v>48</v>
      </c>
      <c r="C30" s="38">
        <v>55669.5052</v>
      </c>
      <c r="D30" s="38">
        <v>1.9E-3</v>
      </c>
      <c r="E30">
        <f t="shared" si="0"/>
        <v>8170.5974131578341</v>
      </c>
      <c r="F30">
        <f t="shared" si="4"/>
        <v>8170.5</v>
      </c>
      <c r="G30">
        <f t="shared" si="1"/>
        <v>3.8335000004735775E-2</v>
      </c>
      <c r="J30">
        <f>+G30</f>
        <v>3.8335000004735775E-2</v>
      </c>
      <c r="O30">
        <f t="shared" ca="1" si="2"/>
        <v>3.8679624818160618E-2</v>
      </c>
      <c r="Q30" s="2">
        <f t="shared" si="3"/>
        <v>40651.0052</v>
      </c>
    </row>
    <row r="31" spans="1:17">
      <c r="A31" s="40" t="s">
        <v>51</v>
      </c>
      <c r="B31" s="41"/>
      <c r="C31" s="37">
        <v>56019.9692</v>
      </c>
      <c r="D31" s="37">
        <v>4.0000000000000002E-4</v>
      </c>
      <c r="E31">
        <f t="shared" si="0"/>
        <v>9061.162300205835</v>
      </c>
      <c r="F31">
        <f t="shared" si="4"/>
        <v>9061</v>
      </c>
      <c r="G31">
        <f t="shared" si="1"/>
        <v>6.3870000005408656E-2</v>
      </c>
      <c r="K31">
        <f>+G31</f>
        <v>6.3870000005408656E-2</v>
      </c>
      <c r="O31">
        <f t="shared" ca="1" si="2"/>
        <v>6.3574447847200399E-2</v>
      </c>
      <c r="Q31" s="2">
        <f t="shared" si="3"/>
        <v>41001.4692</v>
      </c>
    </row>
    <row r="32" spans="1:17">
      <c r="A32" s="45" t="s">
        <v>53</v>
      </c>
      <c r="B32" s="46" t="s">
        <v>44</v>
      </c>
      <c r="C32" s="45">
        <v>56764.5864</v>
      </c>
      <c r="D32" s="45">
        <v>4.5999999999999999E-3</v>
      </c>
      <c r="E32">
        <f t="shared" si="0"/>
        <v>10953.310802226013</v>
      </c>
      <c r="F32" s="44">
        <f>ROUND(2*E32,0)/2-0.5</f>
        <v>10953</v>
      </c>
      <c r="G32">
        <f t="shared" si="1"/>
        <v>0.12231000000610948</v>
      </c>
      <c r="J32">
        <f>+G32</f>
        <v>0.12231000000610948</v>
      </c>
      <c r="O32">
        <f t="shared" ca="1" si="2"/>
        <v>0.11646721053214504</v>
      </c>
      <c r="Q32" s="2">
        <f t="shared" si="3"/>
        <v>41746.0864</v>
      </c>
    </row>
    <row r="33" spans="1:17">
      <c r="A33" s="35" t="s">
        <v>52</v>
      </c>
      <c r="B33" s="36" t="s">
        <v>48</v>
      </c>
      <c r="C33" s="37">
        <v>56805.305699999997</v>
      </c>
      <c r="D33" s="37">
        <v>1E-4</v>
      </c>
      <c r="E33">
        <f t="shared" si="0"/>
        <v>11056.782710339745</v>
      </c>
      <c r="F33" s="44">
        <f>ROUND(2*E33,0)/2-0.5</f>
        <v>11056.5</v>
      </c>
      <c r="G33">
        <f t="shared" si="1"/>
        <v>0.11125499999616295</v>
      </c>
      <c r="K33">
        <f>+G33</f>
        <v>0.11125499999616295</v>
      </c>
      <c r="O33">
        <f t="shared" ca="1" si="2"/>
        <v>0.11936065711665444</v>
      </c>
      <c r="Q33" s="2">
        <f t="shared" si="3"/>
        <v>41786.805699999997</v>
      </c>
    </row>
    <row r="34" spans="1:17">
      <c r="A34" s="43" t="s">
        <v>54</v>
      </c>
      <c r="B34" s="42" t="s">
        <v>44</v>
      </c>
      <c r="C34" s="47">
        <v>56805.311820000003</v>
      </c>
      <c r="D34" s="43">
        <v>2.0000000000000001E-4</v>
      </c>
      <c r="E34">
        <f t="shared" si="0"/>
        <v>11056.798261886021</v>
      </c>
      <c r="F34" s="44">
        <f>ROUND(2*E34,0)/2-0.5</f>
        <v>11056.5</v>
      </c>
      <c r="G34">
        <f t="shared" si="1"/>
        <v>0.11737500000162981</v>
      </c>
      <c r="K34">
        <f>+G34</f>
        <v>0.11737500000162981</v>
      </c>
      <c r="O34">
        <f t="shared" ca="1" si="2"/>
        <v>0.11936065711665444</v>
      </c>
      <c r="Q34" s="2">
        <f t="shared" si="3"/>
        <v>41786.811820000003</v>
      </c>
    </row>
    <row r="35" spans="1:17">
      <c r="A35" s="65" t="s">
        <v>128</v>
      </c>
      <c r="B35" s="66" t="s">
        <v>44</v>
      </c>
      <c r="C35" s="67">
        <v>57121.541230000003</v>
      </c>
      <c r="D35" s="67">
        <v>6.9999999999999999E-4</v>
      </c>
      <c r="E35">
        <f t="shared" si="0"/>
        <v>11860.369552511893</v>
      </c>
      <c r="F35" s="44">
        <f>ROUND(2*E35,0)/2-0.5</f>
        <v>11860</v>
      </c>
      <c r="G35">
        <f t="shared" si="1"/>
        <v>0.14543000000412576</v>
      </c>
      <c r="K35">
        <f>+G35</f>
        <v>0.14543000000412576</v>
      </c>
      <c r="O35">
        <f t="shared" ca="1" si="2"/>
        <v>0.14182330765436746</v>
      </c>
      <c r="Q35" s="2">
        <f t="shared" si="3"/>
        <v>42103.041230000003</v>
      </c>
    </row>
    <row r="36" spans="1:17">
      <c r="A36" s="61"/>
      <c r="B36" s="63"/>
      <c r="C36" s="62"/>
      <c r="D36" s="62"/>
      <c r="Q36" s="2"/>
    </row>
    <row r="37" spans="1:17">
      <c r="A37" s="61"/>
      <c r="B37" s="63"/>
      <c r="C37" s="62"/>
      <c r="D37" s="62"/>
      <c r="Q37" s="2"/>
    </row>
    <row r="38" spans="1:17">
      <c r="C38" s="10"/>
      <c r="D38" s="10"/>
    </row>
    <row r="39" spans="1:17">
      <c r="C39" s="10"/>
      <c r="D39" s="10"/>
    </row>
    <row r="40" spans="1:17">
      <c r="C40" s="10"/>
      <c r="D40" s="10"/>
    </row>
    <row r="41" spans="1:17">
      <c r="C41" s="10"/>
      <c r="D41" s="10"/>
    </row>
    <row r="42" spans="1:17">
      <c r="C42" s="10"/>
      <c r="D42" s="10"/>
    </row>
    <row r="43" spans="1:17">
      <c r="C43" s="10"/>
      <c r="D43" s="10"/>
    </row>
    <row r="44" spans="1:17">
      <c r="C44" s="10"/>
      <c r="D44" s="10"/>
    </row>
    <row r="45" spans="1:17">
      <c r="C45" s="10"/>
      <c r="D45" s="10"/>
    </row>
    <row r="46" spans="1:17">
      <c r="C46" s="10"/>
      <c r="D46" s="10"/>
    </row>
    <row r="47" spans="1:17">
      <c r="C47" s="10"/>
      <c r="D47" s="10"/>
    </row>
    <row r="48" spans="1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</sheetData>
  <phoneticPr fontId="7" type="noConversion"/>
  <hyperlinks>
    <hyperlink ref="H88" r:id="rId1" display="http://vsolj.cetus-net.org/bulletin.html"/>
    <hyperlink ref="H81" r:id="rId2" display="http://vsolj.cetus-net.org/bulletin.html"/>
  </hyperlinks>
  <pageMargins left="0.75" right="0.75" top="1" bottom="1" header="0.5" footer="0.5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workbookViewId="0">
      <selection activeCell="E7" sqref="E7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37</v>
      </c>
    </row>
    <row r="2" spans="1:7">
      <c r="A2" t="s">
        <v>24</v>
      </c>
      <c r="B2" t="s">
        <v>38</v>
      </c>
      <c r="C2" s="3"/>
      <c r="D2" s="3"/>
    </row>
    <row r="3" spans="1:7" ht="13.5" thickBot="1"/>
    <row r="4" spans="1:7" ht="14.25" thickTop="1" thickBot="1">
      <c r="A4" s="5" t="s">
        <v>0</v>
      </c>
      <c r="C4" s="8">
        <v>52454.13</v>
      </c>
      <c r="D4" s="9">
        <v>0.39352999999999999</v>
      </c>
    </row>
    <row r="6" spans="1:7">
      <c r="A6" s="5" t="s">
        <v>1</v>
      </c>
    </row>
    <row r="7" spans="1:7">
      <c r="A7" t="s">
        <v>2</v>
      </c>
      <c r="C7">
        <v>56019.968719320292</v>
      </c>
    </row>
    <row r="8" spans="1:7">
      <c r="A8" t="s">
        <v>3</v>
      </c>
      <c r="C8">
        <v>0.39355757014900561</v>
      </c>
    </row>
    <row r="9" spans="1:7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>
      <c r="A10" s="12"/>
      <c r="B10" s="12"/>
      <c r="C10" s="4" t="s">
        <v>20</v>
      </c>
      <c r="D10" s="4" t="s">
        <v>21</v>
      </c>
      <c r="E10" s="12"/>
    </row>
    <row r="11" spans="1:7">
      <c r="A11" s="12" t="s">
        <v>16</v>
      </c>
      <c r="B11" s="12"/>
      <c r="C11" s="24">
        <f ca="1">INTERCEPT(INDIRECT($G$11):G992,INDIRECT($F$11):F992)</f>
        <v>3.9995183614917839E-4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>
      <c r="A12" s="12" t="s">
        <v>17</v>
      </c>
      <c r="B12" s="12"/>
      <c r="C12" s="24">
        <f ca="1">SLOPE(INDIRECT($G$11):G992,INDIRECT($F$11):F992)</f>
        <v>2.3738152417958326E-7</v>
      </c>
      <c r="D12" s="3"/>
      <c r="E12" s="12"/>
    </row>
    <row r="13" spans="1:7">
      <c r="A13" s="12" t="s">
        <v>19</v>
      </c>
      <c r="B13" s="12"/>
      <c r="C13" s="3" t="s">
        <v>14</v>
      </c>
      <c r="D13" s="16" t="s">
        <v>41</v>
      </c>
      <c r="E13" s="13">
        <v>1</v>
      </c>
    </row>
    <row r="14" spans="1:7">
      <c r="A14" s="12"/>
      <c r="B14" s="12"/>
      <c r="C14" s="12"/>
      <c r="D14" s="16" t="s">
        <v>32</v>
      </c>
      <c r="E14" s="17">
        <f ca="1">NOW()+15018.5+$C$9/24</f>
        <v>60354.770429050921</v>
      </c>
    </row>
    <row r="15" spans="1:7">
      <c r="A15" s="14" t="s">
        <v>18</v>
      </c>
      <c r="B15" s="12"/>
      <c r="C15" s="15">
        <f ca="1">(C7+C11)+(C8+C12)*INT(MAX(F21:F3533))</f>
        <v>57121.537422550085</v>
      </c>
      <c r="D15" s="16" t="s">
        <v>42</v>
      </c>
      <c r="E15" s="17">
        <f ca="1">ROUND(2*(E14-$C$7)/$C$8,0)/2+E13</f>
        <v>11015.5</v>
      </c>
    </row>
    <row r="16" spans="1:7">
      <c r="A16" s="18" t="s">
        <v>4</v>
      </c>
      <c r="B16" s="12"/>
      <c r="C16" s="19">
        <f ca="1">+C8+C12</f>
        <v>0.39355780753052977</v>
      </c>
      <c r="D16" s="16" t="s">
        <v>33</v>
      </c>
      <c r="E16" s="26">
        <f ca="1">ROUND(2*(E14-$C$15)/$C$16,0)/2+E13</f>
        <v>8216.5</v>
      </c>
    </row>
    <row r="17" spans="1:18" ht="13.5" thickBot="1">
      <c r="A17" s="16" t="s">
        <v>29</v>
      </c>
      <c r="B17" s="12"/>
      <c r="C17" s="12">
        <f>COUNT(C21:C2191)</f>
        <v>14</v>
      </c>
      <c r="D17" s="16" t="s">
        <v>34</v>
      </c>
      <c r="E17" s="20">
        <f ca="1">+$C$15+$C$16*E16-15018.5-$C$9/24</f>
        <v>45337.100981458017</v>
      </c>
    </row>
    <row r="18" spans="1:18" ht="14.25" thickTop="1" thickBot="1">
      <c r="A18" s="18" t="s">
        <v>5</v>
      </c>
      <c r="B18" s="12"/>
      <c r="C18" s="21">
        <f ca="1">+C15</f>
        <v>57121.537422550085</v>
      </c>
      <c r="D18" s="22">
        <f ca="1">+C16</f>
        <v>0.39355780753052977</v>
      </c>
      <c r="E18" s="23" t="s">
        <v>35</v>
      </c>
    </row>
    <row r="19" spans="1:18" ht="13.5" thickTop="1">
      <c r="A19" s="27" t="s">
        <v>36</v>
      </c>
      <c r="E19" s="28">
        <v>22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28</v>
      </c>
      <c r="I20" s="7" t="s">
        <v>39</v>
      </c>
      <c r="J20" s="7" t="s">
        <v>45</v>
      </c>
      <c r="K20" s="7" t="s">
        <v>28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8">
      <c r="A21" t="s">
        <v>12</v>
      </c>
      <c r="C21" s="10">
        <v>52454.13</v>
      </c>
      <c r="D21" s="10" t="s">
        <v>14</v>
      </c>
      <c r="E21">
        <f t="shared" ref="E21:E30" si="0">+(C21-C$7)/C$8</f>
        <v>-9060.526311233767</v>
      </c>
      <c r="F21">
        <f t="shared" ref="F21:F30" si="1">ROUND(2*E21,0)/2</f>
        <v>-9060.5</v>
      </c>
      <c r="G21">
        <f t="shared" ref="G21:G30" si="2">+C21-(C$7+F21*C$8)</f>
        <v>-1.0354985228332225E-2</v>
      </c>
      <c r="H21">
        <f>+G21</f>
        <v>-1.0354985228332225E-2</v>
      </c>
      <c r="O21">
        <f t="shared" ref="O21:O30" ca="1" si="3">+C$11+C$12*$F21</f>
        <v>-1.7508434636799358E-3</v>
      </c>
      <c r="Q21" s="2">
        <f t="shared" ref="Q21:Q30" si="4">+C21-15018.5</f>
        <v>37435.629999999997</v>
      </c>
    </row>
    <row r="22" spans="1:18">
      <c r="A22" s="5" t="s">
        <v>40</v>
      </c>
      <c r="C22" s="10">
        <v>55321.798000000003</v>
      </c>
      <c r="D22" s="10">
        <v>4.0000000000000002E-4</v>
      </c>
      <c r="E22">
        <f t="shared" si="0"/>
        <v>-1773.9989579058367</v>
      </c>
      <c r="F22">
        <f t="shared" si="1"/>
        <v>-1774</v>
      </c>
      <c r="G22">
        <f t="shared" si="2"/>
        <v>4.1012404835782945E-4</v>
      </c>
      <c r="I22">
        <f>+G22</f>
        <v>4.1012404835782945E-4</v>
      </c>
      <c r="O22">
        <f t="shared" ca="1" si="3"/>
        <v>-2.1162987745402314E-5</v>
      </c>
      <c r="Q22" s="2">
        <f t="shared" si="4"/>
        <v>40303.298000000003</v>
      </c>
      <c r="R22" t="str">
        <f>IF(ABS(C22-C21)&lt;0.00001,1,"")</f>
        <v/>
      </c>
    </row>
    <row r="23" spans="1:18">
      <c r="A23" s="29" t="s">
        <v>43</v>
      </c>
      <c r="B23" s="30" t="s">
        <v>44</v>
      </c>
      <c r="C23" s="31">
        <v>55371.38609</v>
      </c>
      <c r="D23" s="31">
        <v>3.2000000000000002E-3</v>
      </c>
      <c r="E23">
        <f t="shared" si="0"/>
        <v>-1647.99937420777</v>
      </c>
      <c r="F23">
        <f t="shared" si="1"/>
        <v>-1648</v>
      </c>
      <c r="G23">
        <f t="shared" si="2"/>
        <v>2.4628527171444148E-4</v>
      </c>
      <c r="J23">
        <f>+G23</f>
        <v>2.4628527171444148E-4</v>
      </c>
      <c r="O23">
        <f t="shared" ca="1" si="3"/>
        <v>8.747084301225156E-6</v>
      </c>
      <c r="Q23" s="2">
        <f t="shared" si="4"/>
        <v>40352.88609</v>
      </c>
    </row>
    <row r="24" spans="1:18">
      <c r="A24" s="29" t="s">
        <v>43</v>
      </c>
      <c r="B24" s="30" t="s">
        <v>44</v>
      </c>
      <c r="C24" s="31">
        <v>55372.565880000002</v>
      </c>
      <c r="D24" s="31">
        <v>4.3E-3</v>
      </c>
      <c r="E24">
        <f t="shared" si="0"/>
        <v>-1645.0016171082043</v>
      </c>
      <c r="F24">
        <f t="shared" si="1"/>
        <v>-1645</v>
      </c>
      <c r="G24">
        <f t="shared" si="2"/>
        <v>-6.3642517488915473E-4</v>
      </c>
      <c r="J24">
        <f>+G24</f>
        <v>-6.3642517488915473E-4</v>
      </c>
      <c r="O24">
        <f t="shared" ca="1" si="3"/>
        <v>9.4592288737639272E-6</v>
      </c>
      <c r="Q24" s="2">
        <f t="shared" si="4"/>
        <v>40354.065880000002</v>
      </c>
    </row>
    <row r="25" spans="1:18">
      <c r="A25" s="32" t="s">
        <v>46</v>
      </c>
      <c r="B25" s="33" t="s">
        <v>44</v>
      </c>
      <c r="C25" s="32">
        <v>54908.561199999996</v>
      </c>
      <c r="D25" s="68">
        <v>1.5E-3</v>
      </c>
      <c r="E25">
        <f t="shared" si="0"/>
        <v>-2824.0023915675233</v>
      </c>
      <c r="F25">
        <f t="shared" si="1"/>
        <v>-2824</v>
      </c>
      <c r="G25">
        <f t="shared" si="2"/>
        <v>-9.4121950678527355E-4</v>
      </c>
      <c r="K25">
        <f>+G25</f>
        <v>-9.4121950678527355E-4</v>
      </c>
      <c r="O25">
        <f t="shared" ca="1" si="3"/>
        <v>-2.7041358813396476E-4</v>
      </c>
      <c r="Q25" s="2">
        <f t="shared" si="4"/>
        <v>39890.061199999996</v>
      </c>
    </row>
    <row r="26" spans="1:18">
      <c r="A26" s="32" t="s">
        <v>46</v>
      </c>
      <c r="B26" s="33" t="s">
        <v>44</v>
      </c>
      <c r="C26" s="32">
        <v>54934.537100000001</v>
      </c>
      <c r="D26" s="68">
        <v>5.9999999999999995E-4</v>
      </c>
      <c r="E26">
        <f t="shared" si="0"/>
        <v>-2757.9995956101998</v>
      </c>
      <c r="F26">
        <f t="shared" si="1"/>
        <v>-2758</v>
      </c>
      <c r="G26">
        <f t="shared" si="2"/>
        <v>1.5915066614979878E-4</v>
      </c>
      <c r="K26">
        <f>+G26</f>
        <v>1.5915066614979878E-4</v>
      </c>
      <c r="O26">
        <f t="shared" ca="1" si="3"/>
        <v>-2.5474640753811223E-4</v>
      </c>
      <c r="Q26" s="2">
        <f t="shared" si="4"/>
        <v>39916.037100000001</v>
      </c>
    </row>
    <row r="27" spans="1:18">
      <c r="A27" s="32" t="s">
        <v>46</v>
      </c>
      <c r="B27" s="33" t="s">
        <v>44</v>
      </c>
      <c r="C27" s="32">
        <v>54947.525600000001</v>
      </c>
      <c r="D27" s="68">
        <v>1.6000000000000001E-3</v>
      </c>
      <c r="E27">
        <f t="shared" si="0"/>
        <v>-2724.9968001231714</v>
      </c>
      <c r="F27">
        <f t="shared" si="1"/>
        <v>-2725</v>
      </c>
      <c r="G27">
        <f t="shared" si="2"/>
        <v>1.2593357459991239E-3</v>
      </c>
      <c r="K27">
        <f>+G27</f>
        <v>1.2593357459991239E-3</v>
      </c>
      <c r="O27">
        <f t="shared" ca="1" si="3"/>
        <v>-2.4691281724018596E-4</v>
      </c>
      <c r="Q27" s="2">
        <f t="shared" si="4"/>
        <v>39929.025600000001</v>
      </c>
    </row>
    <row r="28" spans="1:18">
      <c r="A28" s="32" t="s">
        <v>47</v>
      </c>
      <c r="B28" s="33" t="s">
        <v>48</v>
      </c>
      <c r="C28" s="32">
        <v>55314.516300000003</v>
      </c>
      <c r="D28" s="32">
        <v>3.8E-3</v>
      </c>
      <c r="E28">
        <f t="shared" si="0"/>
        <v>-1792.5012065025101</v>
      </c>
      <c r="F28">
        <f t="shared" si="1"/>
        <v>-1792.5</v>
      </c>
      <c r="G28">
        <f t="shared" si="2"/>
        <v>-4.7482819354627281E-4</v>
      </c>
      <c r="K28">
        <f>+G28</f>
        <v>-4.7482819354627281E-4</v>
      </c>
      <c r="O28">
        <f t="shared" ca="1" si="3"/>
        <v>-2.5554545942724628E-5</v>
      </c>
      <c r="Q28" s="2">
        <f t="shared" si="4"/>
        <v>40296.016300000003</v>
      </c>
    </row>
    <row r="29" spans="1:18">
      <c r="A29" s="32" t="s">
        <v>49</v>
      </c>
      <c r="B29" s="33" t="s">
        <v>48</v>
      </c>
      <c r="C29" s="32">
        <v>55669.5052</v>
      </c>
      <c r="D29" s="68">
        <v>1.9E-3</v>
      </c>
      <c r="E29">
        <f t="shared" si="0"/>
        <v>-890.50127834563671</v>
      </c>
      <c r="F29">
        <f t="shared" si="1"/>
        <v>-890.5</v>
      </c>
      <c r="G29">
        <f t="shared" si="2"/>
        <v>-5.0310260121477768E-4</v>
      </c>
      <c r="K29">
        <f>+G29</f>
        <v>-5.0310260121477768E-4</v>
      </c>
      <c r="O29">
        <f t="shared" ca="1" si="3"/>
        <v>1.885635888672595E-4</v>
      </c>
      <c r="Q29" s="2">
        <f t="shared" si="4"/>
        <v>40651.0052</v>
      </c>
    </row>
    <row r="30" spans="1:18">
      <c r="A30" s="34" t="s">
        <v>50</v>
      </c>
      <c r="C30" s="10">
        <v>56019.9692</v>
      </c>
      <c r="D30" s="10">
        <v>4.0000000000000002E-4</v>
      </c>
      <c r="E30">
        <f t="shared" si="0"/>
        <v>1.2213707581650785E-3</v>
      </c>
      <c r="F30">
        <f t="shared" si="1"/>
        <v>0</v>
      </c>
      <c r="G30">
        <f t="shared" si="2"/>
        <v>4.8067970783449709E-4</v>
      </c>
      <c r="I30">
        <f>+G30</f>
        <v>4.8067970783449709E-4</v>
      </c>
      <c r="O30">
        <f t="shared" ca="1" si="3"/>
        <v>3.9995183614917839E-4</v>
      </c>
      <c r="Q30" s="2">
        <f t="shared" si="4"/>
        <v>41001.4692</v>
      </c>
    </row>
    <row r="31" spans="1:18">
      <c r="A31" s="45" t="s">
        <v>53</v>
      </c>
      <c r="B31" s="46" t="s">
        <v>44</v>
      </c>
      <c r="C31" s="45">
        <v>56764.5864</v>
      </c>
      <c r="D31" s="45">
        <v>4.5999999999999999E-3</v>
      </c>
      <c r="E31">
        <f>+(C31-C$7)/C$8</f>
        <v>1892.0171714592791</v>
      </c>
      <c r="F31">
        <f>ROUND(2*E31,0)/2</f>
        <v>1892</v>
      </c>
      <c r="G31">
        <f>+C31-(C$7+F31*C$8)</f>
        <v>6.7579577880678698E-3</v>
      </c>
      <c r="I31">
        <f>+G31</f>
        <v>6.7579577880678698E-3</v>
      </c>
      <c r="O31">
        <f ca="1">+C$11+C$12*$F31</f>
        <v>8.4907767989694989E-4</v>
      </c>
      <c r="Q31" s="2">
        <f>+C31-15018.5</f>
        <v>41746.0864</v>
      </c>
    </row>
    <row r="32" spans="1:18">
      <c r="A32" s="35" t="s">
        <v>52</v>
      </c>
      <c r="B32" s="36" t="s">
        <v>48</v>
      </c>
      <c r="C32" s="37">
        <v>56805.305699999997</v>
      </c>
      <c r="D32" s="37">
        <v>1E-4</v>
      </c>
      <c r="E32">
        <f>+(C32-C$7)/C$8</f>
        <v>1995.4818309869315</v>
      </c>
      <c r="F32">
        <f>ROUND(2*E32,0)/2</f>
        <v>1995.5</v>
      </c>
      <c r="G32">
        <f>+C32-(C$7+F32*C$8)</f>
        <v>-7.1505526357213967E-3</v>
      </c>
      <c r="I32">
        <f>+G32</f>
        <v>-7.1505526357213967E-3</v>
      </c>
      <c r="O32">
        <f ca="1">+C$11+C$12*$F32</f>
        <v>8.7364666764953684E-4</v>
      </c>
      <c r="Q32" s="2">
        <f>+C32-15018.5</f>
        <v>41786.805699999997</v>
      </c>
    </row>
    <row r="33" spans="1:17">
      <c r="A33" s="43" t="s">
        <v>54</v>
      </c>
      <c r="B33" s="42" t="s">
        <v>44</v>
      </c>
      <c r="C33" s="47">
        <v>56805.311820000003</v>
      </c>
      <c r="D33" s="43">
        <v>2.0000000000000001E-4</v>
      </c>
      <c r="E33">
        <f>+(C33-C$7)/C$8</f>
        <v>1995.4973814437633</v>
      </c>
      <c r="F33">
        <f>ROUND(2*E33,0)/2</f>
        <v>1995.5</v>
      </c>
      <c r="G33">
        <f>+C33-(C$7+F33*C$8)</f>
        <v>-1.0305526302545331E-3</v>
      </c>
      <c r="I33">
        <f>+G33</f>
        <v>-1.0305526302545331E-3</v>
      </c>
      <c r="O33">
        <f ca="1">+C$11+C$12*$F33</f>
        <v>8.7364666764953684E-4</v>
      </c>
      <c r="Q33" s="2">
        <f>+C33-15018.5</f>
        <v>41786.811820000003</v>
      </c>
    </row>
    <row r="34" spans="1:17">
      <c r="A34" s="65" t="s">
        <v>128</v>
      </c>
      <c r="B34" s="66" t="s">
        <v>44</v>
      </c>
      <c r="C34" s="67">
        <v>57121.541230000003</v>
      </c>
      <c r="D34" s="67">
        <v>6.9999999999999999E-4</v>
      </c>
      <c r="E34">
        <f>+(C34-C$7)/C$8</f>
        <v>2799.0123789580321</v>
      </c>
      <c r="F34">
        <f>ROUND(2*E34,0)/2</f>
        <v>2799</v>
      </c>
      <c r="G34">
        <f>+C34-(C$7+F34*C$8)</f>
        <v>4.8718326434027404E-3</v>
      </c>
      <c r="I34">
        <f>+G34</f>
        <v>4.8718326434027404E-3</v>
      </c>
      <c r="O34">
        <f ca="1">+C$11+C$12*$F34</f>
        <v>1.0643827223278319E-3</v>
      </c>
      <c r="Q34" s="2">
        <f>+C34-15018.5</f>
        <v>42103.041230000003</v>
      </c>
    </row>
    <row r="35" spans="1:17">
      <c r="C35" s="10"/>
      <c r="D35" s="10"/>
    </row>
    <row r="36" spans="1:17">
      <c r="C36" s="10"/>
      <c r="D36" s="10"/>
    </row>
    <row r="37" spans="1:17">
      <c r="C37" s="10"/>
      <c r="D37" s="10"/>
    </row>
    <row r="38" spans="1:17">
      <c r="C38" s="10"/>
      <c r="D38" s="10"/>
    </row>
    <row r="39" spans="1:17">
      <c r="C39" s="10"/>
      <c r="D39" s="10"/>
    </row>
    <row r="40" spans="1:17">
      <c r="C40" s="10"/>
      <c r="D40" s="10"/>
    </row>
    <row r="41" spans="1:17">
      <c r="C41" s="10"/>
      <c r="D41" s="10"/>
    </row>
    <row r="42" spans="1:17">
      <c r="C42" s="10"/>
      <c r="D42" s="10"/>
    </row>
    <row r="43" spans="1:17">
      <c r="C43" s="10"/>
      <c r="D43" s="10"/>
    </row>
    <row r="44" spans="1:17">
      <c r="C44" s="10"/>
      <c r="D44" s="10"/>
    </row>
    <row r="45" spans="1:17">
      <c r="C45" s="10"/>
      <c r="D45" s="10"/>
    </row>
    <row r="46" spans="1:17">
      <c r="C46" s="10"/>
      <c r="D46" s="10"/>
    </row>
    <row r="47" spans="1:17">
      <c r="C47" s="10"/>
      <c r="D47" s="10"/>
    </row>
    <row r="48" spans="1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2"/>
  <sheetViews>
    <sheetView workbookViewId="0">
      <selection activeCell="A20" sqref="A20:D22"/>
    </sheetView>
  </sheetViews>
  <sheetFormatPr defaultRowHeight="12.75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>
      <c r="A1" s="48" t="s">
        <v>55</v>
      </c>
      <c r="I1" s="49" t="s">
        <v>56</v>
      </c>
      <c r="J1" s="50" t="s">
        <v>57</v>
      </c>
    </row>
    <row r="2" spans="1:16">
      <c r="I2" s="51" t="s">
        <v>58</v>
      </c>
      <c r="J2" s="52" t="s">
        <v>59</v>
      </c>
    </row>
    <row r="3" spans="1:16">
      <c r="A3" s="53" t="s">
        <v>60</v>
      </c>
      <c r="I3" s="51" t="s">
        <v>61</v>
      </c>
      <c r="J3" s="52" t="s">
        <v>62</v>
      </c>
    </row>
    <row r="4" spans="1:16">
      <c r="I4" s="51" t="s">
        <v>63</v>
      </c>
      <c r="J4" s="52" t="s">
        <v>62</v>
      </c>
    </row>
    <row r="5" spans="1:16" ht="13.5" thickBot="1">
      <c r="I5" s="54" t="s">
        <v>64</v>
      </c>
      <c r="J5" s="55" t="s">
        <v>65</v>
      </c>
    </row>
    <row r="10" spans="1:16" ht="13.5" thickBot="1"/>
    <row r="11" spans="1:16" ht="12.75" customHeight="1" thickBot="1">
      <c r="A11" s="10" t="str">
        <f t="shared" ref="A11:A22" si="0">P11</f>
        <v>BAVM 209 </v>
      </c>
      <c r="B11" s="3" t="str">
        <f t="shared" ref="B11:B22" si="1">IF(H11=INT(H11),"I","II")</f>
        <v>I</v>
      </c>
      <c r="C11" s="10">
        <f t="shared" ref="C11:C22" si="2">1*G11</f>
        <v>54908.561199999996</v>
      </c>
      <c r="D11" s="12" t="str">
        <f t="shared" ref="D11:D22" si="3">VLOOKUP(F11,I$1:J$5,2,FALSE)</f>
        <v>vis</v>
      </c>
      <c r="E11" s="56">
        <f>VLOOKUP(C11,'Active 1'!C$21:E$973,3,FALSE)</f>
        <v>6236.9608416130895</v>
      </c>
      <c r="F11" s="3" t="s">
        <v>64</v>
      </c>
      <c r="G11" s="12" t="str">
        <f t="shared" ref="G11:G22" si="4">MID(I11,3,LEN(I11)-3)</f>
        <v>54908.5612</v>
      </c>
      <c r="H11" s="10">
        <f t="shared" ref="H11:H22" si="5">1*K11</f>
        <v>6237</v>
      </c>
      <c r="I11" s="57" t="s">
        <v>66</v>
      </c>
      <c r="J11" s="58" t="s">
        <v>67</v>
      </c>
      <c r="K11" s="57">
        <v>6237</v>
      </c>
      <c r="L11" s="57" t="s">
        <v>68</v>
      </c>
      <c r="M11" s="58" t="s">
        <v>69</v>
      </c>
      <c r="N11" s="58" t="s">
        <v>70</v>
      </c>
      <c r="O11" s="59" t="s">
        <v>71</v>
      </c>
      <c r="P11" s="60" t="s">
        <v>72</v>
      </c>
    </row>
    <row r="12" spans="1:16" ht="12.75" customHeight="1" thickBot="1">
      <c r="A12" s="10" t="str">
        <f t="shared" si="0"/>
        <v>BAVM 209 </v>
      </c>
      <c r="B12" s="3" t="str">
        <f t="shared" si="1"/>
        <v>I</v>
      </c>
      <c r="C12" s="10">
        <f t="shared" si="2"/>
        <v>54934.537100000001</v>
      </c>
      <c r="D12" s="12" t="str">
        <f t="shared" si="3"/>
        <v>vis</v>
      </c>
      <c r="E12" s="56">
        <f>VLOOKUP(C12,'Active 1'!C$21:E$973,3,FALSE)</f>
        <v>6302.968261631906</v>
      </c>
      <c r="F12" s="3" t="s">
        <v>64</v>
      </c>
      <c r="G12" s="12" t="str">
        <f t="shared" si="4"/>
        <v>54934.5371</v>
      </c>
      <c r="H12" s="10">
        <f t="shared" si="5"/>
        <v>6303</v>
      </c>
      <c r="I12" s="57" t="s">
        <v>73</v>
      </c>
      <c r="J12" s="58" t="s">
        <v>74</v>
      </c>
      <c r="K12" s="57" t="s">
        <v>75</v>
      </c>
      <c r="L12" s="57" t="s">
        <v>76</v>
      </c>
      <c r="M12" s="58" t="s">
        <v>69</v>
      </c>
      <c r="N12" s="58" t="s">
        <v>70</v>
      </c>
      <c r="O12" s="59" t="s">
        <v>71</v>
      </c>
      <c r="P12" s="60" t="s">
        <v>72</v>
      </c>
    </row>
    <row r="13" spans="1:16" ht="12.75" customHeight="1" thickBot="1">
      <c r="A13" s="10" t="str">
        <f t="shared" si="0"/>
        <v>BAVM 209 </v>
      </c>
      <c r="B13" s="3" t="str">
        <f t="shared" si="1"/>
        <v>I</v>
      </c>
      <c r="C13" s="10">
        <f t="shared" si="2"/>
        <v>54947.525600000001</v>
      </c>
      <c r="D13" s="12" t="str">
        <f t="shared" si="3"/>
        <v>vis</v>
      </c>
      <c r="E13" s="56">
        <f>VLOOKUP(C13,'Active 1'!C$21:E$973,3,FALSE)</f>
        <v>6335.9733692475884</v>
      </c>
      <c r="F13" s="3" t="s">
        <v>64</v>
      </c>
      <c r="G13" s="12" t="str">
        <f t="shared" si="4"/>
        <v>54947.5256</v>
      </c>
      <c r="H13" s="10">
        <f t="shared" si="5"/>
        <v>6336</v>
      </c>
      <c r="I13" s="57" t="s">
        <v>77</v>
      </c>
      <c r="J13" s="58" t="s">
        <v>78</v>
      </c>
      <c r="K13" s="57" t="s">
        <v>79</v>
      </c>
      <c r="L13" s="57" t="s">
        <v>80</v>
      </c>
      <c r="M13" s="58" t="s">
        <v>69</v>
      </c>
      <c r="N13" s="58" t="s">
        <v>70</v>
      </c>
      <c r="O13" s="59" t="s">
        <v>71</v>
      </c>
      <c r="P13" s="60" t="s">
        <v>72</v>
      </c>
    </row>
    <row r="14" spans="1:16" ht="12.75" customHeight="1" thickBot="1">
      <c r="A14" s="10" t="str">
        <f t="shared" si="0"/>
        <v>BAVM 214 </v>
      </c>
      <c r="B14" s="3" t="str">
        <f t="shared" si="1"/>
        <v>II</v>
      </c>
      <c r="C14" s="10">
        <f t="shared" si="2"/>
        <v>55314.516300000003</v>
      </c>
      <c r="D14" s="12" t="str">
        <f t="shared" si="3"/>
        <v>vis</v>
      </c>
      <c r="E14" s="56">
        <f>VLOOKUP(C14,'Active 1'!C$21:E$973,3,FALSE)</f>
        <v>7268.5342921759602</v>
      </c>
      <c r="F14" s="3" t="s">
        <v>64</v>
      </c>
      <c r="G14" s="12" t="str">
        <f t="shared" si="4"/>
        <v>55314.5163</v>
      </c>
      <c r="H14" s="10">
        <f t="shared" si="5"/>
        <v>7268.5</v>
      </c>
      <c r="I14" s="57" t="s">
        <v>86</v>
      </c>
      <c r="J14" s="58" t="s">
        <v>87</v>
      </c>
      <c r="K14" s="57" t="s">
        <v>88</v>
      </c>
      <c r="L14" s="57" t="s">
        <v>89</v>
      </c>
      <c r="M14" s="58" t="s">
        <v>69</v>
      </c>
      <c r="N14" s="58" t="s">
        <v>70</v>
      </c>
      <c r="O14" s="59" t="s">
        <v>71</v>
      </c>
      <c r="P14" s="60" t="s">
        <v>90</v>
      </c>
    </row>
    <row r="15" spans="1:16" ht="12.75" customHeight="1" thickBot="1">
      <c r="A15" s="10" t="str">
        <f t="shared" si="0"/>
        <v>IBVS 5966 </v>
      </c>
      <c r="B15" s="3" t="str">
        <f t="shared" si="1"/>
        <v>I</v>
      </c>
      <c r="C15" s="10">
        <f t="shared" si="2"/>
        <v>55321.798000000003</v>
      </c>
      <c r="D15" s="12" t="str">
        <f t="shared" si="3"/>
        <v>vis</v>
      </c>
      <c r="E15" s="56">
        <f>VLOOKUP(C15,'Active 1'!C$21:E$973,3,FALSE)</f>
        <v>7287.0378370137096</v>
      </c>
      <c r="F15" s="3" t="s">
        <v>64</v>
      </c>
      <c r="G15" s="12" t="str">
        <f t="shared" si="4"/>
        <v>55321.798</v>
      </c>
      <c r="H15" s="10">
        <f t="shared" si="5"/>
        <v>7287</v>
      </c>
      <c r="I15" s="57" t="s">
        <v>91</v>
      </c>
      <c r="J15" s="58" t="s">
        <v>92</v>
      </c>
      <c r="K15" s="57" t="s">
        <v>93</v>
      </c>
      <c r="L15" s="57" t="s">
        <v>94</v>
      </c>
      <c r="M15" s="58" t="s">
        <v>69</v>
      </c>
      <c r="N15" s="58" t="s">
        <v>56</v>
      </c>
      <c r="O15" s="59" t="s">
        <v>95</v>
      </c>
      <c r="P15" s="60" t="s">
        <v>96</v>
      </c>
    </row>
    <row r="16" spans="1:16" ht="12.75" customHeight="1" thickBot="1">
      <c r="A16" s="10" t="str">
        <f t="shared" si="0"/>
        <v>BAVM 220 </v>
      </c>
      <c r="B16" s="3" t="str">
        <f t="shared" si="1"/>
        <v>II</v>
      </c>
      <c r="C16" s="10">
        <f t="shared" si="2"/>
        <v>55669.5052</v>
      </c>
      <c r="D16" s="12" t="str">
        <f t="shared" si="3"/>
        <v>vis</v>
      </c>
      <c r="E16" s="56">
        <f>VLOOKUP(C16,'Active 1'!C$21:E$973,3,FALSE)</f>
        <v>8170.5974131578341</v>
      </c>
      <c r="F16" s="3" t="s">
        <v>64</v>
      </c>
      <c r="G16" s="12" t="str">
        <f t="shared" si="4"/>
        <v>55669.5052</v>
      </c>
      <c r="H16" s="10">
        <f t="shared" si="5"/>
        <v>8170.5</v>
      </c>
      <c r="I16" s="57" t="s">
        <v>107</v>
      </c>
      <c r="J16" s="58" t="s">
        <v>108</v>
      </c>
      <c r="K16" s="57" t="s">
        <v>109</v>
      </c>
      <c r="L16" s="57" t="s">
        <v>110</v>
      </c>
      <c r="M16" s="58" t="s">
        <v>69</v>
      </c>
      <c r="N16" s="58" t="s">
        <v>70</v>
      </c>
      <c r="O16" s="59" t="s">
        <v>71</v>
      </c>
      <c r="P16" s="60" t="s">
        <v>111</v>
      </c>
    </row>
    <row r="17" spans="1:16" ht="12.75" customHeight="1" thickBot="1">
      <c r="A17" s="10" t="str">
        <f t="shared" si="0"/>
        <v>IBVS 6050 </v>
      </c>
      <c r="B17" s="3" t="str">
        <f t="shared" si="1"/>
        <v>I</v>
      </c>
      <c r="C17" s="10">
        <f t="shared" si="2"/>
        <v>56019.9692</v>
      </c>
      <c r="D17" s="12" t="str">
        <f t="shared" si="3"/>
        <v>vis</v>
      </c>
      <c r="E17" s="56">
        <f>VLOOKUP(C17,'Active 1'!C$21:E$973,3,FALSE)</f>
        <v>9061.162300205835</v>
      </c>
      <c r="F17" s="3" t="s">
        <v>64</v>
      </c>
      <c r="G17" s="12" t="str">
        <f t="shared" si="4"/>
        <v>56019.9692</v>
      </c>
      <c r="H17" s="10">
        <f t="shared" si="5"/>
        <v>9061</v>
      </c>
      <c r="I17" s="57" t="s">
        <v>112</v>
      </c>
      <c r="J17" s="58" t="s">
        <v>113</v>
      </c>
      <c r="K17" s="57" t="s">
        <v>114</v>
      </c>
      <c r="L17" s="57" t="s">
        <v>115</v>
      </c>
      <c r="M17" s="58" t="s">
        <v>69</v>
      </c>
      <c r="N17" s="58" t="s">
        <v>56</v>
      </c>
      <c r="O17" s="59" t="s">
        <v>95</v>
      </c>
      <c r="P17" s="60" t="s">
        <v>116</v>
      </c>
    </row>
    <row r="18" spans="1:16" ht="12.75" customHeight="1" thickBot="1">
      <c r="A18" s="10" t="str">
        <f t="shared" si="0"/>
        <v>BAVM 238 </v>
      </c>
      <c r="B18" s="3" t="str">
        <f t="shared" si="1"/>
        <v>I</v>
      </c>
      <c r="C18" s="10">
        <f t="shared" si="2"/>
        <v>56764.5864</v>
      </c>
      <c r="D18" s="12" t="str">
        <f t="shared" si="3"/>
        <v>vis</v>
      </c>
      <c r="E18" s="56">
        <f>VLOOKUP(C18,'Active 1'!C$21:E$973,3,FALSE)</f>
        <v>10953.310802226013</v>
      </c>
      <c r="F18" s="3" t="s">
        <v>64</v>
      </c>
      <c r="G18" s="12" t="str">
        <f t="shared" si="4"/>
        <v>56764.5864</v>
      </c>
      <c r="H18" s="10">
        <f t="shared" si="5"/>
        <v>10953</v>
      </c>
      <c r="I18" s="57" t="s">
        <v>117</v>
      </c>
      <c r="J18" s="58" t="s">
        <v>118</v>
      </c>
      <c r="K18" s="57" t="s">
        <v>119</v>
      </c>
      <c r="L18" s="57" t="s">
        <v>120</v>
      </c>
      <c r="M18" s="58" t="s">
        <v>69</v>
      </c>
      <c r="N18" s="58" t="s">
        <v>70</v>
      </c>
      <c r="O18" s="59" t="s">
        <v>71</v>
      </c>
      <c r="P18" s="60" t="s">
        <v>121</v>
      </c>
    </row>
    <row r="19" spans="1:16" ht="12.75" customHeight="1" thickBot="1">
      <c r="A19" s="10" t="str">
        <f t="shared" si="0"/>
        <v> JAAVSO 42;426 </v>
      </c>
      <c r="B19" s="3" t="str">
        <f t="shared" si="1"/>
        <v>II</v>
      </c>
      <c r="C19" s="10">
        <f t="shared" si="2"/>
        <v>56805.305699999997</v>
      </c>
      <c r="D19" s="12" t="str">
        <f t="shared" si="3"/>
        <v>vis</v>
      </c>
      <c r="E19" s="56">
        <f>VLOOKUP(C19,'Active 1'!C$21:E$973,3,FALSE)</f>
        <v>11056.782710339745</v>
      </c>
      <c r="F19" s="3" t="s">
        <v>64</v>
      </c>
      <c r="G19" s="12" t="str">
        <f t="shared" si="4"/>
        <v>56805.3057</v>
      </c>
      <c r="H19" s="10">
        <f t="shared" si="5"/>
        <v>11056.5</v>
      </c>
      <c r="I19" s="57" t="s">
        <v>122</v>
      </c>
      <c r="J19" s="58" t="s">
        <v>123</v>
      </c>
      <c r="K19" s="57" t="s">
        <v>124</v>
      </c>
      <c r="L19" s="57" t="s">
        <v>125</v>
      </c>
      <c r="M19" s="58" t="s">
        <v>69</v>
      </c>
      <c r="N19" s="58" t="s">
        <v>56</v>
      </c>
      <c r="O19" s="59" t="s">
        <v>126</v>
      </c>
      <c r="P19" s="59" t="s">
        <v>127</v>
      </c>
    </row>
    <row r="20" spans="1:16" ht="12.75" customHeight="1" thickBot="1">
      <c r="A20" s="10" t="str">
        <f t="shared" si="0"/>
        <v>BAVM 212 </v>
      </c>
      <c r="B20" s="3" t="str">
        <f t="shared" si="1"/>
        <v>II</v>
      </c>
      <c r="C20" s="10">
        <f t="shared" si="2"/>
        <v>55033.512000000002</v>
      </c>
      <c r="D20" s="12" t="str">
        <f t="shared" si="3"/>
        <v>vis</v>
      </c>
      <c r="E20" s="56">
        <f>VLOOKUP(C20,'Active 1'!C$21:E$973,3,FALSE)</f>
        <v>6554.4736106523142</v>
      </c>
      <c r="F20" s="3" t="s">
        <v>64</v>
      </c>
      <c r="G20" s="12" t="str">
        <f t="shared" si="4"/>
        <v>55033.5120</v>
      </c>
      <c r="H20" s="10">
        <f t="shared" si="5"/>
        <v>6554.5</v>
      </c>
      <c r="I20" s="57" t="s">
        <v>81</v>
      </c>
      <c r="J20" s="58" t="s">
        <v>82</v>
      </c>
      <c r="K20" s="57" t="s">
        <v>83</v>
      </c>
      <c r="L20" s="57" t="s">
        <v>84</v>
      </c>
      <c r="M20" s="58" t="s">
        <v>69</v>
      </c>
      <c r="N20" s="58" t="s">
        <v>70</v>
      </c>
      <c r="O20" s="59" t="s">
        <v>71</v>
      </c>
      <c r="P20" s="60" t="s">
        <v>85</v>
      </c>
    </row>
    <row r="21" spans="1:16" ht="12.75" customHeight="1" thickBot="1">
      <c r="A21" s="10" t="str">
        <f t="shared" si="0"/>
        <v>OEJV 0137 </v>
      </c>
      <c r="B21" s="3" t="str">
        <f t="shared" si="1"/>
        <v>I</v>
      </c>
      <c r="C21" s="10">
        <f t="shared" si="2"/>
        <v>55371.385999999999</v>
      </c>
      <c r="D21" s="12" t="str">
        <f t="shared" si="3"/>
        <v>vis</v>
      </c>
      <c r="E21" s="56" t="e">
        <f>VLOOKUP(C21,'Active 1'!C$21:E$973,3,FALSE)</f>
        <v>#N/A</v>
      </c>
      <c r="F21" s="3" t="s">
        <v>64</v>
      </c>
      <c r="G21" s="12" t="str">
        <f t="shared" si="4"/>
        <v>55371.3860</v>
      </c>
      <c r="H21" s="10">
        <f t="shared" si="5"/>
        <v>7413</v>
      </c>
      <c r="I21" s="57" t="s">
        <v>97</v>
      </c>
      <c r="J21" s="58" t="s">
        <v>98</v>
      </c>
      <c r="K21" s="57" t="s">
        <v>99</v>
      </c>
      <c r="L21" s="57" t="s">
        <v>100</v>
      </c>
      <c r="M21" s="58" t="s">
        <v>69</v>
      </c>
      <c r="N21" s="58" t="s">
        <v>64</v>
      </c>
      <c r="O21" s="59" t="s">
        <v>101</v>
      </c>
      <c r="P21" s="60" t="s">
        <v>102</v>
      </c>
    </row>
    <row r="22" spans="1:16" ht="12.75" customHeight="1" thickBot="1">
      <c r="A22" s="10" t="str">
        <f t="shared" si="0"/>
        <v>OEJV 0137 </v>
      </c>
      <c r="B22" s="3" t="str">
        <f t="shared" si="1"/>
        <v>I</v>
      </c>
      <c r="C22" s="10">
        <f t="shared" si="2"/>
        <v>55372.565799999997</v>
      </c>
      <c r="D22" s="12" t="str">
        <f t="shared" si="3"/>
        <v>vis</v>
      </c>
      <c r="E22" s="56" t="e">
        <f>VLOOKUP(C22,'Active 1'!C$21:E$973,3,FALSE)</f>
        <v>#N/A</v>
      </c>
      <c r="F22" s="3" t="s">
        <v>64</v>
      </c>
      <c r="G22" s="12" t="str">
        <f t="shared" si="4"/>
        <v>55372.5658</v>
      </c>
      <c r="H22" s="10">
        <f t="shared" si="5"/>
        <v>7416</v>
      </c>
      <c r="I22" s="57" t="s">
        <v>103</v>
      </c>
      <c r="J22" s="58" t="s">
        <v>104</v>
      </c>
      <c r="K22" s="57" t="s">
        <v>105</v>
      </c>
      <c r="L22" s="57" t="s">
        <v>106</v>
      </c>
      <c r="M22" s="58" t="s">
        <v>69</v>
      </c>
      <c r="N22" s="58" t="s">
        <v>64</v>
      </c>
      <c r="O22" s="59" t="s">
        <v>101</v>
      </c>
      <c r="P22" s="60" t="s">
        <v>102</v>
      </c>
    </row>
    <row r="23" spans="1:16">
      <c r="B23" s="3"/>
      <c r="E23" s="56"/>
      <c r="F23" s="3"/>
    </row>
    <row r="24" spans="1:16">
      <c r="B24" s="3"/>
      <c r="E24" s="56"/>
      <c r="F24" s="3"/>
    </row>
    <row r="25" spans="1:16">
      <c r="B25" s="3"/>
      <c r="E25" s="56"/>
      <c r="F25" s="3"/>
    </row>
    <row r="26" spans="1:16">
      <c r="B26" s="3"/>
      <c r="E26" s="56"/>
      <c r="F26" s="3"/>
    </row>
    <row r="27" spans="1:16">
      <c r="B27" s="3"/>
      <c r="E27" s="56"/>
      <c r="F27" s="3"/>
    </row>
    <row r="28" spans="1:16">
      <c r="B28" s="3"/>
      <c r="E28" s="56"/>
      <c r="F28" s="3"/>
    </row>
    <row r="29" spans="1:16">
      <c r="B29" s="3"/>
      <c r="E29" s="56"/>
      <c r="F29" s="3"/>
    </row>
    <row r="30" spans="1:16">
      <c r="B30" s="3"/>
      <c r="E30" s="56"/>
      <c r="F30" s="3"/>
    </row>
    <row r="31" spans="1:16">
      <c r="B31" s="3"/>
      <c r="E31" s="56"/>
      <c r="F31" s="3"/>
    </row>
    <row r="32" spans="1:16">
      <c r="B32" s="3"/>
      <c r="E32" s="56"/>
      <c r="F32" s="3"/>
    </row>
    <row r="33" spans="2:6">
      <c r="B33" s="3"/>
      <c r="E33" s="56"/>
      <c r="F33" s="3"/>
    </row>
    <row r="34" spans="2:6">
      <c r="B34" s="3"/>
      <c r="E34" s="56"/>
      <c r="F34" s="3"/>
    </row>
    <row r="35" spans="2:6">
      <c r="B35" s="3"/>
      <c r="E35" s="56"/>
      <c r="F35" s="3"/>
    </row>
    <row r="36" spans="2:6">
      <c r="B36" s="3"/>
      <c r="E36" s="56"/>
      <c r="F36" s="3"/>
    </row>
    <row r="37" spans="2:6">
      <c r="B37" s="3"/>
      <c r="E37" s="56"/>
      <c r="F37" s="3"/>
    </row>
    <row r="38" spans="2:6">
      <c r="B38" s="3"/>
      <c r="E38" s="56"/>
      <c r="F38" s="3"/>
    </row>
    <row r="39" spans="2:6">
      <c r="B39" s="3"/>
      <c r="E39" s="56"/>
      <c r="F39" s="3"/>
    </row>
    <row r="40" spans="2:6">
      <c r="B40" s="3"/>
      <c r="E40" s="56"/>
      <c r="F40" s="3"/>
    </row>
    <row r="41" spans="2:6">
      <c r="B41" s="3"/>
      <c r="E41" s="56"/>
      <c r="F41" s="3"/>
    </row>
    <row r="42" spans="2:6">
      <c r="B42" s="3"/>
      <c r="E42" s="56"/>
      <c r="F42" s="3"/>
    </row>
    <row r="43" spans="2:6">
      <c r="B43" s="3"/>
      <c r="E43" s="56"/>
      <c r="F43" s="3"/>
    </row>
    <row r="44" spans="2:6">
      <c r="B44" s="3"/>
      <c r="E44" s="56"/>
      <c r="F44" s="3"/>
    </row>
    <row r="45" spans="2:6">
      <c r="B45" s="3"/>
      <c r="E45" s="56"/>
      <c r="F45" s="3"/>
    </row>
    <row r="46" spans="2:6">
      <c r="B46" s="3"/>
      <c r="E46" s="56"/>
      <c r="F46" s="3"/>
    </row>
    <row r="47" spans="2:6">
      <c r="B47" s="3"/>
      <c r="E47" s="56"/>
      <c r="F47" s="3"/>
    </row>
    <row r="48" spans="2:6">
      <c r="B48" s="3"/>
      <c r="E48" s="56"/>
      <c r="F48" s="3"/>
    </row>
    <row r="49" spans="2:6">
      <c r="B49" s="3"/>
      <c r="E49" s="56"/>
      <c r="F49" s="3"/>
    </row>
    <row r="50" spans="2:6">
      <c r="B50" s="3"/>
      <c r="E50" s="56"/>
      <c r="F50" s="3"/>
    </row>
    <row r="51" spans="2:6">
      <c r="B51" s="3"/>
      <c r="E51" s="56"/>
      <c r="F51" s="3"/>
    </row>
    <row r="52" spans="2:6">
      <c r="B52" s="3"/>
      <c r="E52" s="56"/>
      <c r="F52" s="3"/>
    </row>
    <row r="53" spans="2:6">
      <c r="B53" s="3"/>
      <c r="E53" s="56"/>
      <c r="F53" s="3"/>
    </row>
    <row r="54" spans="2:6">
      <c r="B54" s="3"/>
      <c r="E54" s="56"/>
      <c r="F54" s="3"/>
    </row>
    <row r="55" spans="2:6">
      <c r="B55" s="3"/>
      <c r="E55" s="56"/>
      <c r="F55" s="3"/>
    </row>
    <row r="56" spans="2:6">
      <c r="B56" s="3"/>
      <c r="E56" s="56"/>
      <c r="F56" s="3"/>
    </row>
    <row r="57" spans="2:6">
      <c r="B57" s="3"/>
      <c r="E57" s="56"/>
      <c r="F57" s="3"/>
    </row>
    <row r="58" spans="2:6">
      <c r="B58" s="3"/>
      <c r="E58" s="56"/>
      <c r="F58" s="3"/>
    </row>
    <row r="59" spans="2:6">
      <c r="B59" s="3"/>
      <c r="E59" s="56"/>
      <c r="F59" s="3"/>
    </row>
    <row r="60" spans="2:6">
      <c r="B60" s="3"/>
      <c r="E60" s="56"/>
      <c r="F60" s="3"/>
    </row>
    <row r="61" spans="2:6">
      <c r="B61" s="3"/>
      <c r="E61" s="56"/>
      <c r="F61" s="3"/>
    </row>
    <row r="62" spans="2:6">
      <c r="B62" s="3"/>
      <c r="E62" s="56"/>
      <c r="F62" s="3"/>
    </row>
    <row r="63" spans="2:6">
      <c r="B63" s="3"/>
      <c r="E63" s="56"/>
      <c r="F63" s="3"/>
    </row>
    <row r="64" spans="2:6">
      <c r="B64" s="3"/>
      <c r="E64" s="56"/>
      <c r="F64" s="3"/>
    </row>
    <row r="65" spans="2:6">
      <c r="B65" s="3"/>
      <c r="F65" s="3"/>
    </row>
    <row r="66" spans="2:6">
      <c r="B66" s="3"/>
      <c r="F66" s="3"/>
    </row>
    <row r="67" spans="2:6">
      <c r="B67" s="3"/>
      <c r="F67" s="3"/>
    </row>
    <row r="68" spans="2:6">
      <c r="B68" s="3"/>
      <c r="F68" s="3"/>
    </row>
    <row r="69" spans="2:6">
      <c r="B69" s="3"/>
      <c r="F69" s="3"/>
    </row>
    <row r="70" spans="2:6">
      <c r="B70" s="3"/>
      <c r="F70" s="3"/>
    </row>
    <row r="71" spans="2:6">
      <c r="B71" s="3"/>
      <c r="F71" s="3"/>
    </row>
    <row r="72" spans="2:6">
      <c r="B72" s="3"/>
      <c r="F72" s="3"/>
    </row>
    <row r="73" spans="2:6">
      <c r="B73" s="3"/>
      <c r="F73" s="3"/>
    </row>
    <row r="74" spans="2:6">
      <c r="B74" s="3"/>
      <c r="F74" s="3"/>
    </row>
    <row r="75" spans="2:6">
      <c r="B75" s="3"/>
      <c r="F75" s="3"/>
    </row>
    <row r="76" spans="2:6">
      <c r="B76" s="3"/>
      <c r="F76" s="3"/>
    </row>
    <row r="77" spans="2:6">
      <c r="B77" s="3"/>
      <c r="F77" s="3"/>
    </row>
    <row r="78" spans="2:6">
      <c r="B78" s="3"/>
      <c r="F78" s="3"/>
    </row>
    <row r="79" spans="2:6">
      <c r="B79" s="3"/>
      <c r="F79" s="3"/>
    </row>
    <row r="80" spans="2:6">
      <c r="B80" s="3"/>
      <c r="F80" s="3"/>
    </row>
    <row r="81" spans="2:6">
      <c r="B81" s="3"/>
      <c r="F81" s="3"/>
    </row>
    <row r="82" spans="2:6">
      <c r="B82" s="3"/>
      <c r="F82" s="3"/>
    </row>
    <row r="83" spans="2:6">
      <c r="B83" s="3"/>
      <c r="F83" s="3"/>
    </row>
    <row r="84" spans="2:6">
      <c r="B84" s="3"/>
      <c r="F84" s="3"/>
    </row>
    <row r="85" spans="2:6">
      <c r="B85" s="3"/>
      <c r="F85" s="3"/>
    </row>
    <row r="86" spans="2:6">
      <c r="B86" s="3"/>
      <c r="F86" s="3"/>
    </row>
    <row r="87" spans="2:6">
      <c r="B87" s="3"/>
      <c r="F87" s="3"/>
    </row>
    <row r="88" spans="2:6">
      <c r="B88" s="3"/>
      <c r="F88" s="3"/>
    </row>
    <row r="89" spans="2:6">
      <c r="B89" s="3"/>
      <c r="F89" s="3"/>
    </row>
    <row r="90" spans="2:6">
      <c r="B90" s="3"/>
      <c r="F90" s="3"/>
    </row>
    <row r="91" spans="2:6">
      <c r="B91" s="3"/>
      <c r="F91" s="3"/>
    </row>
    <row r="92" spans="2:6">
      <c r="B92" s="3"/>
      <c r="F92" s="3"/>
    </row>
    <row r="93" spans="2:6">
      <c r="B93" s="3"/>
      <c r="F93" s="3"/>
    </row>
    <row r="94" spans="2:6">
      <c r="B94" s="3"/>
      <c r="F94" s="3"/>
    </row>
    <row r="95" spans="2:6">
      <c r="B95" s="3"/>
      <c r="F95" s="3"/>
    </row>
    <row r="96" spans="2:6">
      <c r="B96" s="3"/>
      <c r="F96" s="3"/>
    </row>
    <row r="97" spans="2:6">
      <c r="B97" s="3"/>
      <c r="F97" s="3"/>
    </row>
    <row r="98" spans="2:6">
      <c r="B98" s="3"/>
      <c r="F98" s="3"/>
    </row>
    <row r="99" spans="2:6">
      <c r="B99" s="3"/>
      <c r="F99" s="3"/>
    </row>
    <row r="100" spans="2:6">
      <c r="B100" s="3"/>
      <c r="F100" s="3"/>
    </row>
    <row r="101" spans="2:6">
      <c r="B101" s="3"/>
      <c r="F101" s="3"/>
    </row>
    <row r="102" spans="2:6">
      <c r="B102" s="3"/>
      <c r="F102" s="3"/>
    </row>
    <row r="103" spans="2:6">
      <c r="B103" s="3"/>
      <c r="F103" s="3"/>
    </row>
    <row r="104" spans="2:6">
      <c r="B104" s="3"/>
      <c r="F104" s="3"/>
    </row>
    <row r="105" spans="2:6">
      <c r="B105" s="3"/>
      <c r="F105" s="3"/>
    </row>
    <row r="106" spans="2:6">
      <c r="B106" s="3"/>
      <c r="F106" s="3"/>
    </row>
    <row r="107" spans="2:6">
      <c r="B107" s="3"/>
      <c r="F107" s="3"/>
    </row>
    <row r="108" spans="2:6">
      <c r="B108" s="3"/>
      <c r="F108" s="3"/>
    </row>
    <row r="109" spans="2:6">
      <c r="B109" s="3"/>
      <c r="F109" s="3"/>
    </row>
    <row r="110" spans="2:6">
      <c r="B110" s="3"/>
      <c r="F110" s="3"/>
    </row>
    <row r="111" spans="2:6">
      <c r="B111" s="3"/>
      <c r="F111" s="3"/>
    </row>
    <row r="112" spans="2:6">
      <c r="B112" s="3"/>
      <c r="F112" s="3"/>
    </row>
    <row r="113" spans="2:6">
      <c r="B113" s="3"/>
      <c r="F113" s="3"/>
    </row>
    <row r="114" spans="2:6">
      <c r="B114" s="3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  <row r="727" spans="2:6">
      <c r="B727" s="3"/>
      <c r="F727" s="3"/>
    </row>
    <row r="728" spans="2:6">
      <c r="B728" s="3"/>
      <c r="F728" s="3"/>
    </row>
    <row r="729" spans="2:6">
      <c r="B729" s="3"/>
      <c r="F729" s="3"/>
    </row>
    <row r="730" spans="2:6">
      <c r="B730" s="3"/>
      <c r="F730" s="3"/>
    </row>
    <row r="731" spans="2:6">
      <c r="B731" s="3"/>
      <c r="F731" s="3"/>
    </row>
    <row r="732" spans="2:6">
      <c r="B732" s="3"/>
      <c r="F732" s="3"/>
    </row>
    <row r="733" spans="2:6">
      <c r="B733" s="3"/>
      <c r="F733" s="3"/>
    </row>
    <row r="734" spans="2:6">
      <c r="B734" s="3"/>
      <c r="F734" s="3"/>
    </row>
    <row r="735" spans="2:6">
      <c r="B735" s="3"/>
      <c r="F735" s="3"/>
    </row>
    <row r="736" spans="2:6">
      <c r="B736" s="3"/>
      <c r="F736" s="3"/>
    </row>
    <row r="737" spans="2:6">
      <c r="B737" s="3"/>
      <c r="F737" s="3"/>
    </row>
    <row r="738" spans="2:6">
      <c r="B738" s="3"/>
      <c r="F738" s="3"/>
    </row>
    <row r="739" spans="2:6">
      <c r="B739" s="3"/>
      <c r="F739" s="3"/>
    </row>
    <row r="740" spans="2:6">
      <c r="B740" s="3"/>
      <c r="F740" s="3"/>
    </row>
    <row r="741" spans="2:6">
      <c r="B741" s="3"/>
      <c r="F741" s="3"/>
    </row>
    <row r="742" spans="2:6">
      <c r="B742" s="3"/>
      <c r="F742" s="3"/>
    </row>
    <row r="743" spans="2:6">
      <c r="B743" s="3"/>
      <c r="F743" s="3"/>
    </row>
    <row r="744" spans="2:6">
      <c r="B744" s="3"/>
      <c r="F744" s="3"/>
    </row>
    <row r="745" spans="2:6">
      <c r="B745" s="3"/>
      <c r="F745" s="3"/>
    </row>
    <row r="746" spans="2:6">
      <c r="B746" s="3"/>
      <c r="F746" s="3"/>
    </row>
    <row r="747" spans="2:6">
      <c r="B747" s="3"/>
      <c r="F747" s="3"/>
    </row>
    <row r="748" spans="2:6">
      <c r="B748" s="3"/>
      <c r="F748" s="3"/>
    </row>
    <row r="749" spans="2:6">
      <c r="B749" s="3"/>
      <c r="F749" s="3"/>
    </row>
    <row r="750" spans="2:6">
      <c r="B750" s="3"/>
      <c r="F750" s="3"/>
    </row>
    <row r="751" spans="2:6">
      <c r="B751" s="3"/>
      <c r="F751" s="3"/>
    </row>
    <row r="752" spans="2:6">
      <c r="B752" s="3"/>
      <c r="F752" s="3"/>
    </row>
    <row r="753" spans="2:6">
      <c r="B753" s="3"/>
      <c r="F753" s="3"/>
    </row>
    <row r="754" spans="2:6">
      <c r="B754" s="3"/>
      <c r="F754" s="3"/>
    </row>
    <row r="755" spans="2:6">
      <c r="B755" s="3"/>
      <c r="F755" s="3"/>
    </row>
    <row r="756" spans="2:6">
      <c r="B756" s="3"/>
      <c r="F756" s="3"/>
    </row>
    <row r="757" spans="2:6">
      <c r="B757" s="3"/>
      <c r="F757" s="3"/>
    </row>
    <row r="758" spans="2:6">
      <c r="B758" s="3"/>
      <c r="F758" s="3"/>
    </row>
    <row r="759" spans="2:6">
      <c r="B759" s="3"/>
      <c r="F759" s="3"/>
    </row>
    <row r="760" spans="2:6">
      <c r="B760" s="3"/>
      <c r="F760" s="3"/>
    </row>
    <row r="761" spans="2:6">
      <c r="B761" s="3"/>
      <c r="F761" s="3"/>
    </row>
    <row r="762" spans="2:6">
      <c r="B762" s="3"/>
      <c r="F762" s="3"/>
    </row>
    <row r="763" spans="2:6">
      <c r="B763" s="3"/>
      <c r="F763" s="3"/>
    </row>
    <row r="764" spans="2:6">
      <c r="B764" s="3"/>
      <c r="F764" s="3"/>
    </row>
    <row r="765" spans="2:6">
      <c r="B765" s="3"/>
      <c r="F765" s="3"/>
    </row>
    <row r="766" spans="2:6">
      <c r="B766" s="3"/>
      <c r="F766" s="3"/>
    </row>
    <row r="767" spans="2:6">
      <c r="B767" s="3"/>
      <c r="F767" s="3"/>
    </row>
    <row r="768" spans="2:6">
      <c r="B768" s="3"/>
      <c r="F768" s="3"/>
    </row>
    <row r="769" spans="2:6">
      <c r="B769" s="3"/>
      <c r="F769" s="3"/>
    </row>
    <row r="770" spans="2:6">
      <c r="B770" s="3"/>
      <c r="F770" s="3"/>
    </row>
    <row r="771" spans="2:6">
      <c r="B771" s="3"/>
      <c r="F771" s="3"/>
    </row>
    <row r="772" spans="2:6">
      <c r="B772" s="3"/>
      <c r="F772" s="3"/>
    </row>
    <row r="773" spans="2:6">
      <c r="B773" s="3"/>
      <c r="F773" s="3"/>
    </row>
    <row r="774" spans="2:6">
      <c r="B774" s="3"/>
      <c r="F774" s="3"/>
    </row>
    <row r="775" spans="2:6">
      <c r="B775" s="3"/>
      <c r="F775" s="3"/>
    </row>
    <row r="776" spans="2:6">
      <c r="B776" s="3"/>
      <c r="F776" s="3"/>
    </row>
    <row r="777" spans="2:6">
      <c r="B777" s="3"/>
      <c r="F777" s="3"/>
    </row>
    <row r="778" spans="2:6">
      <c r="B778" s="3"/>
      <c r="F778" s="3"/>
    </row>
    <row r="779" spans="2:6">
      <c r="B779" s="3"/>
      <c r="F779" s="3"/>
    </row>
    <row r="780" spans="2:6">
      <c r="B780" s="3"/>
      <c r="F780" s="3"/>
    </row>
    <row r="781" spans="2:6">
      <c r="B781" s="3"/>
      <c r="F781" s="3"/>
    </row>
    <row r="782" spans="2:6">
      <c r="B782" s="3"/>
      <c r="F782" s="3"/>
    </row>
    <row r="783" spans="2:6">
      <c r="B783" s="3"/>
      <c r="F783" s="3"/>
    </row>
    <row r="784" spans="2:6">
      <c r="B784" s="3"/>
      <c r="F784" s="3"/>
    </row>
    <row r="785" spans="2:6">
      <c r="B785" s="3"/>
      <c r="F785" s="3"/>
    </row>
    <row r="786" spans="2:6">
      <c r="B786" s="3"/>
      <c r="F786" s="3"/>
    </row>
    <row r="787" spans="2:6">
      <c r="B787" s="3"/>
      <c r="F787" s="3"/>
    </row>
    <row r="788" spans="2:6">
      <c r="B788" s="3"/>
      <c r="F788" s="3"/>
    </row>
    <row r="789" spans="2:6">
      <c r="B789" s="3"/>
      <c r="F789" s="3"/>
    </row>
    <row r="790" spans="2:6">
      <c r="B790" s="3"/>
      <c r="F790" s="3"/>
    </row>
    <row r="791" spans="2:6">
      <c r="B791" s="3"/>
      <c r="F791" s="3"/>
    </row>
    <row r="792" spans="2:6">
      <c r="B792" s="3"/>
      <c r="F792" s="3"/>
    </row>
    <row r="793" spans="2:6">
      <c r="B793" s="3"/>
      <c r="F793" s="3"/>
    </row>
    <row r="794" spans="2:6">
      <c r="B794" s="3"/>
      <c r="F794" s="3"/>
    </row>
    <row r="795" spans="2:6">
      <c r="B795" s="3"/>
      <c r="F795" s="3"/>
    </row>
    <row r="796" spans="2:6">
      <c r="B796" s="3"/>
      <c r="F796" s="3"/>
    </row>
    <row r="797" spans="2:6">
      <c r="B797" s="3"/>
      <c r="F797" s="3"/>
    </row>
    <row r="798" spans="2:6">
      <c r="B798" s="3"/>
      <c r="F798" s="3"/>
    </row>
    <row r="799" spans="2:6">
      <c r="B799" s="3"/>
      <c r="F799" s="3"/>
    </row>
    <row r="800" spans="2:6">
      <c r="B800" s="3"/>
      <c r="F800" s="3"/>
    </row>
    <row r="801" spans="2:6">
      <c r="B801" s="3"/>
      <c r="F801" s="3"/>
    </row>
    <row r="802" spans="2:6">
      <c r="B802" s="3"/>
      <c r="F802" s="3"/>
    </row>
    <row r="803" spans="2:6">
      <c r="B803" s="3"/>
      <c r="F803" s="3"/>
    </row>
    <row r="804" spans="2:6">
      <c r="B804" s="3"/>
      <c r="F804" s="3"/>
    </row>
    <row r="805" spans="2:6">
      <c r="B805" s="3"/>
      <c r="F805" s="3"/>
    </row>
    <row r="806" spans="2:6">
      <c r="B806" s="3"/>
      <c r="F806" s="3"/>
    </row>
    <row r="807" spans="2:6">
      <c r="B807" s="3"/>
      <c r="F807" s="3"/>
    </row>
    <row r="808" spans="2:6">
      <c r="B808" s="3"/>
      <c r="F808" s="3"/>
    </row>
    <row r="809" spans="2:6">
      <c r="B809" s="3"/>
      <c r="F809" s="3"/>
    </row>
    <row r="810" spans="2:6">
      <c r="B810" s="3"/>
      <c r="F810" s="3"/>
    </row>
    <row r="811" spans="2:6">
      <c r="B811" s="3"/>
      <c r="F811" s="3"/>
    </row>
    <row r="812" spans="2:6">
      <c r="B812" s="3"/>
      <c r="F812" s="3"/>
    </row>
    <row r="813" spans="2:6">
      <c r="B813" s="3"/>
      <c r="F813" s="3"/>
    </row>
    <row r="814" spans="2:6">
      <c r="B814" s="3"/>
      <c r="F814" s="3"/>
    </row>
    <row r="815" spans="2:6">
      <c r="B815" s="3"/>
      <c r="F815" s="3"/>
    </row>
    <row r="816" spans="2:6">
      <c r="B816" s="3"/>
      <c r="F816" s="3"/>
    </row>
    <row r="817" spans="2:6">
      <c r="B817" s="3"/>
      <c r="F817" s="3"/>
    </row>
    <row r="818" spans="2:6">
      <c r="B818" s="3"/>
      <c r="F818" s="3"/>
    </row>
    <row r="819" spans="2:6">
      <c r="B819" s="3"/>
      <c r="F819" s="3"/>
    </row>
    <row r="820" spans="2:6">
      <c r="B820" s="3"/>
      <c r="F820" s="3"/>
    </row>
    <row r="821" spans="2:6">
      <c r="B821" s="3"/>
      <c r="F821" s="3"/>
    </row>
    <row r="822" spans="2:6">
      <c r="B822" s="3"/>
      <c r="F822" s="3"/>
    </row>
    <row r="823" spans="2:6">
      <c r="B823" s="3"/>
      <c r="F823" s="3"/>
    </row>
    <row r="824" spans="2:6">
      <c r="B824" s="3"/>
      <c r="F824" s="3"/>
    </row>
    <row r="825" spans="2:6">
      <c r="B825" s="3"/>
      <c r="F825" s="3"/>
    </row>
    <row r="826" spans="2:6">
      <c r="B826" s="3"/>
      <c r="F826" s="3"/>
    </row>
    <row r="827" spans="2:6">
      <c r="B827" s="3"/>
      <c r="F827" s="3"/>
    </row>
    <row r="828" spans="2:6">
      <c r="B828" s="3"/>
      <c r="F828" s="3"/>
    </row>
    <row r="829" spans="2:6">
      <c r="B829" s="3"/>
      <c r="F829" s="3"/>
    </row>
    <row r="830" spans="2:6">
      <c r="B830" s="3"/>
      <c r="F830" s="3"/>
    </row>
    <row r="831" spans="2:6">
      <c r="B831" s="3"/>
      <c r="F831" s="3"/>
    </row>
    <row r="832" spans="2:6">
      <c r="B832" s="3"/>
      <c r="F832" s="3"/>
    </row>
    <row r="833" spans="2:6">
      <c r="B833" s="3"/>
      <c r="F833" s="3"/>
    </row>
    <row r="834" spans="2:6">
      <c r="B834" s="3"/>
      <c r="F834" s="3"/>
    </row>
    <row r="835" spans="2:6">
      <c r="B835" s="3"/>
      <c r="F835" s="3"/>
    </row>
    <row r="836" spans="2:6">
      <c r="B836" s="3"/>
      <c r="F836" s="3"/>
    </row>
    <row r="837" spans="2:6">
      <c r="B837" s="3"/>
      <c r="F837" s="3"/>
    </row>
    <row r="838" spans="2:6">
      <c r="B838" s="3"/>
      <c r="F838" s="3"/>
    </row>
    <row r="839" spans="2:6">
      <c r="B839" s="3"/>
      <c r="F839" s="3"/>
    </row>
    <row r="840" spans="2:6">
      <c r="B840" s="3"/>
      <c r="F840" s="3"/>
    </row>
    <row r="841" spans="2:6">
      <c r="B841" s="3"/>
      <c r="F841" s="3"/>
    </row>
    <row r="842" spans="2:6">
      <c r="B842" s="3"/>
      <c r="F842" s="3"/>
    </row>
    <row r="843" spans="2:6">
      <c r="B843" s="3"/>
      <c r="F843" s="3"/>
    </row>
    <row r="844" spans="2:6">
      <c r="B844" s="3"/>
      <c r="F844" s="3"/>
    </row>
    <row r="845" spans="2:6">
      <c r="B845" s="3"/>
      <c r="F845" s="3"/>
    </row>
    <row r="846" spans="2:6">
      <c r="B846" s="3"/>
      <c r="F846" s="3"/>
    </row>
    <row r="847" spans="2:6">
      <c r="B847" s="3"/>
      <c r="F847" s="3"/>
    </row>
    <row r="848" spans="2:6">
      <c r="B848" s="3"/>
      <c r="F848" s="3"/>
    </row>
    <row r="849" spans="2:6">
      <c r="B849" s="3"/>
      <c r="F849" s="3"/>
    </row>
    <row r="850" spans="2:6">
      <c r="B850" s="3"/>
      <c r="F850" s="3"/>
    </row>
    <row r="851" spans="2:6">
      <c r="B851" s="3"/>
      <c r="F851" s="3"/>
    </row>
    <row r="852" spans="2:6">
      <c r="B852" s="3"/>
      <c r="F852" s="3"/>
    </row>
  </sheetData>
  <phoneticPr fontId="7" type="noConversion"/>
  <hyperlinks>
    <hyperlink ref="P11" r:id="rId1" display="http://www.bav-astro.de/sfs/BAVM_link.php?BAVMnr=209"/>
    <hyperlink ref="P12" r:id="rId2" display="http://www.bav-astro.de/sfs/BAVM_link.php?BAVMnr=209"/>
    <hyperlink ref="P13" r:id="rId3" display="http://www.bav-astro.de/sfs/BAVM_link.php?BAVMnr=209"/>
    <hyperlink ref="P20" r:id="rId4" display="http://www.bav-astro.de/sfs/BAVM_link.php?BAVMnr=212"/>
    <hyperlink ref="P14" r:id="rId5" display="http://www.bav-astro.de/sfs/BAVM_link.php?BAVMnr=214"/>
    <hyperlink ref="P15" r:id="rId6" display="http://www.konkoly.hu/cgi-bin/IBVS?5966"/>
    <hyperlink ref="P21" r:id="rId7" display="http://var.astro.cz/oejv/issues/oejv0137.pdf"/>
    <hyperlink ref="P22" r:id="rId8" display="http://var.astro.cz/oejv/issues/oejv0137.pdf"/>
    <hyperlink ref="P16" r:id="rId9" display="http://www.bav-astro.de/sfs/BAVM_link.php?BAVMnr=220"/>
    <hyperlink ref="P17" r:id="rId10" display="http://www.konkoly.hu/cgi-bin/IBVS?6050"/>
    <hyperlink ref="P18" r:id="rId11" display="http://www.bav-astro.de/sfs/BAVM_link.php?BAVMnr=238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Active 2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2024-02-14T05:29:25Z</dcterms:modified>
</cp:coreProperties>
</file>