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F933E1C-3B89-4D48-84E8-E6500D65F6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C21" i="1"/>
  <c r="E21" i="1"/>
  <c r="F21" i="1"/>
  <c r="G21" i="1"/>
  <c r="I21" i="1"/>
  <c r="E22" i="1"/>
  <c r="F22" i="1"/>
  <c r="G22" i="1"/>
  <c r="K22" i="1"/>
  <c r="Q23" i="1"/>
  <c r="Q22" i="1"/>
  <c r="E14" i="1"/>
  <c r="E15" i="1" s="1"/>
  <c r="C17" i="1"/>
  <c r="Q21" i="1"/>
  <c r="C12" i="1"/>
  <c r="C11" i="1"/>
  <c r="O22" i="1" l="1"/>
  <c r="O21" i="1"/>
  <c r="C15" i="1"/>
  <c r="O23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<sst xmlns="http://schemas.openxmlformats.org/spreadsheetml/2006/main" count="53" uniqueCount="49">
  <si>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</si>
  <si>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</si>
  <si>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</si>
  <si>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</si>
  <si>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</si>
  <si>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</si>
  <si>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</si>
  <si>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</si>
  <si>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</si>
  <si>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</si>
  <si>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</si>
  <si>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</si>
  <si>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</si>
  <si>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</si>
  <si>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</si>
  <si>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</si>
  <si>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</si>
  <si>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</si>
  <si>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</si>
  <si>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</si>
  <si>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</si>
  <si>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</si>
  <si>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</si>
  <si>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</si>
  <si>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</si>
  <si>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</si>
  <si>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</si>
  <si>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</si>
  <si>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</si>
  <si>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</si>
  <si>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</si>
  <si>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</si>
  <si>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</si>
  <si>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</si>
  <si>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</si>
  <si>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</si>
  <si>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</si>
  <si>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</si>
  <si>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</si>
  <si>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</si>
  <si>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V1143 Her / GSC 3496-1109</t>
  </si>
  <si>
    <t>IBVS 6029</t>
  </si>
  <si>
    <t>I</t>
  </si>
  <si>
    <t>EA</t>
  </si>
  <si>
    <t>RHN 2020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</si>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</sst>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V1143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1-4804-88E6-7BAC15D73F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1-4804-88E6-7BAC15D73F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21-4804-88E6-7BAC15D73F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3.2499999993888196E-2</c:v>
                </c:pt>
                <c:pt idx="2">
                  <c:v>4.5699999995122198E-2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21-4804-88E6-7BAC15D73F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21-4804-88E6-7BAC15D73F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21-4804-88E6-7BAC15D73F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21-4804-88E6-7BAC15D73F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1.065957193001529E-2</c:v>
                </c:pt>
                <c:pt idx="1">
                  <c:v>3.2499999993888196E-2</c:v>
                </c:pt>
                <c:pt idx="2">
                  <c:v>4.5699999995122198E-2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21-4804-88E6-7BAC15D73FF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</c:v>
                </c:pt>
                <c:pt idx="2">
                  <c:v>4465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21-4804-88E6-7BAC15D73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909384"/>
        <c:axId val="1"/>
      </c:scatterChart>
      <c:valAx>
        <c:axId val="76090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909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087384D-BF3A-E457-6C32-DF91FD3DF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2" sqref="E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5" ht="20.25" x14ac:dyDescent="0.3">
      <c r="A1" s="1" t="s">
        <v>40</v>
      </c>
    </row>
    <row r="2" spans="1:5" x14ac:dyDescent="0.2">
      <c r="A2" t="s">
        <v>23</v>
      </c>
      <c r="B2" t="s">
        <v>43</v>
      </c>
      <c r="C2" s="3"/>
      <c r="D2" s="3"/>
    </row>
    <row r="3" spans="1:5" ht="13.5" thickBot="1" x14ac:dyDescent="0.25"/>
    <row r="4" spans="1:5" ht="14.25" thickTop="1" thickBot="1" x14ac:dyDescent="0.25">
      <c r="A4" s="5" t="s">
        <v>0</v>
      </c>
      <c r="C4" s="28" t="s">
        <v>38</v>
      </c>
      <c r="D4" s="29" t="s">
        <v>38</v>
      </c>
    </row>
    <row r="5" spans="1:5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5" x14ac:dyDescent="0.2">
      <c r="A6" s="5" t="s">
        <v>1</v>
      </c>
    </row>
    <row r="7" spans="1:5" x14ac:dyDescent="0.2">
      <c r="A7" t="s">
        <v>2</v>
      </c>
      <c r="C7" s="33">
        <v>51393.989000000001</v>
      </c>
      <c r="D7" s="30" t="s">
        <v>39</v>
      </c>
    </row>
    <row r="8" spans="1:5" x14ac:dyDescent="0.2">
      <c r="A8" t="s">
        <v>3</v>
      </c>
      <c r="C8" s="33">
        <v>1.6861999999999999</v>
      </c>
      <c r="D8" s="30" t="s">
        <v>39</v>
      </c>
    </row>
    <row r="9" spans="1:5" x14ac:dyDescent="0.2">
      <c r="A9" s="25" t="s">
        <v>33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5" x14ac:dyDescent="0.2">
      <c r="A11" s="10" t="s">
        <v>15</v>
      </c>
      <c r="B11" s="10"/>
      <c r="C11" s="22">
        <f ca="1">INTERCEPT(INDIRECT($D$9):G992,INDIRECT($C$9):F992)</f>
        <v>1.065957193001529E-2</v>
      </c>
      <c r="D11" s="3"/>
      <c r="E11" s="10"/>
    </row>
    <row r="12" spans="1:5" x14ac:dyDescent="0.2">
      <c r="A12" s="10" t="s">
        <v>16</v>
      </c>
      <c r="B12" s="10"/>
      <c r="C12" s="22">
        <f ca="1">SLOPE(INDIRECT($D$9):G992,INDIRECT($C$9):F992)</f>
        <v>7.8478002385457805E-6</v>
      </c>
      <c r="D12" s="3"/>
      <c r="E12" s="10"/>
    </row>
    <row r="13" spans="1:5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5" x14ac:dyDescent="0.2">
      <c r="A14" s="10"/>
      <c r="B14" s="10"/>
      <c r="C14" s="10"/>
      <c r="D14" s="14" t="s">
        <v>30</v>
      </c>
      <c r="E14" s="15">
        <f ca="1">NOW()+15018.5+$C$5/24</f>
        <v>60354.78518460648</v>
      </c>
    </row>
    <row r="15" spans="1:5" x14ac:dyDescent="0.2">
      <c r="A15" s="12" t="s">
        <v>17</v>
      </c>
      <c r="B15" s="10"/>
      <c r="C15" s="13">
        <f ca="1">(C7+C11)+(C8+C12)*INT(MAX(F21:F3533))</f>
        <v>58922.917699999998</v>
      </c>
      <c r="D15" s="14" t="s">
        <v>36</v>
      </c>
      <c r="E15" s="15">
        <f ca="1">ROUND(2*(E14-$C$7)/$C$8,0)/2+E13</f>
        <v>5315</v>
      </c>
    </row>
    <row r="16" spans="1:5" x14ac:dyDescent="0.2">
      <c r="A16" s="16" t="s">
        <v>4</v>
      </c>
      <c r="B16" s="10"/>
      <c r="C16" s="17">
        <f ca="1">+C8+C12</f>
        <v>1.6862078478002385</v>
      </c>
      <c r="D16" s="14" t="s">
        <v>37</v>
      </c>
      <c r="E16" s="24">
        <f ca="1">ROUND(2*(E14-$C$15)/$C$16,0)/2+E13</f>
        <v>850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D17" s="14" t="s">
        <v>31</v>
      </c>
      <c r="E17" s="18">
        <f ca="1">+$C$15+$C$16*E16-15018.5-$C$5/24</f>
        <v>45338.090203963533</v>
      </c>
    </row>
    <row r="18" spans="1:21" ht="14.25" thickTop="1" thickBot="1" x14ac:dyDescent="0.25">
      <c r="A18" s="16" t="s">
        <v>5</v>
      </c>
      <c r="B18" s="10"/>
      <c r="C18" s="19">
        <f ca="1">+C15</f>
        <v>58922.917699999998</v>
      </c>
      <c r="D18" s="20">
        <f ca="1">+C16</f>
        <v>1.6862078478002385</v>
      </c>
      <c r="E18" s="21" t="s">
        <v>32</v>
      </c>
    </row>
    <row r="19" spans="1:21" ht="13.5" thickTop="1" x14ac:dyDescent="0.2"/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7" t="s">
        <v>34</v>
      </c>
    </row>
    <row r="21" spans="1:21" x14ac:dyDescent="0.2">
      <c r="A21" t="s">
        <v>39</v>
      </c>
      <c r="C21" s="8">
        <f>C7</f>
        <v>51393.989000000001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1.065957193001529E-2</v>
      </c>
      <c r="Q21" s="2">
        <f>+C21-15018.5</f>
        <v>36375.489000000001</v>
      </c>
    </row>
    <row r="22" spans="1:21" x14ac:dyDescent="0.2">
      <c r="A22" s="31" t="s">
        <v>41</v>
      </c>
      <c r="B22" s="32" t="s">
        <v>42</v>
      </c>
      <c r="C22" s="31">
        <v>56086.716099999998</v>
      </c>
      <c r="D22" s="31">
        <v>5.9999999999999995E-4</v>
      </c>
      <c r="E22">
        <f>+(C22-C$7)/C$8</f>
        <v>2783.0192741074584</v>
      </c>
      <c r="F22">
        <f>ROUND(2*E22,0)/2</f>
        <v>2783</v>
      </c>
      <c r="G22">
        <f>+C22-(C$7+F22*C$8)</f>
        <v>3.2499999993888196E-2</v>
      </c>
      <c r="K22">
        <f>+G22</f>
        <v>3.2499999993888196E-2</v>
      </c>
      <c r="O22">
        <f ca="1">+C$11+C$12*$F22</f>
        <v>3.2499999993888196E-2</v>
      </c>
      <c r="Q22" s="2">
        <f>+C22-15018.5</f>
        <v>41068.216099999998</v>
      </c>
    </row>
    <row r="23" spans="1:21" x14ac:dyDescent="0.2">
      <c r="A23" s="5" t="s">
        <v>44</v>
      </c>
      <c r="C23" s="8">
        <v>58922.917699999998</v>
      </c>
      <c r="D23" s="8">
        <v>2.0000000000000001E-4</v>
      </c>
      <c r="E23">
        <f>+(C23-C$7)/C$8</f>
        <v>4465.0271023603354</v>
      </c>
      <c r="F23">
        <f>ROUND(2*E23,0)/2</f>
        <v>4465</v>
      </c>
      <c r="G23">
        <f>+C23-(C$7+F23*C$8)</f>
        <v>4.5699999995122198E-2</v>
      </c>
      <c r="K23">
        <f>+G23</f>
        <v>4.5699999995122198E-2</v>
      </c>
      <c r="O23">
        <f ca="1">+C$11+C$12*$F23</f>
        <v>4.5699999995122198E-2</v>
      </c>
      <c r="Q23" s="2">
        <f>+C23-15018.5</f>
        <v>43904.417699999998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2024-02-14T05:50:39Z</dcterms:modified>
</cp:coreProperties>
</file>