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0BEA34E-1885-4635-B8F9-8FCFB1B81E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C9" i="1"/>
  <c r="E21" i="1"/>
  <c r="F21" i="1"/>
  <c r="G21" i="1"/>
  <c r="I21" i="1"/>
  <c r="D9" i="1"/>
  <c r="F16" i="1"/>
  <c r="F17" i="1" s="1"/>
  <c r="C17" i="1"/>
  <c r="Q21" i="1"/>
  <c r="C11" i="1"/>
  <c r="C12" i="1"/>
  <c r="C16" i="1" l="1"/>
  <c r="D18" i="1" s="1"/>
  <c r="C15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<sst xmlns="http://schemas.openxmlformats.org/spreadsheetml/2006/main" count="426" uniqueCount="65">
  <si>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</si>
  <si>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</si>
  <si>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</si>
  <si>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</si>
  <si>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</si>
  <si>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</si>
  <si>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</si>
  <si>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</si>
  <si>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</si>
  <si>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</si>
  <si>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</si>
  <si>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</si>
  <si>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</si>
  <si>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</si>
  <si>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</si>
  <si>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</si>
  <si>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</si>
  <si>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</si>
  <si>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</si>
  <si>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</si>
  <si>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</si>
  <si>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</si>
  <si>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</si>
  <si>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</si>
  <si>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</si>
  <si>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</si>
  <si>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</si>
  <si>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</si>
  <si>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</si>
  <si>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</si>
  <si>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</si>
  <si>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</si>
  <si>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</si>
  <si>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</si>
  <si>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</si>
  <si>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</si>
  <si>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</si>
  <si>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</si>
  <si>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</si>
  <si>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</si>
  <si>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</si>
  <si>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</si>
  <si>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</si>
  <si>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</si>
  <si>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</si>
  <si>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</si>
  <si>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</si>
  <si>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</si>
  <si>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</si>
  <si>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</si>
  <si>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</si>
  <si>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</si>
  <si>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</si>
  <si>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</si>
  <si>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</si>
  <si>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</si>
  <si>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</si>
  <si>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V1153 Her</t>
  </si>
  <si>
    <t>2019F</t>
  </si>
  <si>
    <t>G3497-0900</t>
  </si>
  <si>
    <t>EW</t>
  </si>
  <si>
    <t>pr_</t>
  </si>
  <si>
    <t>V1153 Her / GSC 3497-0900</t>
  </si>
  <si>
    <t>GCVS</t>
  </si>
  <si>
    <t>as of 2019-06-26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</si>
</sst>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8-4B8B-AD90-63212C5FD7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8-4B8B-AD90-63212C5FD7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8-4B8B-AD90-63212C5FD7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-5.1540000000386499E-2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8-4B8B-AD90-63212C5FD7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8-4B8B-AD90-63212C5FD7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8-4B8B-AD90-63212C5FD7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8-4B8B-AD90-63212C5FD7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-5.1540000000386499E-2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8-4B8B-AD90-63212C5FD7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E8-4B8B-AD90-63212C5F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032600"/>
        <c:axId val="1"/>
      </c:scatterChart>
      <c:valAx>
        <c:axId val="70103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03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B34590-BF4E-CACC-7E20-91413E6AE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 t="s">
        <v>58</v>
      </c>
      <c r="H1" s="51"/>
      <c r="I1" s="52" t="s">
        <v>59</v>
      </c>
      <c r="J1" s="50" t="s">
        <v>57</v>
      </c>
      <c r="K1" s="53">
        <v>16.043399999999998</v>
      </c>
      <c r="L1" s="32">
        <v>50.451300000000003</v>
      </c>
      <c r="M1" s="33">
        <v>51396.909</v>
      </c>
      <c r="N1" s="33">
        <v>0.37422</v>
      </c>
      <c r="O1" s="31" t="s">
        <v>60</v>
      </c>
      <c r="P1" s="54">
        <v>12.4</v>
      </c>
      <c r="Q1" s="54">
        <v>12.65</v>
      </c>
      <c r="R1" s="55" t="s">
        <v>61</v>
      </c>
      <c r="S1" s="56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51396.909</v>
      </c>
      <c r="D4" s="27">
        <v>0.37422</v>
      </c>
      <c r="E4" s="57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51396.909</v>
      </c>
      <c r="D7" s="28" t="s">
        <v>63</v>
      </c>
    </row>
    <row r="8" spans="1:19" x14ac:dyDescent="0.2">
      <c r="A8" t="s">
        <v>5</v>
      </c>
      <c r="C8" s="60">
        <v>0.37422</v>
      </c>
      <c r="D8" s="28" t="s">
        <v>63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-2.9779857861204426E-6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57873.483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0.37421702201421386</v>
      </c>
      <c r="E16" s="14" t="s">
        <v>32</v>
      </c>
      <c r="F16" s="35">
        <f ca="1">NOW()+15018.5+$C$5/24</f>
        <v>60354.786557870371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23938.5</v>
      </c>
    </row>
    <row r="18" spans="1:21" ht="14.25" thickTop="1" thickBot="1" x14ac:dyDescent="0.25">
      <c r="A18" s="16" t="s">
        <v>7</v>
      </c>
      <c r="B18" s="10"/>
      <c r="C18" s="19">
        <f ca="1">+C15</f>
        <v>57873.483</v>
      </c>
      <c r="D18" s="20">
        <f ca="1">+C16</f>
        <v>0.37421702201421386</v>
      </c>
      <c r="E18" s="14" t="s">
        <v>38</v>
      </c>
      <c r="F18" s="23">
        <f ca="1">ROUND(2*(F16-$C$15)/$C$16,0)/2+F15</f>
        <v>6631.5</v>
      </c>
    </row>
    <row r="19" spans="1:21" ht="13.5" thickTop="1" x14ac:dyDescent="0.2">
      <c r="E19" s="14" t="s">
        <v>33</v>
      </c>
      <c r="F19" s="18">
        <f ca="1">+$C$15+$C$16*F18-15018.5-$C$5/24</f>
        <v>45336.999014820598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51396.909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36378.409</v>
      </c>
    </row>
    <row r="22" spans="1:21" x14ac:dyDescent="0.2">
      <c r="A22" s="58" t="s">
        <v>0</v>
      </c>
      <c r="B22" s="59" t="s">
        <v>1</v>
      </c>
      <c r="C22" s="59">
        <v>57873.483</v>
      </c>
      <c r="D22" s="59">
        <v>2.5000000000000001E-3</v>
      </c>
      <c r="E22">
        <f>+(C22-C$7)/C$8</f>
        <v>17306.862273528943</v>
      </c>
      <c r="F22">
        <f>ROUND(2*E22,0)/2</f>
        <v>17307</v>
      </c>
      <c r="G22">
        <f>+C22-(C$7+F22*C$8)</f>
        <v>-5.1540000000386499E-2</v>
      </c>
      <c r="K22">
        <f>+G22</f>
        <v>-5.1540000000386499E-2</v>
      </c>
      <c r="O22">
        <f ca="1">+C$11+C$12*$F22</f>
        <v>-5.1540000000386499E-2</v>
      </c>
      <c r="Q22" s="2">
        <f>+C22-15018.5</f>
        <v>42854.983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35" r:id="rId1" display="http://vsolj.cetus-net.org/bulletin.html"/>
    <hyperlink ref="H64328" r:id="rId2" display="https://www.aavso.org/ejaavso"/>
    <hyperlink ref="AP479" r:id="rId3" display="http://cdsbib.u-strasbg.fr/cgi-bin/cdsbib?1990RMxAA..21..381G"/>
    <hyperlink ref="AP483" r:id="rId4" display="http://cdsbib.u-strasbg.fr/cgi-bin/cdsbib?1990RMxAA..21..381G"/>
    <hyperlink ref="AP482" r:id="rId5" display="http://cdsbib.u-strasbg.fr/cgi-bin/cdsbib?1990RMxAA..21..381G"/>
    <hyperlink ref="AP463" r:id="rId6" display="http://cdsbib.u-strasbg.fr/cgi-bin/cdsbib?1990RMxAA..21..381G"/>
    <hyperlink ref="I64335" r:id="rId7" display="http://vsolj.cetus-net.org/bulletin.html"/>
    <hyperlink ref="AQ619" r:id="rId8" display="http://cdsbib.u-strasbg.fr/cgi-bin/cdsbib?1990RMxAA..21..381G"/>
    <hyperlink ref="AQ55385" r:id="rId9" display="http://cdsbib.u-strasbg.fr/cgi-bin/cdsbib?1990RMxAA..21..381G"/>
    <hyperlink ref="AQ620" r:id="rId10" display="http://cdsbib.u-strasbg.fr/cgi-bin/cdsbib?1990RMxAA..21..381G"/>
    <hyperlink ref="H64332" r:id="rId11" display="https://www.aavso.org/ejaavso"/>
    <hyperlink ref="H1505" r:id="rId12" display="http://vsolj.cetus-net.org/bulletin.html"/>
    <hyperlink ref="AP2749" r:id="rId13" display="http://cdsbib.u-strasbg.fr/cgi-bin/cdsbib?1990RMxAA..21..381G"/>
    <hyperlink ref="AP2752" r:id="rId14" display="http://cdsbib.u-strasbg.fr/cgi-bin/cdsbib?1990RMxAA..21..381G"/>
    <hyperlink ref="AP2750" r:id="rId15" display="http://cdsbib.u-strasbg.fr/cgi-bin/cdsbib?1990RMxAA..21..381G"/>
    <hyperlink ref="AP2734" r:id="rId16" display="http://cdsbib.u-strasbg.fr/cgi-bin/cdsbib?1990RMxAA..21..381G"/>
    <hyperlink ref="I1505" r:id="rId17" display="http://vsolj.cetus-net.org/bulletin.html"/>
    <hyperlink ref="AQ2963" r:id="rId18" display="http://cdsbib.u-strasbg.fr/cgi-bin/cdsbib?1990RMxAA..21..381G"/>
    <hyperlink ref="AQ65200" r:id="rId19" display="http://cdsbib.u-strasbg.fr/cgi-bin/cdsbib?1990RMxAA..21..381G"/>
    <hyperlink ref="AQ296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2024-02-14T05:52:38Z</dcterms:modified>
</cp:coreProperties>
</file>