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8A6565C-6234-4E15-A41B-1FF503A868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K24" i="1" s="1"/>
  <c r="Q24" i="1"/>
  <c r="F22" i="1"/>
  <c r="G22" i="1"/>
  <c r="K22" i="1"/>
  <c r="D9" i="1"/>
  <c r="C9" i="1"/>
  <c r="Q23" i="1"/>
  <c r="E22" i="1"/>
  <c r="E21" i="1"/>
  <c r="F21" i="1"/>
  <c r="G21" i="1"/>
  <c r="I21" i="1"/>
  <c r="Q22" i="1"/>
  <c r="C8" i="1"/>
  <c r="E23" i="1"/>
  <c r="F23" i="1"/>
  <c r="G23" i="1"/>
  <c r="K23" i="1"/>
  <c r="D8" i="1"/>
  <c r="F16" i="1"/>
  <c r="F17" i="1" s="1"/>
  <c r="C17" i="1"/>
  <c r="Q21" i="1"/>
  <c r="C12" i="1"/>
  <c r="C11" i="1"/>
  <c r="O24" i="1" l="1"/>
  <c r="C16" i="1"/>
  <c r="D18" i="1" s="1"/>
  <c r="C15" i="1"/>
  <c r="F18" i="1" s="1"/>
  <c r="O23" i="1"/>
  <c r="O21" i="1"/>
  <c r="O22" i="1"/>
  <c r="F19" i="1" l="1"/>
  <c r="C18" i="1"/>
</calcChain>
</file>

<file path=xl/sharedStrings.xml><?xml version="1.0" encoding="utf-8"?>
<sst xmlns="http://schemas.openxmlformats.org/spreadsheetml/2006/main" count="59" uniqueCount="53">
  <si>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</si>
  <si>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</si>
  <si>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</si>
  <si>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</si>
  <si>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</si>
  <si>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</si>
  <si>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</si>
  <si>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</si>
  <si>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</si>
  <si>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</si>
  <si>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</si>
  <si>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</si>
  <si>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</si>
  <si>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</si>
  <si>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</si>
  <si>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</si>
  <si>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</si>
  <si>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</si>
  <si>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</si>
  <si>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</si>
  <si>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</si>
  <si>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</si>
  <si>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</si>
  <si>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</si>
  <si>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</si>
  <si>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</si>
  <si>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</si>
  <si>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</si>
  <si>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</si>
  <si>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</si>
  <si>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</si>
  <si>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</si>
  <si>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</si>
  <si>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</si>
  <si>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</si>
  <si>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</si>
  <si>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</si>
  <si>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</si>
  <si>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</si>
  <si>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</si>
  <si>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</si>
  <si>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</si>
  <si>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V1158 Her</t>
  </si>
  <si>
    <t>2017K</t>
  </si>
  <si>
    <t>G3067-0618</t>
  </si>
  <si>
    <t xml:space="preserve">EW:       </t>
  </si>
  <si>
    <t>pr_6</t>
  </si>
  <si>
    <t xml:space="preserve">A3               </t>
  </si>
  <si>
    <t>V1158 Her / GSC 3067-0618</t>
  </si>
  <si>
    <t>GCVS</t>
  </si>
  <si>
    <t>I</t>
  </si>
  <si>
    <t>OEJV 0179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</si>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</sst>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8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6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5" fillId="25" borderId="11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6" fillId="25" borderId="1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31" fillId="0" borderId="0" xfId="41" applyFont="1" applyAlignment="1">
      <alignment horizontal="left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31" fillId="0" borderId="0" xfId="41" applyFont="1" applyAlignment="1">
      <alignment horizontal="left" wrapText="1"/>
    </xf>
    <xf numFmtId="0" fontId="31" fillId="0" borderId="0" xfId="41" applyFont="1" applyAlignment="1">
      <alignment horizontal="center" wrapText="1"/>
    </xf>
    <xf numFmtId="0" fontId="0" fillId="26" borderId="0" xfId="0" applyFill="1" applyAlignment="1"/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165" fontId="33" fillId="0" borderId="0" xfId="0" applyNumberFormat="1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V1158 Her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35127795846455"/>
          <c:w val="0.8345864661654135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1.6999999999999999E-3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9341</c:v>
                </c:pt>
                <c:pt idx="2">
                  <c:v>9803</c:v>
                </c:pt>
                <c:pt idx="3">
                  <c:v>11998.5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A4-4935-9FA3-55159AA3EBB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9341</c:v>
                </c:pt>
                <c:pt idx="2">
                  <c:v>9803</c:v>
                </c:pt>
                <c:pt idx="3">
                  <c:v>11998.5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A4-4935-9FA3-55159AA3EBB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9341</c:v>
                </c:pt>
                <c:pt idx="2">
                  <c:v>9803</c:v>
                </c:pt>
                <c:pt idx="3">
                  <c:v>11998.5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A4-4935-9FA3-55159AA3EBB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9341</c:v>
                </c:pt>
                <c:pt idx="2">
                  <c:v>9803</c:v>
                </c:pt>
                <c:pt idx="3">
                  <c:v>11998.5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0.66104000000632368</c:v>
                </c:pt>
                <c:pt idx="2">
                  <c:v>0.68989999999757856</c:v>
                </c:pt>
                <c:pt idx="3">
                  <c:v>0.680899999999383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A4-4935-9FA3-55159AA3EBB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9341</c:v>
                </c:pt>
                <c:pt idx="2">
                  <c:v>9803</c:v>
                </c:pt>
                <c:pt idx="3">
                  <c:v>11998.5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A4-4935-9FA3-55159AA3EBB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9341</c:v>
                </c:pt>
                <c:pt idx="2">
                  <c:v>9803</c:v>
                </c:pt>
                <c:pt idx="3">
                  <c:v>11998.5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1A4-4935-9FA3-55159AA3EBB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9341</c:v>
                </c:pt>
                <c:pt idx="2">
                  <c:v>9803</c:v>
                </c:pt>
                <c:pt idx="3">
                  <c:v>11998.5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1A4-4935-9FA3-55159AA3EBB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9341</c:v>
                </c:pt>
                <c:pt idx="2">
                  <c:v>9803</c:v>
                </c:pt>
                <c:pt idx="3">
                  <c:v>11998.5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0.63750063720563266</c:v>
                </c:pt>
                <c:pt idx="1">
                  <c:v>0.67329535771995375</c:v>
                </c:pt>
                <c:pt idx="2">
                  <c:v>0.67506574214106663</c:v>
                </c:pt>
                <c:pt idx="3">
                  <c:v>0.68347890014226487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1A4-4935-9FA3-55159AA3EBB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9341</c:v>
                </c:pt>
                <c:pt idx="2">
                  <c:v>9803</c:v>
                </c:pt>
                <c:pt idx="3">
                  <c:v>11998.5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1A4-4935-9FA3-55159AA3E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7159256"/>
        <c:axId val="1"/>
      </c:scatterChart>
      <c:valAx>
        <c:axId val="847159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93233082706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7159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D27C065-AD6C-AE26-B648-972D814FD0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2" sqref="F11: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48</v>
      </c>
      <c r="F1" s="37" t="s">
        <v>42</v>
      </c>
      <c r="G1" s="30" t="s">
        <v>43</v>
      </c>
      <c r="H1" s="38"/>
      <c r="I1" s="39" t="s">
        <v>44</v>
      </c>
      <c r="J1" s="40" t="s">
        <v>42</v>
      </c>
      <c r="K1" s="41">
        <v>16.112300000000001</v>
      </c>
      <c r="L1" s="32">
        <v>44.062090000000005</v>
      </c>
      <c r="M1" s="33">
        <v>51408.74</v>
      </c>
      <c r="N1" s="33">
        <v>0.66</v>
      </c>
      <c r="O1" s="31" t="s">
        <v>45</v>
      </c>
      <c r="P1" s="32">
        <v>9.7799999999999994</v>
      </c>
      <c r="Q1" s="32">
        <v>9.9499999999999993</v>
      </c>
      <c r="R1" s="42" t="s">
        <v>46</v>
      </c>
      <c r="S1" s="31" t="s">
        <v>47</v>
      </c>
    </row>
    <row r="2" spans="1:19" x14ac:dyDescent="0.2">
      <c r="A2" t="s">
        <v>24</v>
      </c>
      <c r="B2" t="s">
        <v>45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1</v>
      </c>
      <c r="C4" s="26">
        <v>51408.74</v>
      </c>
      <c r="D4" s="27">
        <v>0.66</v>
      </c>
    </row>
    <row r="5" spans="1:19" ht="13.5" thickTop="1" x14ac:dyDescent="0.2">
      <c r="A5" s="9" t="s">
        <v>29</v>
      </c>
      <c r="B5" s="10"/>
      <c r="C5" s="11">
        <v>-9.5</v>
      </c>
      <c r="D5" s="10" t="s">
        <v>30</v>
      </c>
      <c r="E5" s="10"/>
    </row>
    <row r="6" spans="1:19" x14ac:dyDescent="0.2">
      <c r="A6" s="5" t="s">
        <v>2</v>
      </c>
    </row>
    <row r="7" spans="1:19" x14ac:dyDescent="0.2">
      <c r="A7" t="s">
        <v>3</v>
      </c>
      <c r="C7" s="52">
        <v>51408.74</v>
      </c>
      <c r="D7" s="28" t="s">
        <v>49</v>
      </c>
    </row>
    <row r="8" spans="1:19" x14ac:dyDescent="0.2">
      <c r="A8" t="s">
        <v>4</v>
      </c>
      <c r="C8" s="52">
        <f>N1</f>
        <v>0.66</v>
      </c>
      <c r="D8" s="28" t="str">
        <f>D7</f>
        <v>GCVS</v>
      </c>
    </row>
    <row r="9" spans="1:19" x14ac:dyDescent="0.2">
      <c r="A9" s="24" t="s">
        <v>33</v>
      </c>
      <c r="B9" s="36">
        <v>22</v>
      </c>
      <c r="C9" s="22" t="str">
        <f>"F"&amp;B9</f>
        <v>F22</v>
      </c>
      <c r="D9" s="23" t="str">
        <f>"G"&amp;B9</f>
        <v>G22</v>
      </c>
    </row>
    <row r="10" spans="1:19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19" x14ac:dyDescent="0.2">
      <c r="A11" s="10" t="s">
        <v>16</v>
      </c>
      <c r="B11" s="10"/>
      <c r="C11" s="21">
        <f ca="1">INTERCEPT(INDIRECT($D$9):G992,INDIRECT($C$9):F992)</f>
        <v>0.63750063720563266</v>
      </c>
      <c r="D11" s="3"/>
      <c r="E11" s="10"/>
    </row>
    <row r="12" spans="1:19" x14ac:dyDescent="0.2">
      <c r="A12" s="10" t="s">
        <v>17</v>
      </c>
      <c r="B12" s="10"/>
      <c r="C12" s="21">
        <f ca="1">SLOPE(INDIRECT($D$9):G992,INDIRECT($C$9):F992)</f>
        <v>3.8320009114999514E-6</v>
      </c>
      <c r="D12" s="3"/>
      <c r="E12" s="10"/>
    </row>
    <row r="13" spans="1:19" x14ac:dyDescent="0.2">
      <c r="A13" s="10" t="s">
        <v>19</v>
      </c>
      <c r="B13" s="10"/>
      <c r="C13" s="3" t="s">
        <v>14</v>
      </c>
    </row>
    <row r="14" spans="1:19" x14ac:dyDescent="0.2">
      <c r="A14" s="10"/>
      <c r="B14" s="10"/>
      <c r="C14" s="10"/>
    </row>
    <row r="15" spans="1:19" x14ac:dyDescent="0.2">
      <c r="A15" s="12" t="s">
        <v>18</v>
      </c>
      <c r="B15" s="10"/>
      <c r="C15" s="13">
        <f ca="1">(C7+C11)+(C8+C12)*INT(MAX(F21:F3533))</f>
        <v>59328.103476984135</v>
      </c>
      <c r="E15" s="14" t="s">
        <v>35</v>
      </c>
      <c r="F15" s="34">
        <v>1</v>
      </c>
    </row>
    <row r="16" spans="1:19" x14ac:dyDescent="0.2">
      <c r="A16" s="16" t="s">
        <v>5</v>
      </c>
      <c r="B16" s="10"/>
      <c r="C16" s="17">
        <f ca="1">+C8+C12</f>
        <v>0.66000383200091151</v>
      </c>
      <c r="E16" s="14" t="s">
        <v>31</v>
      </c>
      <c r="F16" s="35">
        <f ca="1">NOW()+15018.5+$C$5/24</f>
        <v>60354.787054398148</v>
      </c>
    </row>
    <row r="17" spans="1:21" ht="13.5" thickBot="1" x14ac:dyDescent="0.25">
      <c r="A17" s="14" t="s">
        <v>28</v>
      </c>
      <c r="B17" s="10"/>
      <c r="C17" s="10">
        <f>COUNT(C21:C2191)</f>
        <v>4</v>
      </c>
      <c r="E17" s="14" t="s">
        <v>36</v>
      </c>
      <c r="F17" s="15">
        <f ca="1">ROUND(2*(F16-$C$7)/$C$8,0)/2+F15</f>
        <v>13555.5</v>
      </c>
    </row>
    <row r="18" spans="1:21" ht="14.25" thickTop="1" thickBot="1" x14ac:dyDescent="0.25">
      <c r="A18" s="16" t="s">
        <v>6</v>
      </c>
      <c r="B18" s="10"/>
      <c r="C18" s="19">
        <f ca="1">+C15</f>
        <v>59328.103476984135</v>
      </c>
      <c r="D18" s="20">
        <f ca="1">+C16</f>
        <v>0.66000383200091151</v>
      </c>
      <c r="E18" s="14" t="s">
        <v>37</v>
      </c>
      <c r="F18" s="23">
        <f ca="1">ROUND(2*(F16-$C$15)/$C$16,0)/2+F15</f>
        <v>1556.5</v>
      </c>
    </row>
    <row r="19" spans="1:21" ht="13.5" thickTop="1" x14ac:dyDescent="0.2">
      <c r="E19" s="14" t="s">
        <v>32</v>
      </c>
      <c r="F19" s="18">
        <f ca="1">+$C$15+$C$16*F18-15018.5-$C$5/24</f>
        <v>45337.295274826887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5" t="s">
        <v>34</v>
      </c>
    </row>
    <row r="21" spans="1:21" x14ac:dyDescent="0.2">
      <c r="A21" t="s">
        <v>49</v>
      </c>
      <c r="C21" s="8">
        <v>51408.74</v>
      </c>
      <c r="D21" s="8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0.63750063720563266</v>
      </c>
      <c r="Q21" s="2">
        <f>+C21-15018.5</f>
        <v>36390.239999999998</v>
      </c>
    </row>
    <row r="22" spans="1:21" x14ac:dyDescent="0.2">
      <c r="A22" s="44" t="s">
        <v>51</v>
      </c>
      <c r="B22" s="45" t="s">
        <v>50</v>
      </c>
      <c r="C22" s="46">
        <v>57574.461040000002</v>
      </c>
      <c r="D22" s="46">
        <v>4.0000000000000002E-4</v>
      </c>
      <c r="E22">
        <f>+(C22-C$7)/C$8</f>
        <v>9342.001575757582</v>
      </c>
      <c r="F22" s="49">
        <f>ROUND(2*E22,0)/2-1</f>
        <v>9341</v>
      </c>
      <c r="G22">
        <f>+C22-(C$7+F22*C$8)</f>
        <v>0.66104000000632368</v>
      </c>
      <c r="K22">
        <f>+G22</f>
        <v>0.66104000000632368</v>
      </c>
      <c r="O22">
        <f ca="1">+C$11+C$12*$F22</f>
        <v>0.67329535771995375</v>
      </c>
      <c r="Q22" s="2">
        <f>+C22-15018.5</f>
        <v>42555.961040000002</v>
      </c>
    </row>
    <row r="23" spans="1:21" x14ac:dyDescent="0.2">
      <c r="A23" s="43" t="s">
        <v>0</v>
      </c>
      <c r="B23" s="48" t="s">
        <v>50</v>
      </c>
      <c r="C23" s="47">
        <v>57879.409899999999</v>
      </c>
      <c r="D23" s="47">
        <v>1.5E-3</v>
      </c>
      <c r="E23">
        <f>+(C23-C$7)/C$8</f>
        <v>9804.0453030303033</v>
      </c>
      <c r="F23" s="49">
        <f>ROUND(2*E23,0)/2-1</f>
        <v>9803</v>
      </c>
      <c r="G23">
        <f>+C23-(C$7+F23*C$8)</f>
        <v>0.68989999999757856</v>
      </c>
      <c r="K23">
        <f>+G23</f>
        <v>0.68989999999757856</v>
      </c>
      <c r="O23">
        <f ca="1">+C$11+C$12*$F23</f>
        <v>0.67506574214106663</v>
      </c>
      <c r="Q23" s="2">
        <f>+C23-15018.5</f>
        <v>42860.909899999999</v>
      </c>
    </row>
    <row r="24" spans="1:21" x14ac:dyDescent="0.2">
      <c r="A24" s="50" t="s">
        <v>52</v>
      </c>
      <c r="B24" s="51" t="s">
        <v>50</v>
      </c>
      <c r="C24" s="53">
        <v>59328.430899999999</v>
      </c>
      <c r="D24" s="54">
        <v>1.6999999999999999E-3</v>
      </c>
      <c r="E24">
        <f>+(C24-C$7)/C$8</f>
        <v>11999.531666666668</v>
      </c>
      <c r="F24">
        <f>ROUND(2*E24,0)/2-1</f>
        <v>11998.5</v>
      </c>
      <c r="G24">
        <f>+C24-(C$7+F24*C$8)</f>
        <v>0.680899999999383</v>
      </c>
      <c r="K24">
        <f>+G24</f>
        <v>0.680899999999383</v>
      </c>
      <c r="O24">
        <f ca="1">+C$11+C$12*$F24</f>
        <v>0.68347890014226487</v>
      </c>
      <c r="Q24" s="2">
        <f>+C24-15018.5</f>
        <v>44309.930899999999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64335" r:id="rId1" display="http://vsolj.cetus-net.org/bulletin.html" xr:uid="{00000000-0004-0000-0000-000000000000}"/>
    <hyperlink ref="H64328" r:id="rId2" display="https://www.aavso.org/ejaavso" xr:uid="{00000000-0004-0000-0000-000001000000}"/>
    <hyperlink ref="AP479" r:id="rId3" display="http://cdsbib.u-strasbg.fr/cgi-bin/cdsbib?1990RMxAA..21..381G" xr:uid="{00000000-0004-0000-0000-000002000000}"/>
    <hyperlink ref="AP483" r:id="rId4" display="http://cdsbib.u-strasbg.fr/cgi-bin/cdsbib?1990RMxAA..21..381G" xr:uid="{00000000-0004-0000-0000-000003000000}"/>
    <hyperlink ref="AP482" r:id="rId5" display="http://cdsbib.u-strasbg.fr/cgi-bin/cdsbib?1990RMxAA..21..381G" xr:uid="{00000000-0004-0000-0000-000004000000}"/>
    <hyperlink ref="AP463" r:id="rId6" display="http://cdsbib.u-strasbg.fr/cgi-bin/cdsbib?1990RMxAA..21..381G" xr:uid="{00000000-0004-0000-0000-000005000000}"/>
    <hyperlink ref="I64335" r:id="rId7" display="http://vsolj.cetus-net.org/bulletin.html" xr:uid="{00000000-0004-0000-0000-000006000000}"/>
    <hyperlink ref="AQ619" r:id="rId8" display="http://cdsbib.u-strasbg.fr/cgi-bin/cdsbib?1990RMxAA..21..381G" xr:uid="{00000000-0004-0000-0000-000007000000}"/>
    <hyperlink ref="AQ55385" r:id="rId9" display="http://cdsbib.u-strasbg.fr/cgi-bin/cdsbib?1990RMxAA..21..381G" xr:uid="{00000000-0004-0000-0000-000008000000}"/>
    <hyperlink ref="AQ620" r:id="rId10" display="http://cdsbib.u-strasbg.fr/cgi-bin/cdsbib?1990RMxAA..21..381G" xr:uid="{00000000-0004-0000-0000-000009000000}"/>
    <hyperlink ref="H64332" r:id="rId11" display="https://www.aavso.org/ejaavso" xr:uid="{00000000-0004-0000-0000-00000A000000}"/>
    <hyperlink ref="H1505" r:id="rId12" display="http://vsolj.cetus-net.org/bulletin.html" xr:uid="{00000000-0004-0000-0000-00000B000000}"/>
    <hyperlink ref="AP2749" r:id="rId13" display="http://cdsbib.u-strasbg.fr/cgi-bin/cdsbib?1990RMxAA..21..381G" xr:uid="{00000000-0004-0000-0000-00000C000000}"/>
    <hyperlink ref="AP2752" r:id="rId14" display="http://cdsbib.u-strasbg.fr/cgi-bin/cdsbib?1990RMxAA..21..381G" xr:uid="{00000000-0004-0000-0000-00000D000000}"/>
    <hyperlink ref="AP2750" r:id="rId15" display="http://cdsbib.u-strasbg.fr/cgi-bin/cdsbib?1990RMxAA..21..381G" xr:uid="{00000000-0004-0000-0000-00000E000000}"/>
    <hyperlink ref="AP2734" r:id="rId16" display="http://cdsbib.u-strasbg.fr/cgi-bin/cdsbib?1990RMxAA..21..381G" xr:uid="{00000000-0004-0000-0000-00000F000000}"/>
    <hyperlink ref="I1505" r:id="rId17" display="http://vsolj.cetus-net.org/bulletin.html" xr:uid="{00000000-0004-0000-0000-000010000000}"/>
    <hyperlink ref="AQ2963" r:id="rId18" display="http://cdsbib.u-strasbg.fr/cgi-bin/cdsbib?1990RMxAA..21..381G" xr:uid="{00000000-0004-0000-0000-000011000000}"/>
    <hyperlink ref="AQ65200" r:id="rId19" display="http://cdsbib.u-strasbg.fr/cgi-bin/cdsbib?1990RMxAA..21..381G" xr:uid="{00000000-0004-0000-0000-000012000000}"/>
    <hyperlink ref="AQ2967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2024-02-14T05:53:21Z</dcterms:modified>
</cp:coreProperties>
</file>