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AE2E4DF-87F8-4B4F-A6D0-60081704FE3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Q22" i="1"/>
  <c r="Q23" i="1"/>
  <c r="C8" i="1"/>
  <c r="E23" i="1"/>
  <c r="F23" i="1"/>
  <c r="G23" i="1"/>
  <c r="K23" i="1"/>
  <c r="E21" i="1"/>
  <c r="F21" i="1"/>
  <c r="G21" i="1"/>
  <c r="I21" i="1"/>
  <c r="D8" i="1"/>
  <c r="F16" i="1"/>
  <c r="F17" i="1" s="1"/>
  <c r="C17" i="1"/>
  <c r="Q21" i="1"/>
  <c r="E22" i="1"/>
  <c r="F22" i="1"/>
  <c r="G22" i="1"/>
  <c r="K22" i="1"/>
  <c r="C12" i="1"/>
  <c r="C11" i="1"/>
  <c r="C15" i="1" l="1"/>
  <c r="F18" i="1" s="1"/>
  <c r="O22" i="1"/>
  <c r="O21" i="1"/>
  <c r="O23" i="1"/>
  <c r="C16" i="1"/>
  <c r="D18" i="1" s="1"/>
  <c r="F19" i="1" l="1"/>
  <c r="C18" i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<sst xmlns="http://schemas.openxmlformats.org/spreadsheetml/2006/main" count="57" uniqueCount="51">
  <si>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</si>
  <si>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</si>
  <si>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</si>
  <si>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</si>
  <si>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</si>
  <si>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</si>
  <si>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</si>
  <si>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</si>
  <si>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</si>
  <si>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</si>
  <si>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</si>
  <si>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</si>
  <si>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</si>
  <si>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</si>
  <si>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</si>
  <si>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</si>
  <si>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</si>
  <si>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</si>
  <si>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</si>
  <si>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</si>
  <si>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</si>
  <si>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</si>
  <si>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</si>
  <si>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</si>
  <si>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</si>
  <si>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</si>
  <si>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</si>
  <si>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</si>
  <si>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</si>
  <si>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</si>
  <si>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</si>
  <si>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</si>
  <si>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</si>
  <si>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</si>
  <si>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</si>
  <si>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</si>
  <si>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</si>
  <si>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</si>
  <si>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</si>
  <si>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</si>
  <si>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</si>
  <si>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V1180 Her  </t>
  </si>
  <si>
    <t>2017K</t>
  </si>
  <si>
    <t>G2584-1936</t>
  </si>
  <si>
    <t xml:space="preserve">EW:       </t>
  </si>
  <si>
    <t>pr_6</t>
  </si>
  <si>
    <t xml:space="preserve">          </t>
  </si>
  <si>
    <t>V1180 Her   / GSC 2584-1936</t>
  </si>
  <si>
    <t>GCVS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</si>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</sst>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V1180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15679.5</c:v>
                </c:pt>
                <c:pt idx="2">
                  <c:v>17909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ED-4893-90EC-9147E250ECC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15679.5</c:v>
                </c:pt>
                <c:pt idx="2">
                  <c:v>17909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ED-4893-90EC-9147E250ECC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15679.5</c:v>
                </c:pt>
                <c:pt idx="2">
                  <c:v>17909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ED-4893-90EC-9147E250ECC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15679.5</c:v>
                </c:pt>
                <c:pt idx="2">
                  <c:v>17909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-6.1246999990544282E-2</c:v>
                </c:pt>
                <c:pt idx="2">
                  <c:v>7.7856000003521331E-2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ED-4893-90EC-9147E250ECC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15679.5</c:v>
                </c:pt>
                <c:pt idx="2">
                  <c:v>17909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ED-4893-90EC-9147E250EC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15679.5</c:v>
                </c:pt>
                <c:pt idx="2">
                  <c:v>17909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ED-4893-90EC-9147E250EC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15679.5</c:v>
                </c:pt>
                <c:pt idx="2">
                  <c:v>17909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ED-4893-90EC-9147E250ECC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15679.5</c:v>
                </c:pt>
                <c:pt idx="2">
                  <c:v>17909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-1.0395226171275489</c:v>
                </c:pt>
                <c:pt idx="1">
                  <c:v>-6.1246999990544393E-2</c:v>
                </c:pt>
                <c:pt idx="2">
                  <c:v>7.7856000003521331E-2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ED-4893-90EC-9147E250ECC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15679.5</c:v>
                </c:pt>
                <c:pt idx="2">
                  <c:v>17909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ED-4893-90EC-9147E250E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961912"/>
        <c:axId val="1"/>
      </c:scatterChart>
      <c:valAx>
        <c:axId val="752961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2961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E856D52-BB48-7888-6028-AFFB97400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16.281500000000001</v>
      </c>
      <c r="L1" s="32">
        <v>33.010759999999998</v>
      </c>
      <c r="M1" s="33">
        <v>51243.276599999997</v>
      </c>
      <c r="N1" s="33">
        <v>0.35206599999999999</v>
      </c>
      <c r="O1" s="31" t="s">
        <v>44</v>
      </c>
      <c r="P1" s="42">
        <v>12.82</v>
      </c>
      <c r="Q1" s="42">
        <v>-0.16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51243.276599999997</v>
      </c>
      <c r="D4" s="27">
        <v>0.35206599999999999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7">
        <v>51243.276599999997</v>
      </c>
      <c r="D7" s="28" t="s">
        <v>48</v>
      </c>
    </row>
    <row r="8" spans="1:19" x14ac:dyDescent="0.2">
      <c r="A8" t="s">
        <v>3</v>
      </c>
      <c r="C8" s="47">
        <f>N1</f>
        <v>0.35206599999999999</v>
      </c>
      <c r="D8" s="28" t="str">
        <f>D7</f>
        <v>GCVS</v>
      </c>
    </row>
    <row r="9" spans="1:19" x14ac:dyDescent="0.2">
      <c r="A9" s="24" t="s">
        <v>32</v>
      </c>
      <c r="B9" s="36">
        <v>22</v>
      </c>
      <c r="C9" s="22" t="str">
        <f>"F"&amp;B9</f>
        <v>F22</v>
      </c>
      <c r="D9" s="23" t="str">
        <f>"G"&amp;B9</f>
        <v>G22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-1.0395226171275489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6.2392016144456426E-5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57548.504450000008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0.35212839201614443</v>
      </c>
      <c r="E16" s="14" t="s">
        <v>30</v>
      </c>
      <c r="F16" s="35">
        <f ca="1">NOW()+15018.5+$C$5/24</f>
        <v>60354.792094675926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25881</v>
      </c>
    </row>
    <row r="18" spans="1:21" ht="14.25" thickTop="1" thickBot="1" x14ac:dyDescent="0.25">
      <c r="A18" s="16" t="s">
        <v>5</v>
      </c>
      <c r="B18" s="10"/>
      <c r="C18" s="19">
        <f ca="1">+C15</f>
        <v>57548.504450000008</v>
      </c>
      <c r="D18" s="20">
        <f ca="1">+C16</f>
        <v>0.35212839201614443</v>
      </c>
      <c r="E18" s="14" t="s">
        <v>36</v>
      </c>
      <c r="F18" s="23">
        <f ca="1">ROUND(2*(F16-$C$15)/$C$16,0)/2+F15</f>
        <v>7970.5</v>
      </c>
    </row>
    <row r="19" spans="1:21" ht="13.5" thickTop="1" x14ac:dyDescent="0.2">
      <c r="E19" s="14" t="s">
        <v>31</v>
      </c>
      <c r="F19" s="18">
        <f ca="1">+$C$15+$C$16*F18-15018.5-$C$5/24</f>
        <v>45337.03963189802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51243.276599999997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-1.0395226171275489</v>
      </c>
      <c r="Q21" s="2">
        <f>+C21-15018.5</f>
        <v>36224.776599999997</v>
      </c>
    </row>
    <row r="22" spans="1:21" x14ac:dyDescent="0.2">
      <c r="A22" s="44" t="s">
        <v>50</v>
      </c>
      <c r="B22" s="45" t="s">
        <v>49</v>
      </c>
      <c r="C22" s="46">
        <v>56763.434200000003</v>
      </c>
      <c r="D22" s="46">
        <v>2.9999999999999997E-4</v>
      </c>
      <c r="E22">
        <f>+(C22-C$7)/C$8</f>
        <v>15679.326035459279</v>
      </c>
      <c r="F22">
        <f>ROUND(2*E22,0)/2</f>
        <v>15679.5</v>
      </c>
      <c r="G22">
        <f>+C22-(C$7+F22*C$8)</f>
        <v>-6.1246999990544282E-2</v>
      </c>
      <c r="K22">
        <f>+G22</f>
        <v>-6.1246999990544282E-2</v>
      </c>
      <c r="O22">
        <f ca="1">+C$11+C$12*$F22</f>
        <v>-6.1246999990544393E-2</v>
      </c>
      <c r="Q22" s="2">
        <f>+C22-15018.5</f>
        <v>41744.934200000003</v>
      </c>
    </row>
    <row r="23" spans="1:21" x14ac:dyDescent="0.2">
      <c r="A23" s="44" t="s">
        <v>50</v>
      </c>
      <c r="B23" s="45" t="s">
        <v>49</v>
      </c>
      <c r="C23" s="46">
        <v>57548.50445</v>
      </c>
      <c r="D23" s="46">
        <v>1.2999999999999999E-3</v>
      </c>
      <c r="E23">
        <f>+(C23-C$7)/C$8</f>
        <v>17909.221140354373</v>
      </c>
      <c r="F23">
        <f>ROUND(2*E23,0)/2</f>
        <v>17909</v>
      </c>
      <c r="G23">
        <f>+C23-(C$7+F23*C$8)</f>
        <v>7.7856000003521331E-2</v>
      </c>
      <c r="K23">
        <f>+G23</f>
        <v>7.7856000003521331E-2</v>
      </c>
      <c r="O23">
        <f ca="1">+C$11+C$12*$F23</f>
        <v>7.7856000003521331E-2</v>
      </c>
      <c r="Q23" s="2">
        <f>+C23-15018.5</f>
        <v>42530.00445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2024-02-14T06:00:37Z</dcterms:modified>
</cp:coreProperties>
</file>