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D24855-F5DD-4857-983F-23829E0EBD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Q22" i="1"/>
  <c r="E22" i="1"/>
  <c r="F22" i="1" s="1"/>
  <c r="G22" i="1" s="1"/>
  <c r="K22" i="1" s="1"/>
  <c r="D9" i="1"/>
  <c r="E21" i="1"/>
  <c r="F21" i="1" s="1"/>
  <c r="G21" i="1" s="1"/>
  <c r="I21" i="1" s="1"/>
  <c r="E9" i="1"/>
  <c r="F16" i="1"/>
  <c r="F17" i="1" s="1"/>
  <c r="C17" i="1"/>
  <c r="Q21" i="1"/>
  <c r="C12" i="1"/>
  <c r="C11" i="1"/>
  <c r="O23" i="1" l="1"/>
  <c r="O22" i="1"/>
  <c r="C15" i="1"/>
  <c r="O24" i="1"/>
  <c r="O21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<sst xmlns="http://schemas.openxmlformats.org/spreadsheetml/2006/main" count="59" uniqueCount="49">
  <si>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</si>
  <si>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</si>
  <si>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</si>
  <si>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</si>
  <si>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</si>
  <si>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</si>
  <si>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</si>
  <si>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</si>
  <si>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</si>
  <si>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</si>
  <si>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</si>
  <si>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</si>
  <si>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</si>
  <si>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</si>
  <si>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</si>
  <si>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</si>
  <si>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</si>
  <si>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</si>
  <si>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</si>
  <si>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</si>
  <si>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</si>
  <si>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</si>
  <si>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</si>
  <si>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</si>
  <si>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</si>
  <si>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</si>
  <si>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</si>
  <si>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</si>
  <si>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</si>
  <si>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</si>
  <si>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</si>
  <si>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</si>
  <si>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</si>
  <si>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</si>
  <si>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</si>
  <si>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</si>
  <si>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</si>
  <si>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</si>
  <si>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</si>
  <si>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</si>
  <si>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</si>
  <si>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V1183 Her</t>
  </si>
  <si>
    <t>G2584-0645</t>
  </si>
  <si>
    <t>EW</t>
  </si>
  <si>
    <t>V1183 Her / GSC 2584-0645</t>
  </si>
  <si>
    <t>GCVS</t>
  </si>
  <si>
    <t>OEJV 0168</t>
  </si>
  <si>
    <t>I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</si>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</sst>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8-4382-9857-4682D130B3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8-4382-9857-4682D130B3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8-4382-9857-4682D130B3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-1.9960000005085021E-2</c:v>
                </c:pt>
                <c:pt idx="2">
                  <c:v>-3.6370000161696225E-2</c:v>
                </c:pt>
                <c:pt idx="3">
                  <c:v>-3.5581999851274304E-2</c:v>
                </c:pt>
                <c:pt idx="4">
                  <c:v>-3.4160000199335627E-2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8-4382-9857-4682D130B3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8-4382-9857-4682D130B3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8-4382-9857-4682D130B3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3.7500000000000001E-4</c:v>
                  </c:pt>
                  <c:pt idx="3">
                    <c:v>3.21E-4</c:v>
                  </c:pt>
                  <c:pt idx="4">
                    <c:v>3.1399999999999999E-4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8-4382-9857-4682D130B3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1.1910989678157562E-3</c:v>
                </c:pt>
                <c:pt idx="1">
                  <c:v>-2.4138616238964489E-2</c:v>
                </c:pt>
                <c:pt idx="2">
                  <c:v>-3.4151002401577202E-2</c:v>
                </c:pt>
                <c:pt idx="3">
                  <c:v>-3.4486740272332617E-2</c:v>
                </c:pt>
                <c:pt idx="4">
                  <c:v>-3.4486740272332617E-2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E8-4382-9857-4682D130B3F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17805</c:v>
                </c:pt>
                <c:pt idx="2">
                  <c:v>24843</c:v>
                </c:pt>
                <c:pt idx="3">
                  <c:v>25079</c:v>
                </c:pt>
                <c:pt idx="4">
                  <c:v>25079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E8-4382-9857-4682D130B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43208"/>
        <c:axId val="1"/>
      </c:scatterChart>
      <c:valAx>
        <c:axId val="708343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343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391156E-5F86-DBCF-85A4-ADFFD55F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44</v>
      </c>
      <c r="F1" s="38" t="s">
        <v>41</v>
      </c>
      <c r="G1" s="31"/>
      <c r="H1" s="39"/>
      <c r="I1" s="40" t="s">
        <v>42</v>
      </c>
      <c r="J1" s="38" t="s">
        <v>41</v>
      </c>
      <c r="K1" s="33">
        <v>16.282959999999999</v>
      </c>
      <c r="L1" s="34">
        <v>34.314900000000002</v>
      </c>
      <c r="M1" s="41">
        <v>51310.817000000003</v>
      </c>
      <c r="N1" s="35">
        <v>0.3095</v>
      </c>
      <c r="O1" s="32" t="s">
        <v>43</v>
      </c>
    </row>
    <row r="2" spans="1:15">
      <c r="A2" t="s">
        <v>23</v>
      </c>
      <c r="B2" t="s">
        <v>43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51310.817000000003</v>
      </c>
      <c r="D4" s="28">
        <v>0.3095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8">
        <v>51310.817000000003</v>
      </c>
      <c r="D7" s="29" t="s">
        <v>45</v>
      </c>
    </row>
    <row r="8" spans="1:15">
      <c r="A8" t="s">
        <v>3</v>
      </c>
      <c r="C8" s="48">
        <v>0.3095</v>
      </c>
      <c r="D8" s="29" t="s">
        <v>45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1.1910989678157562E-3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-1.4226180964212438E-6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59072.733013259734</v>
      </c>
      <c r="E15" s="14" t="s">
        <v>34</v>
      </c>
      <c r="F15" s="36">
        <v>1</v>
      </c>
    </row>
    <row r="16" spans="1:15">
      <c r="A16" s="16" t="s">
        <v>4</v>
      </c>
      <c r="B16" s="10"/>
      <c r="C16" s="17">
        <f ca="1">+C8+C12</f>
        <v>0.30949857738190356</v>
      </c>
      <c r="E16" s="14" t="s">
        <v>30</v>
      </c>
      <c r="F16" s="37">
        <f ca="1">NOW()+15018.5+$C$5/24</f>
        <v>60354.792753819442</v>
      </c>
    </row>
    <row r="17" spans="1:18" ht="13.5" thickBot="1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29222</v>
      </c>
    </row>
    <row r="18" spans="1:18" ht="14.25" thickTop="1" thickBot="1">
      <c r="A18" s="16" t="s">
        <v>5</v>
      </c>
      <c r="B18" s="10"/>
      <c r="C18" s="19">
        <f ca="1">+C15</f>
        <v>59072.733013259734</v>
      </c>
      <c r="D18" s="20">
        <f ca="1">+C16</f>
        <v>0.30949857738190356</v>
      </c>
      <c r="E18" s="14" t="s">
        <v>36</v>
      </c>
      <c r="F18" s="23">
        <f ca="1">ROUND(2*(F16-$C$15)/$C$16,0)/2+F15</f>
        <v>4143.5</v>
      </c>
    </row>
    <row r="19" spans="1:18" ht="13.5" thickTop="1">
      <c r="E19" s="14" t="s">
        <v>31</v>
      </c>
      <c r="F19" s="18">
        <f ca="1">+$C$15+$C$16*F18-15018.5-$C$5/24</f>
        <v>45337.036201974988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45</v>
      </c>
      <c r="C21" s="8">
        <v>51310.817000000003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1.1910989678157562E-3</v>
      </c>
      <c r="Q21" s="2">
        <f>+C21-15018.5</f>
        <v>36292.317000000003</v>
      </c>
    </row>
    <row r="22" spans="1:18">
      <c r="A22" s="42" t="s">
        <v>46</v>
      </c>
      <c r="B22" s="43" t="s">
        <v>47</v>
      </c>
      <c r="C22" s="44">
        <v>56821.444539999997</v>
      </c>
      <c r="D22" s="42">
        <v>2.9999999999999997E-4</v>
      </c>
      <c r="E22">
        <f>+(C22-C$7)/C$8</f>
        <v>17804.935508885279</v>
      </c>
      <c r="F22">
        <f>ROUND(2*E22,0)/2</f>
        <v>17805</v>
      </c>
      <c r="G22">
        <f>+C22-(C$7+F22*C$8)</f>
        <v>-1.9960000005085021E-2</v>
      </c>
      <c r="K22">
        <f>+G22</f>
        <v>-1.9960000005085021E-2</v>
      </c>
      <c r="O22">
        <f ca="1">+C$11+C$12*$F22</f>
        <v>-2.4138616238964489E-2</v>
      </c>
      <c r="Q22" s="2">
        <f>+C22-15018.5</f>
        <v>41802.944539999997</v>
      </c>
    </row>
    <row r="23" spans="1:18">
      <c r="A23" s="45" t="s">
        <v>48</v>
      </c>
      <c r="B23" s="46" t="s">
        <v>47</v>
      </c>
      <c r="C23" s="47">
        <v>58999.689129999839</v>
      </c>
      <c r="D23" s="47">
        <v>3.7500000000000001E-4</v>
      </c>
      <c r="E23">
        <f>+(C23-C$7)/C$8</f>
        <v>24842.882487883155</v>
      </c>
      <c r="F23">
        <f>ROUND(2*E23,0)/2</f>
        <v>24843</v>
      </c>
      <c r="G23">
        <f>+C23-(C$7+F23*C$8)</f>
        <v>-3.6370000161696225E-2</v>
      </c>
      <c r="K23">
        <f>+G23</f>
        <v>-3.6370000161696225E-2</v>
      </c>
      <c r="O23">
        <f ca="1">+C$11+C$12*$F23</f>
        <v>-3.4151002401577202E-2</v>
      </c>
      <c r="Q23" s="2">
        <f>+C23-15018.5</f>
        <v>43981.189129999839</v>
      </c>
    </row>
    <row r="24" spans="1:18">
      <c r="A24" s="45" t="s">
        <v>48</v>
      </c>
      <c r="B24" s="46" t="s">
        <v>47</v>
      </c>
      <c r="C24" s="47">
        <v>59072.73191800015</v>
      </c>
      <c r="D24" s="47">
        <v>3.21E-4</v>
      </c>
      <c r="E24">
        <f>+(C24-C$7)/C$8</f>
        <v>25078.885033926163</v>
      </c>
      <c r="F24">
        <f>ROUND(2*E24,0)/2</f>
        <v>25079</v>
      </c>
      <c r="G24">
        <f>+C24-(C$7+F24*C$8)</f>
        <v>-3.5581999851274304E-2</v>
      </c>
      <c r="K24">
        <f>+G24</f>
        <v>-3.5581999851274304E-2</v>
      </c>
      <c r="O24">
        <f ca="1">+C$11+C$12*$F24</f>
        <v>-3.4486740272332617E-2</v>
      </c>
      <c r="Q24" s="2">
        <f>+C24-15018.5</f>
        <v>44054.23191800015</v>
      </c>
    </row>
    <row r="25" spans="1:18">
      <c r="A25" s="45" t="s">
        <v>48</v>
      </c>
      <c r="B25" s="46" t="s">
        <v>47</v>
      </c>
      <c r="C25" s="47">
        <v>59072.733339999802</v>
      </c>
      <c r="D25" s="47">
        <v>3.1399999999999999E-4</v>
      </c>
      <c r="E25">
        <f>+(C25-C$7)/C$8</f>
        <v>25078.889628432309</v>
      </c>
      <c r="F25">
        <f>ROUND(2*E25,0)/2</f>
        <v>25079</v>
      </c>
      <c r="G25">
        <f>+C25-(C$7+F25*C$8)</f>
        <v>-3.4160000199335627E-2</v>
      </c>
      <c r="K25">
        <f>+G25</f>
        <v>-3.4160000199335627E-2</v>
      </c>
      <c r="O25">
        <f ca="1">+C$11+C$12*$F25</f>
        <v>-3.4486740272332617E-2</v>
      </c>
      <c r="Q25" s="2">
        <f>+C25-15018.5</f>
        <v>44054.233339999802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2024-02-14T06:01:33Z</dcterms:modified>
</cp:coreProperties>
</file>