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D490FC3-1C60-4131-B12F-89C513EA05E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K22" i="1"/>
  <c r="Q22" i="1"/>
  <c r="C9" i="1"/>
  <c r="E21" i="1"/>
  <c r="F21" i="1"/>
  <c r="G21" i="1"/>
  <c r="I21" i="1"/>
  <c r="D9" i="1"/>
  <c r="F16" i="1"/>
  <c r="F17" i="1" s="1"/>
  <c r="C17" i="1"/>
  <c r="Q21" i="1"/>
  <c r="C12" i="1"/>
  <c r="C11" i="1"/>
  <c r="O21" i="1" l="1"/>
  <c r="O22" i="1"/>
  <c r="C15" i="1"/>
  <c r="F18" i="1" s="1"/>
  <c r="C16" i="1"/>
  <c r="D18" i="1" s="1"/>
  <c r="F19" i="1" l="1"/>
  <c r="C18" i="1"/>
</calcChain>
</file>

<file path=xl/sharedStrings.xml><?xml version="1.0" encoding="utf-8"?>
<sst xmlns="http://schemas.openxmlformats.org/spreadsheetml/2006/main" count="54" uniqueCount="49">
  <si>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</si>
  <si>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</si>
  <si>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</si>
  <si>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</si>
  <si>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</si>
  <si>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</si>
  <si>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</si>
  <si>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</si>
  <si>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</si>
  <si>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</si>
  <si>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</si>
  <si>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</si>
  <si>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</si>
  <si>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</si>
  <si>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</si>
  <si>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</si>
  <si>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</si>
  <si>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</si>
  <si>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</si>
  <si>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</si>
  <si>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</si>
  <si>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</si>
  <si>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</si>
  <si>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</si>
  <si>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</si>
  <si>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</si>
  <si>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</si>
  <si>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</si>
  <si>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</si>
  <si>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</si>
  <si>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</si>
  <si>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</si>
  <si>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</si>
  <si>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</si>
  <si>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</si>
  <si>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</si>
  <si>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</si>
  <si>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</si>
  <si>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</si>
  <si>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</si>
  <si>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</si>
  <si>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V1208 Her</t>
  </si>
  <si>
    <t>2015J</t>
  </si>
  <si>
    <t>G3066-0543</t>
  </si>
  <si>
    <t>EW</t>
  </si>
  <si>
    <t>Khruslov 2007PZP.....7....6</t>
  </si>
  <si>
    <t>V1208 Her / GSC 3066-0543</t>
  </si>
  <si>
    <t>OEJV 0211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</si>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</sst>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i/>
      <sz val="10"/>
      <color indexed="2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8" fillId="0" borderId="0" xfId="0" applyFont="1" applyAlignment="1"/>
    <xf numFmtId="0" fontId="5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172" fontId="15" fillId="0" borderId="1" xfId="0" applyNumberFormat="1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left"/>
    </xf>
    <xf numFmtId="0" fontId="0" fillId="0" borderId="1" xfId="0" applyBorder="1">
      <alignment vertical="top"/>
    </xf>
    <xf numFmtId="0" fontId="0" fillId="0" borderId="1" xfId="0" applyBorder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V1208 Her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17936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E3-4865-A931-6B54796ABB2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17936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E3-4865-A931-6B54796ABB2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17936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FE3-4865-A931-6B54796ABB2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17936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6.8110000000160653E-2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FE3-4865-A931-6B54796ABB2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17936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FE3-4865-A931-6B54796ABB2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17936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FE3-4865-A931-6B54796ABB2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17936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FE3-4865-A931-6B54796ABB2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17936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6.8110000000160653E-2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FE3-4865-A931-6B54796ABB2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17936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FE3-4865-A931-6B54796AB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0221208"/>
        <c:axId val="1"/>
      </c:scatterChart>
      <c:valAx>
        <c:axId val="3102212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02212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1123950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16345DF-7E24-F890-2602-457FFB25D6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6" ht="20.25" x14ac:dyDescent="0.3">
      <c r="A1" s="1" t="s">
        <v>46</v>
      </c>
      <c r="F1" s="35" t="s">
        <v>41</v>
      </c>
      <c r="G1" s="36" t="s">
        <v>42</v>
      </c>
      <c r="H1" s="31"/>
      <c r="I1" s="37" t="s">
        <v>43</v>
      </c>
      <c r="J1" s="35" t="s">
        <v>41</v>
      </c>
      <c r="K1" s="38">
        <v>16.385059999999999</v>
      </c>
      <c r="L1" s="38">
        <v>40.575839999999999</v>
      </c>
      <c r="M1" s="39">
        <v>51390.957999999999</v>
      </c>
      <c r="N1" s="39">
        <v>0.36331999999999998</v>
      </c>
      <c r="O1" s="40" t="s">
        <v>44</v>
      </c>
      <c r="P1" s="41">
        <v>12.25</v>
      </c>
    </row>
    <row r="2" spans="1:16" x14ac:dyDescent="0.2">
      <c r="A2" t="s">
        <v>23</v>
      </c>
      <c r="B2" t="s">
        <v>44</v>
      </c>
      <c r="C2" s="30"/>
      <c r="D2" s="3"/>
    </row>
    <row r="3" spans="1:16" ht="13.5" thickBot="1" x14ac:dyDescent="0.25"/>
    <row r="4" spans="1:16" ht="14.25" thickTop="1" thickBot="1" x14ac:dyDescent="0.25">
      <c r="A4" s="5" t="s">
        <v>0</v>
      </c>
      <c r="C4" s="27">
        <v>51390.957999999999</v>
      </c>
      <c r="D4" s="28">
        <v>0.36331999999999998</v>
      </c>
      <c r="E4" s="34"/>
    </row>
    <row r="5" spans="1:16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6" x14ac:dyDescent="0.2">
      <c r="A6" s="5" t="s">
        <v>1</v>
      </c>
    </row>
    <row r="7" spans="1:16" x14ac:dyDescent="0.2">
      <c r="A7" t="s">
        <v>2</v>
      </c>
      <c r="C7" s="42">
        <v>51390.957999999999</v>
      </c>
      <c r="D7" s="29" t="s">
        <v>45</v>
      </c>
    </row>
    <row r="8" spans="1:16" x14ac:dyDescent="0.2">
      <c r="A8" t="s">
        <v>3</v>
      </c>
      <c r="C8" s="42">
        <v>0.36331999999999998</v>
      </c>
      <c r="D8" s="29" t="s">
        <v>45</v>
      </c>
    </row>
    <row r="9" spans="1:16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6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6" x14ac:dyDescent="0.2">
      <c r="A12" s="10" t="s">
        <v>16</v>
      </c>
      <c r="B12" s="10"/>
      <c r="C12" s="21">
        <f ca="1">SLOPE(INDIRECT($D$9):G992,INDIRECT($C$9):F992)</f>
        <v>3.7973907225780918E-6</v>
      </c>
      <c r="D12" s="3"/>
      <c r="E12" s="10"/>
    </row>
    <row r="13" spans="1:16" x14ac:dyDescent="0.2">
      <c r="A13" s="10" t="s">
        <v>18</v>
      </c>
      <c r="B13" s="10"/>
      <c r="C13" s="3" t="s">
        <v>13</v>
      </c>
    </row>
    <row r="14" spans="1:16" x14ac:dyDescent="0.2">
      <c r="A14" s="10"/>
      <c r="B14" s="10"/>
      <c r="C14" s="10"/>
    </row>
    <row r="15" spans="1:16" x14ac:dyDescent="0.2">
      <c r="A15" s="12" t="s">
        <v>17</v>
      </c>
      <c r="B15" s="10"/>
      <c r="C15" s="13">
        <f ca="1">(C7+C11)+(C8+C12)*INT(MAX(F21:F3533))</f>
        <v>57907.533629999998</v>
      </c>
      <c r="E15" s="14" t="s">
        <v>34</v>
      </c>
      <c r="F15" s="32">
        <v>1</v>
      </c>
    </row>
    <row r="16" spans="1:16" x14ac:dyDescent="0.2">
      <c r="A16" s="16" t="s">
        <v>4</v>
      </c>
      <c r="B16" s="10"/>
      <c r="C16" s="17">
        <f ca="1">+C8+C12</f>
        <v>0.36332379739072257</v>
      </c>
      <c r="E16" s="14" t="s">
        <v>30</v>
      </c>
      <c r="F16" s="33">
        <f ca="1">NOW()+15018.5+$C$5/24</f>
        <v>60354.797574074073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24673</v>
      </c>
    </row>
    <row r="18" spans="1:21" ht="14.25" thickTop="1" thickBot="1" x14ac:dyDescent="0.25">
      <c r="A18" s="16" t="s">
        <v>5</v>
      </c>
      <c r="B18" s="10"/>
      <c r="C18" s="19">
        <f ca="1">+C15</f>
        <v>57907.533629999998</v>
      </c>
      <c r="D18" s="20">
        <f ca="1">+C16</f>
        <v>0.36332379739072257</v>
      </c>
      <c r="E18" s="14" t="s">
        <v>36</v>
      </c>
      <c r="F18" s="23">
        <f ca="1">ROUND(2*(F16-$C$15)/$C$16,0)/2+F15</f>
        <v>6737</v>
      </c>
    </row>
    <row r="19" spans="1:21" ht="13.5" thickTop="1" x14ac:dyDescent="0.2">
      <c r="E19" s="14" t="s">
        <v>31</v>
      </c>
      <c r="F19" s="18">
        <f ca="1">+$C$15+$C$16*F18-15018.5-$C$5/24</f>
        <v>45337.141886354635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45</v>
      </c>
      <c r="C21" s="8">
        <v>51390.957999999999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36372.457999999999</v>
      </c>
    </row>
    <row r="22" spans="1:21" x14ac:dyDescent="0.2">
      <c r="A22" t="s">
        <v>47</v>
      </c>
      <c r="B22" t="s">
        <v>48</v>
      </c>
      <c r="C22" s="8">
        <v>57907.533629999998</v>
      </c>
      <c r="D22" s="8">
        <v>2E-3</v>
      </c>
      <c r="E22">
        <f>+(C22-C$7)/C$8</f>
        <v>17936.187465595067</v>
      </c>
      <c r="F22">
        <f>ROUND(2*E22,0)/2</f>
        <v>17936</v>
      </c>
      <c r="G22">
        <f>+C22-(C$7+F22*C$8)</f>
        <v>6.8110000000160653E-2</v>
      </c>
      <c r="K22">
        <f>+G22</f>
        <v>6.8110000000160653E-2</v>
      </c>
      <c r="O22">
        <f ca="1">+C$11+C$12*$F22</f>
        <v>6.8110000000160653E-2</v>
      </c>
      <c r="Q22" s="2">
        <f>+C22-15018.5</f>
        <v>42889.033629999998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2024-02-14T06:08:30Z</dcterms:modified>
</cp:coreProperties>
</file>