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1DBA43B-CFA1-4BAC-BDCE-2A8BB039E1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4" i="1"/>
  <c r="E22" i="1"/>
  <c r="F22" i="1"/>
  <c r="G22" i="1" s="1"/>
  <c r="K22" i="1" s="1"/>
  <c r="Q22" i="1"/>
  <c r="Q23" i="1"/>
  <c r="F16" i="1"/>
  <c r="C17" i="1"/>
  <c r="Q21" i="1"/>
  <c r="E24" i="1"/>
  <c r="F24" i="1"/>
  <c r="G24" i="1" s="1"/>
  <c r="K24" i="1" s="1"/>
  <c r="E21" i="1"/>
  <c r="F21" i="1" s="1"/>
  <c r="G21" i="1" s="1"/>
  <c r="I21" i="1" s="1"/>
  <c r="E23" i="1"/>
  <c r="F23" i="1"/>
  <c r="G23" i="1" s="1"/>
  <c r="K23" i="1" s="1"/>
  <c r="C12" i="1"/>
  <c r="C11" i="1"/>
  <c r="O24" i="1" l="1"/>
  <c r="O23" i="1"/>
  <c r="C15" i="1"/>
  <c r="F18" i="1" s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<sst xmlns="http://schemas.openxmlformats.org/spreadsheetml/2006/main" count="58" uniqueCount="51">
  <si>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</si>
  <si>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</si>
  <si>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</si>
  <si>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</si>
  <si>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</si>
  <si>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</si>
  <si>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</si>
  <si>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</si>
  <si>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</si>
  <si>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</si>
  <si>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</si>
  <si>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</si>
  <si>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</si>
  <si>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</si>
  <si>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</si>
  <si>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</si>
  <si>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</si>
  <si>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</si>
  <si>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</si>
  <si>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</si>
  <si>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</si>
  <si>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</si>
  <si>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</si>
  <si>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</si>
  <si>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</si>
  <si>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</si>
  <si>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</si>
  <si>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</si>
  <si>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</si>
  <si>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</si>
  <si>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</si>
  <si>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</si>
  <si>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</si>
  <si>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</si>
  <si>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</si>
  <si>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</si>
  <si>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</si>
  <si>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</si>
  <si>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</si>
  <si>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</si>
  <si>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</si>
  <si>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</si>
  <si>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V1216 Her</t>
  </si>
  <si>
    <t>2015L</t>
  </si>
  <si>
    <t xml:space="preserve">G3082-0896 </t>
  </si>
  <si>
    <t>EW</t>
  </si>
  <si>
    <t xml:space="preserve">V1216 Her / GSC 082-0896 </t>
  </si>
  <si>
    <t>GCVS</t>
  </si>
  <si>
    <t>OEJV 0168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</si>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</sst>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  <xf numFmtId="0" fontId="0" fillId="26" borderId="0" xfId="0" applyFill="1" applyAlignment="1"/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V1216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0-4EDB-A3C4-14D72D81AF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00-4EDB-A3C4-14D72D81AF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00-4EDB-A3C4-14D72D81AF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0.83405999999376945</c:v>
                </c:pt>
                <c:pt idx="2">
                  <c:v>0.83375499999237945</c:v>
                </c:pt>
                <c:pt idx="3">
                  <c:v>0.95514999999431893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00-4EDB-A3C4-14D72D81AF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00-4EDB-A3C4-14D72D81AF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00-4EDB-A3C4-14D72D81AF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00-4EDB-A3C4-14D72D81AF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-0.12583880272109715</c:v>
                </c:pt>
                <c:pt idx="1">
                  <c:v>0.83389422840963412</c:v>
                </c:pt>
                <c:pt idx="2">
                  <c:v>0.83392080792196188</c:v>
                </c:pt>
                <c:pt idx="3">
                  <c:v>0.95514996364887195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00-4EDB-A3C4-14D72D81AF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18054</c:v>
                </c:pt>
                <c:pt idx="2">
                  <c:v>18054.5</c:v>
                </c:pt>
                <c:pt idx="3">
                  <c:v>20335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00-4EDB-A3C4-14D72D81A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572576"/>
        <c:axId val="1"/>
      </c:scatterChart>
      <c:valAx>
        <c:axId val="69057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72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446481-A166-D1FD-73A0-A8F4F05D5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46</v>
      </c>
      <c r="F1" s="31" t="s">
        <v>42</v>
      </c>
      <c r="G1" s="32" t="s">
        <v>43</v>
      </c>
      <c r="H1" s="39"/>
      <c r="I1" s="33" t="s">
        <v>44</v>
      </c>
      <c r="J1" s="31" t="s">
        <v>42</v>
      </c>
      <c r="K1" s="34">
        <v>16.481549999999999</v>
      </c>
      <c r="L1" s="35">
        <v>44.442900000000002</v>
      </c>
      <c r="M1" s="36">
        <v>51373.713000000003</v>
      </c>
      <c r="N1" s="36">
        <v>0.30203000000000002</v>
      </c>
      <c r="O1" s="33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51373.713000000003</v>
      </c>
      <c r="D4" s="28">
        <v>0.30203000000000002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46">
        <v>51373.713000000003</v>
      </c>
      <c r="D7" s="29" t="s">
        <v>47</v>
      </c>
    </row>
    <row r="8" spans="1:15">
      <c r="A8" t="s">
        <v>4</v>
      </c>
      <c r="C8" s="46">
        <v>0.30203000000000002</v>
      </c>
      <c r="D8" s="29" t="s">
        <v>47</v>
      </c>
    </row>
    <row r="9" spans="1:15">
      <c r="A9" s="24" t="s">
        <v>33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INTERCEPT(INDIRECT($D$9):G992,INDIRECT($C$9):F992)</f>
        <v>-0.12583880272109715</v>
      </c>
      <c r="D11" s="3"/>
      <c r="E11" s="10"/>
    </row>
    <row r="12" spans="1:15">
      <c r="A12" s="10" t="s">
        <v>17</v>
      </c>
      <c r="B12" s="10"/>
      <c r="C12" s="21">
        <f ca="1">SLOPE(INDIRECT($D$9):G992,INDIRECT($C$9):F992)</f>
        <v>5.3159024655518516E-5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57516.448199963655</v>
      </c>
      <c r="E15" s="14" t="s">
        <v>35</v>
      </c>
      <c r="F15" s="37">
        <v>1</v>
      </c>
    </row>
    <row r="16" spans="1:15">
      <c r="A16" s="16" t="s">
        <v>5</v>
      </c>
      <c r="B16" s="10"/>
      <c r="C16" s="17">
        <f ca="1">+C8+C12</f>
        <v>0.30208315902465555</v>
      </c>
      <c r="E16" s="14" t="s">
        <v>31</v>
      </c>
      <c r="F16" s="38">
        <f ca="1">NOW()+15018.5+$C$5/24</f>
        <v>60354.798159027778</v>
      </c>
    </row>
    <row r="17" spans="1:18" ht="13.5" thickBot="1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29736.5</v>
      </c>
    </row>
    <row r="18" spans="1:18" ht="14.25" thickTop="1" thickBot="1">
      <c r="A18" s="16" t="s">
        <v>6</v>
      </c>
      <c r="B18" s="10"/>
      <c r="C18" s="19">
        <f ca="1">+C15</f>
        <v>57516.448199963655</v>
      </c>
      <c r="D18" s="20">
        <f ca="1">+C16</f>
        <v>0.30208315902465555</v>
      </c>
      <c r="E18" s="14" t="s">
        <v>37</v>
      </c>
      <c r="F18" s="23">
        <f ca="1">ROUND(2*(F16-$C$15)/$C$16,0)/2+F15</f>
        <v>9397</v>
      </c>
    </row>
    <row r="19" spans="1:18" ht="13.5" thickTop="1">
      <c r="E19" s="14" t="s">
        <v>32</v>
      </c>
      <c r="F19" s="18">
        <f ca="1">+$C$15+$C$16*F18-15018.5-$C$5/24</f>
        <v>45337.01947865168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6" t="s">
        <v>34</v>
      </c>
    </row>
    <row r="21" spans="1:18">
      <c r="A21" t="s">
        <v>47</v>
      </c>
      <c r="C21" s="8">
        <v>51373.713000000003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-0.12583880272109715</v>
      </c>
      <c r="Q21" s="2">
        <f>+C21-15018.5</f>
        <v>36355.213000000003</v>
      </c>
    </row>
    <row r="22" spans="1:18">
      <c r="A22" s="40" t="s">
        <v>48</v>
      </c>
      <c r="B22" s="41" t="s">
        <v>49</v>
      </c>
      <c r="C22" s="42">
        <v>56827.396679999998</v>
      </c>
      <c r="D22" s="40">
        <v>2.0000000000000001E-4</v>
      </c>
      <c r="E22">
        <f>+(C22-C$7)/C$8</f>
        <v>18056.761513756894</v>
      </c>
      <c r="F22" s="45">
        <f>ROUND(2*E22,0)/2-3</f>
        <v>18054</v>
      </c>
      <c r="G22">
        <f>+C22-(C$7+F22*C$8)</f>
        <v>0.83405999999376945</v>
      </c>
      <c r="K22">
        <f>+G22</f>
        <v>0.83405999999376945</v>
      </c>
      <c r="O22">
        <f ca="1">+C$11+C$12*$F22</f>
        <v>0.83389422840963412</v>
      </c>
      <c r="Q22" s="2">
        <f>+C22-15018.5</f>
        <v>41808.896679999998</v>
      </c>
    </row>
    <row r="23" spans="1:18">
      <c r="A23" s="40" t="s">
        <v>48</v>
      </c>
      <c r="B23" s="41" t="s">
        <v>50</v>
      </c>
      <c r="C23" s="42">
        <v>56827.54739</v>
      </c>
      <c r="D23" s="40">
        <v>2.9999999999999997E-4</v>
      </c>
      <c r="E23">
        <f>+(C23-C$7)/C$8</f>
        <v>18057.260503923437</v>
      </c>
      <c r="F23" s="45">
        <f>ROUND(2*E23,0)/2-3</f>
        <v>18054.5</v>
      </c>
      <c r="G23">
        <f>+C23-(C$7+F23*C$8)</f>
        <v>0.83375499999237945</v>
      </c>
      <c r="K23">
        <f>+G23</f>
        <v>0.83375499999237945</v>
      </c>
      <c r="O23">
        <f ca="1">+C$11+C$12*$F23</f>
        <v>0.83392080792196188</v>
      </c>
      <c r="Q23" s="2">
        <f>+C23-15018.5</f>
        <v>41809.04739</v>
      </c>
    </row>
    <row r="24" spans="1:18">
      <c r="A24" s="43" t="s">
        <v>0</v>
      </c>
      <c r="B24" s="44" t="s">
        <v>50</v>
      </c>
      <c r="C24" s="44">
        <v>57516.448199999999</v>
      </c>
      <c r="D24" s="44">
        <v>2.0000000000000001E-4</v>
      </c>
      <c r="E24">
        <f>+(C24-C$7)/C$8</f>
        <v>20338.162434195263</v>
      </c>
      <c r="F24" s="45">
        <f>ROUND(2*E24,0)/2-3</f>
        <v>20335</v>
      </c>
      <c r="G24">
        <f>+C24-(C$7+F24*C$8)</f>
        <v>0.95514999999431893</v>
      </c>
      <c r="K24">
        <f>+G24</f>
        <v>0.95514999999431893</v>
      </c>
      <c r="O24">
        <f ca="1">+C$11+C$12*$F24</f>
        <v>0.95514996364887195</v>
      </c>
      <c r="Q24" s="2">
        <f>+C24-15018.5</f>
        <v>42497.948199999999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hyperlinks>
    <hyperlink ref="H64326" r:id="rId1" display="http://vsolj.cetus-net.org/bulletin.html"/>
    <hyperlink ref="H64319" r:id="rId2" display="https://www.aavso.org/ejaavso"/>
    <hyperlink ref="AP470" r:id="rId3" display="http://cdsbib.u-strasbg.fr/cgi-bin/cdsbib?1990RMxAA..21..381G"/>
    <hyperlink ref="AP474" r:id="rId4" display="http://cdsbib.u-strasbg.fr/cgi-bin/cdsbib?1990RMxAA..21..381G"/>
    <hyperlink ref="AP473" r:id="rId5" display="http://cdsbib.u-strasbg.fr/cgi-bin/cdsbib?1990RMxAA..21..381G"/>
    <hyperlink ref="AP454" r:id="rId6" display="http://cdsbib.u-strasbg.fr/cgi-bin/cdsbib?1990RMxAA..21..381G"/>
    <hyperlink ref="I64326" r:id="rId7" display="http://vsolj.cetus-net.org/bulletin.html"/>
    <hyperlink ref="AQ610" r:id="rId8" display="http://cdsbib.u-strasbg.fr/cgi-bin/cdsbib?1990RMxAA..21..381G"/>
    <hyperlink ref="AQ55376" r:id="rId9" display="http://cdsbib.u-strasbg.fr/cgi-bin/cdsbib?1990RMxAA..21..381G"/>
    <hyperlink ref="AQ611" r:id="rId10" display="http://cdsbib.u-strasbg.fr/cgi-bin/cdsbib?1990RMxAA..21..381G"/>
    <hyperlink ref="H64323" r:id="rId11" display="https://www.aavso.org/ejaavso"/>
    <hyperlink ref="H1496" r:id="rId12" display="http://vsolj.cetus-net.org/bulletin.html"/>
    <hyperlink ref="AP2740" r:id="rId13" display="http://cdsbib.u-strasbg.fr/cgi-bin/cdsbib?1990RMxAA..21..381G"/>
    <hyperlink ref="AP2743" r:id="rId14" display="http://cdsbib.u-strasbg.fr/cgi-bin/cdsbib?1990RMxAA..21..381G"/>
    <hyperlink ref="AP2741" r:id="rId15" display="http://cdsbib.u-strasbg.fr/cgi-bin/cdsbib?1990RMxAA..21..381G"/>
    <hyperlink ref="AP2725" r:id="rId16" display="http://cdsbib.u-strasbg.fr/cgi-bin/cdsbib?1990RMxAA..21..381G"/>
    <hyperlink ref="I1496" r:id="rId17" display="http://vsolj.cetus-net.org/bulletin.html"/>
    <hyperlink ref="AQ2954" r:id="rId18" display="http://cdsbib.u-strasbg.fr/cgi-bin/cdsbib?1990RMxAA..21..381G"/>
    <hyperlink ref="AQ65191" r:id="rId19" display="http://cdsbib.u-strasbg.fr/cgi-bin/cdsbib?1990RMxAA..21..381G"/>
    <hyperlink ref="AQ295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2024-02-14T06:09:20Z</dcterms:modified>
</cp:coreProperties>
</file>