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9F8083-B57B-4ED3-9AA6-2DCDF3A46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C7" i="1"/>
  <c r="E22" i="1"/>
  <c r="F22" i="1"/>
  <c r="U22" i="1"/>
  <c r="C8" i="1"/>
  <c r="E24" i="1"/>
  <c r="E25" i="1"/>
  <c r="E26" i="1"/>
  <c r="F26" i="1"/>
  <c r="G26" i="1"/>
  <c r="K26" i="1"/>
  <c r="E27" i="1"/>
  <c r="F27" i="1"/>
  <c r="G27" i="1"/>
  <c r="K27" i="1"/>
  <c r="E28" i="1"/>
  <c r="E29" i="1"/>
  <c r="E30" i="1"/>
  <c r="E31" i="1"/>
  <c r="E32" i="1"/>
  <c r="E33" i="1"/>
  <c r="E34" i="1"/>
  <c r="E21" i="1"/>
  <c r="F21" i="1"/>
  <c r="G21" i="1"/>
  <c r="K21" i="1"/>
  <c r="F29" i="1"/>
  <c r="G29" i="1"/>
  <c r="K29" i="1"/>
  <c r="F30" i="1"/>
  <c r="G30" i="1"/>
  <c r="K30" i="1"/>
  <c r="F24" i="1"/>
  <c r="G24" i="1"/>
  <c r="K24" i="1"/>
  <c r="F25" i="1"/>
  <c r="G25" i="1"/>
  <c r="K25" i="1"/>
  <c r="F28" i="1"/>
  <c r="G28" i="1"/>
  <c r="K28" i="1"/>
  <c r="F31" i="1"/>
  <c r="G31" i="1"/>
  <c r="K31" i="1"/>
  <c r="F32" i="1"/>
  <c r="G32" i="1"/>
  <c r="K32" i="1"/>
  <c r="F33" i="1"/>
  <c r="G33" i="1"/>
  <c r="K33" i="1"/>
  <c r="F34" i="1"/>
  <c r="G34" i="1"/>
  <c r="K34" i="1"/>
  <c r="D9" i="1"/>
  <c r="C9" i="1"/>
  <c r="Q29" i="1"/>
  <c r="Q30" i="1"/>
  <c r="Q33" i="1"/>
  <c r="Q34" i="1"/>
  <c r="Q32" i="1"/>
  <c r="Q28" i="1"/>
  <c r="Q31" i="1"/>
  <c r="Q27" i="1"/>
  <c r="Q26" i="1"/>
  <c r="Q25" i="1"/>
  <c r="F16" i="1"/>
  <c r="C17" i="1"/>
  <c r="Q24" i="1"/>
  <c r="Q23" i="1"/>
  <c r="Q22" i="1"/>
  <c r="Q21" i="1"/>
  <c r="E23" i="1"/>
  <c r="F23" i="1"/>
  <c r="G23" i="1"/>
  <c r="K23" i="1"/>
  <c r="C11" i="1"/>
  <c r="C12" i="1"/>
  <c r="O35" i="1" l="1"/>
  <c r="C16" i="1"/>
  <c r="D18" i="1" s="1"/>
  <c r="O26" i="1"/>
  <c r="O32" i="1"/>
  <c r="O34" i="1"/>
  <c r="O27" i="1"/>
  <c r="C15" i="1"/>
  <c r="O22" i="1"/>
  <c r="O24" i="1"/>
  <c r="O31" i="1"/>
  <c r="O21" i="1"/>
  <c r="O33" i="1"/>
  <c r="O30" i="1"/>
  <c r="O28" i="1"/>
  <c r="O25" i="1"/>
  <c r="O29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<sst xmlns="http://schemas.openxmlformats.org/spreadsheetml/2006/main" count="76" uniqueCount="58">
  <si>
    <t>VSB-063</t>
  </si>
  <si>
    <t>BAD?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</si>
  <si>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</si>
  <si>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</si>
  <si>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</si>
  <si>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</si>
  <si>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</si>
  <si>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</si>
  <si>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</si>
  <si>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</si>
  <si>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</si>
  <si>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</si>
  <si>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</si>
  <si>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</si>
  <si>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</si>
  <si>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</si>
  <si>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</si>
  <si>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</si>
  <si>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</si>
  <si>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</si>
  <si>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</si>
  <si>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</si>
  <si>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</si>
  <si>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</si>
  <si>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</si>
  <si>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</si>
  <si>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</si>
  <si>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</si>
  <si>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</si>
  <si>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</si>
  <si>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</si>
  <si>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</si>
  <si>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</si>
  <si>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</si>
  <si>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</si>
  <si>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</si>
  <si>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</si>
  <si>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</si>
  <si>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</si>
  <si>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</si>
  <si>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BD+42 2782</t>
  </si>
  <si>
    <t xml:space="preserve">2007AJ....133..255L </t>
  </si>
  <si>
    <t>II</t>
  </si>
  <si>
    <t>IBVS 5791</t>
  </si>
  <si>
    <t>IBVS 5945</t>
  </si>
  <si>
    <t>I</t>
  </si>
  <si>
    <t>Add cycle</t>
  </si>
  <si>
    <t>Old Cycle</t>
  </si>
  <si>
    <t>IBVS 5992</t>
  </si>
  <si>
    <t>IBVS 6029</t>
  </si>
  <si>
    <t xml:space="preserve">V1238 Her / GSC 3080-1410 </t>
  </si>
  <si>
    <t>IBVS 6196</t>
  </si>
  <si>
    <t>pg</t>
  </si>
  <si>
    <t>vis</t>
  </si>
  <si>
    <t>PE</t>
  </si>
  <si>
    <t>CCD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</si>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</sst>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15" fillId="0" borderId="0" xfId="38" applyAlignment="1" applyProtection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42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left" wrapText="1"/>
    </xf>
    <xf numFmtId="0" fontId="16" fillId="0" borderId="0" xfId="43" applyFont="1" applyAlignment="1">
      <alignment horizontal="center"/>
    </xf>
    <xf numFmtId="0" fontId="33" fillId="0" borderId="8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1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V1238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3-4581-807F-234CCBFC2E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13-4581-807F-234CCBFC2E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13-4581-807F-234CCBFC2E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2">
                  <c:v>-1.2293099825910758E-2</c:v>
                </c:pt>
                <c:pt idx="3">
                  <c:v>-1.4904199822922237E-2</c:v>
                </c:pt>
                <c:pt idx="4">
                  <c:v>-1.2824099823774304E-2</c:v>
                </c:pt>
                <c:pt idx="5">
                  <c:v>-1.5628299821401015E-2</c:v>
                </c:pt>
                <c:pt idx="6">
                  <c:v>-1.3083199824905023E-2</c:v>
                </c:pt>
                <c:pt idx="7">
                  <c:v>-1.3159099820768461E-2</c:v>
                </c:pt>
                <c:pt idx="8">
                  <c:v>-1.2628199823666364E-2</c:v>
                </c:pt>
                <c:pt idx="9">
                  <c:v>-1.2677399819949642E-2</c:v>
                </c:pt>
                <c:pt idx="10">
                  <c:v>-1.1842199819511734E-2</c:v>
                </c:pt>
                <c:pt idx="11">
                  <c:v>-1.3018099823966622E-2</c:v>
                </c:pt>
                <c:pt idx="12">
                  <c:v>-1.2456599819415715E-2</c:v>
                </c:pt>
                <c:pt idx="13">
                  <c:v>-1.8133399818907492E-2</c:v>
                </c:pt>
                <c:pt idx="14">
                  <c:v>-2.1341399820812512E-2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13-4581-807F-234CCBFC2E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13-4581-807F-234CCBFC2E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13-4581-807F-234CCBFC2E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13-4581-807F-234CCBFC2E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2.0000000000000001E-4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2.7000000000000001E-3</c:v>
                  </c:pt>
                  <c:pt idx="7">
                    <c:v>1.4E-3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1.8E-3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-2.1784055641099927E-4</c:v>
                </c:pt>
                <c:pt idx="1">
                  <c:v>-1.0191914641710502E-2</c:v>
                </c:pt>
                <c:pt idx="2">
                  <c:v>-1.1039723211220109E-2</c:v>
                </c:pt>
                <c:pt idx="3">
                  <c:v>-1.225242695274543E-2</c:v>
                </c:pt>
                <c:pt idx="4">
                  <c:v>-1.2694432819744285E-2</c:v>
                </c:pt>
                <c:pt idx="5">
                  <c:v>-1.307037302499366E-2</c:v>
                </c:pt>
                <c:pt idx="6">
                  <c:v>-1.4258941323526909E-2</c:v>
                </c:pt>
                <c:pt idx="7">
                  <c:v>-1.4259145861179386E-2</c:v>
                </c:pt>
                <c:pt idx="8">
                  <c:v>-1.4575974684863434E-2</c:v>
                </c:pt>
                <c:pt idx="9">
                  <c:v>-1.4655335294023802E-2</c:v>
                </c:pt>
                <c:pt idx="10">
                  <c:v>-1.4670062005002014E-2</c:v>
                </c:pt>
                <c:pt idx="11">
                  <c:v>-1.467026654265449E-2</c:v>
                </c:pt>
                <c:pt idx="12">
                  <c:v>-1.5082409912391971E-2</c:v>
                </c:pt>
                <c:pt idx="13">
                  <c:v>-1.5849835184478835E-2</c:v>
                </c:pt>
                <c:pt idx="14">
                  <c:v>-1.6692530312676555E-2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13-4581-807F-234CCBFC2E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24382</c:v>
                </c:pt>
                <c:pt idx="2">
                  <c:v>26454.5</c:v>
                </c:pt>
                <c:pt idx="3">
                  <c:v>29419</c:v>
                </c:pt>
                <c:pt idx="4">
                  <c:v>30499.5</c:v>
                </c:pt>
                <c:pt idx="5">
                  <c:v>31418.5</c:v>
                </c:pt>
                <c:pt idx="6">
                  <c:v>34324</c:v>
                </c:pt>
                <c:pt idx="7">
                  <c:v>34324.5</c:v>
                </c:pt>
                <c:pt idx="8">
                  <c:v>35099</c:v>
                </c:pt>
                <c:pt idx="9">
                  <c:v>35293</c:v>
                </c:pt>
                <c:pt idx="10">
                  <c:v>35329</c:v>
                </c:pt>
                <c:pt idx="11">
                  <c:v>35329.5</c:v>
                </c:pt>
                <c:pt idx="12">
                  <c:v>36337</c:v>
                </c:pt>
                <c:pt idx="13">
                  <c:v>38213</c:v>
                </c:pt>
                <c:pt idx="14">
                  <c:v>40273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2.5712400172778871E-2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13-4581-807F-234CCBFC2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256"/>
        <c:axId val="1"/>
      </c:scatterChart>
      <c:valAx>
        <c:axId val="837877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247650</xdr:colOff>
      <xdr:row>19</xdr:row>
      <xdr:rowOff>9525</xdr:rowOff>
    </xdr:to>
    <xdr:graphicFrame macro="">
      <xdr:nvGraphicFramePr>
        <xdr:cNvPr id="1028" name="Chart 3">
          <a:extLst>
            <a:ext uri="{FF2B5EF4-FFF2-40B4-BE49-F238E27FC236}">
              <a16:creationId xmlns:a16="http://schemas.microsoft.com/office/drawing/2014/main" id="{EAD2F1D1-6596-53C5-C070-9304A697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4?2007AJ....133..255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50</v>
      </c>
    </row>
    <row r="2" spans="1:6" x14ac:dyDescent="0.2">
      <c r="A2" t="s">
        <v>26</v>
      </c>
      <c r="B2" t="s">
        <v>37</v>
      </c>
      <c r="C2" s="2" t="s">
        <v>40</v>
      </c>
      <c r="D2" s="30" t="s">
        <v>41</v>
      </c>
    </row>
    <row r="3" spans="1:6" ht="13.5" thickBot="1" x14ac:dyDescent="0.25"/>
    <row r="4" spans="1:6" ht="14.25" thickTop="1" thickBot="1" x14ac:dyDescent="0.25">
      <c r="A4" s="28" t="s">
        <v>38</v>
      </c>
      <c r="C4" s="7">
        <v>44423.336999999825</v>
      </c>
      <c r="D4" s="8">
        <v>0.37015179999999998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44423.336999999825</v>
      </c>
    </row>
    <row r="8" spans="1:6" x14ac:dyDescent="0.2">
      <c r="A8" t="s">
        <v>6</v>
      </c>
      <c r="C8">
        <f>+D4</f>
        <v>0.37015179999999998</v>
      </c>
    </row>
    <row r="9" spans="1:6" x14ac:dyDescent="0.2">
      <c r="A9" s="25" t="s">
        <v>36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2">
        <f ca="1">INTERCEPT(INDIRECT($D$9):G991,INDIRECT($C$9):F991)</f>
        <v>-2.1784055641099927E-4</v>
      </c>
      <c r="D11" s="2"/>
      <c r="E11" s="11"/>
    </row>
    <row r="12" spans="1:6" x14ac:dyDescent="0.2">
      <c r="A12" s="11" t="s">
        <v>19</v>
      </c>
      <c r="B12" s="11"/>
      <c r="C12" s="22">
        <f ca="1">SLOPE(INDIRECT($D$9):G991,INDIRECT($C$9):F991)</f>
        <v>-4.0907530495035283E-7</v>
      </c>
      <c r="D12" s="2"/>
      <c r="E12" s="11"/>
    </row>
    <row r="13" spans="1:6" x14ac:dyDescent="0.2">
      <c r="A13" s="11" t="s">
        <v>21</v>
      </c>
      <c r="B13" s="11"/>
      <c r="C13" s="2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(C7+C11)+(C8+C12)*INT(MAX(F21:F3532))</f>
        <v>59330.443748869511</v>
      </c>
      <c r="E15" s="15" t="s">
        <v>46</v>
      </c>
      <c r="F15" s="12">
        <v>1</v>
      </c>
    </row>
    <row r="16" spans="1:6" x14ac:dyDescent="0.2">
      <c r="A16" s="17" t="s">
        <v>7</v>
      </c>
      <c r="B16" s="11"/>
      <c r="C16" s="18">
        <f ca="1">+C8+C12</f>
        <v>0.37015139092469501</v>
      </c>
      <c r="E16" s="15" t="s">
        <v>33</v>
      </c>
      <c r="F16" s="16">
        <f ca="1">NOW()+15018.5+$C$5/24</f>
        <v>60354.799364004626</v>
      </c>
    </row>
    <row r="17" spans="1:21" ht="13.5" thickBot="1" x14ac:dyDescent="0.25">
      <c r="A17" s="15" t="s">
        <v>30</v>
      </c>
      <c r="B17" s="11"/>
      <c r="C17" s="11">
        <f>COUNT(C21:C2190)</f>
        <v>15</v>
      </c>
      <c r="E17" s="15" t="s">
        <v>47</v>
      </c>
      <c r="F17" s="16">
        <f ca="1">ROUND(2*(F16-$C$7)/$C$8,0)/2+F15</f>
        <v>43041.5</v>
      </c>
    </row>
    <row r="18" spans="1:21" ht="14.25" thickTop="1" thickBot="1" x14ac:dyDescent="0.25">
      <c r="A18" s="17" t="s">
        <v>8</v>
      </c>
      <c r="B18" s="11"/>
      <c r="C18" s="20">
        <f ca="1">+C15</f>
        <v>59330.443748869511</v>
      </c>
      <c r="D18" s="21">
        <f ca="1">+C16</f>
        <v>0.37015139092469501</v>
      </c>
      <c r="E18" s="15" t="s">
        <v>34</v>
      </c>
      <c r="F18" s="24">
        <f ca="1">ROUND(2*(F16-$C$15)/$C$16,0)/2+F15</f>
        <v>2768.5</v>
      </c>
    </row>
    <row r="19" spans="1:21" ht="13.5" thickTop="1" x14ac:dyDescent="0.2">
      <c r="E19" s="15" t="s">
        <v>35</v>
      </c>
      <c r="F19" s="19">
        <f ca="1">+$C$15+$C$16*F18-15018.5-$C$5/24</f>
        <v>45337.103707977862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52</v>
      </c>
      <c r="I20" s="6" t="s">
        <v>53</v>
      </c>
      <c r="J20" s="6" t="s">
        <v>54</v>
      </c>
      <c r="K20" s="6" t="s">
        <v>55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4" t="s">
        <v>1</v>
      </c>
    </row>
    <row r="21" spans="1:21" x14ac:dyDescent="0.2">
      <c r="A21" s="29" t="s">
        <v>39</v>
      </c>
      <c r="B21" s="2"/>
      <c r="C21" s="9">
        <v>44423.336999999825</v>
      </c>
      <c r="D21" s="9" t="s">
        <v>16</v>
      </c>
      <c r="E21">
        <f>+(C21-C$7)/C$8</f>
        <v>0</v>
      </c>
      <c r="F21">
        <f t="shared" ref="F21:F34" si="0">ROUND(2*E21,0)/2</f>
        <v>0</v>
      </c>
      <c r="G21">
        <f>+C21-(C$7+F21*C$8)</f>
        <v>0</v>
      </c>
      <c r="K21">
        <f>+G21</f>
        <v>0</v>
      </c>
      <c r="O21">
        <f t="shared" ref="O21:O34" ca="1" si="1">+C$11+C$12*$F21</f>
        <v>-2.1784055641099927E-4</v>
      </c>
      <c r="Q21" s="1">
        <f t="shared" ref="Q21:Q34" si="2">+C21-15018.5</f>
        <v>29404.836999999825</v>
      </c>
    </row>
    <row r="22" spans="1:21" x14ac:dyDescent="0.2">
      <c r="A22" t="s">
        <v>43</v>
      </c>
      <c r="B22" s="31" t="s">
        <v>42</v>
      </c>
      <c r="C22" s="32">
        <v>53448.403899999998</v>
      </c>
      <c r="D22" s="32">
        <v>2.0000000000000001E-4</v>
      </c>
      <c r="E22">
        <f t="shared" ref="E22:E34" si="3">+(C22-C$7)/C$8</f>
        <v>24382.069464474233</v>
      </c>
      <c r="F22">
        <f t="shared" si="0"/>
        <v>24382</v>
      </c>
      <c r="O22">
        <f t="shared" ca="1" si="1"/>
        <v>-1.0191914641710502E-2</v>
      </c>
      <c r="Q22" s="1">
        <f t="shared" si="2"/>
        <v>38429.903899999998</v>
      </c>
      <c r="U22">
        <f>+C22-(C$7+F22*C$8)</f>
        <v>2.5712400172778871E-2</v>
      </c>
    </row>
    <row r="23" spans="1:21" x14ac:dyDescent="0.2">
      <c r="A23" t="s">
        <v>43</v>
      </c>
      <c r="B23" s="31" t="s">
        <v>42</v>
      </c>
      <c r="C23" s="32">
        <v>54215.505499999999</v>
      </c>
      <c r="D23" s="32">
        <v>0</v>
      </c>
      <c r="E23">
        <f t="shared" si="3"/>
        <v>26454.46678903135</v>
      </c>
      <c r="F23">
        <f t="shared" si="0"/>
        <v>26454.5</v>
      </c>
      <c r="G23">
        <f t="shared" ref="G23:G32" si="4">+C23-(C$7+F23*C$8)</f>
        <v>-1.2293099825910758E-2</v>
      </c>
      <c r="K23">
        <f t="shared" ref="K23:K32" si="5">+G23</f>
        <v>-1.2293099825910758E-2</v>
      </c>
      <c r="O23">
        <f t="shared" ca="1" si="1"/>
        <v>-1.1039723211220109E-2</v>
      </c>
      <c r="Q23" s="1">
        <f t="shared" si="2"/>
        <v>39197.005499999999</v>
      </c>
    </row>
    <row r="24" spans="1:21" x14ac:dyDescent="0.2">
      <c r="A24" s="34" t="s">
        <v>44</v>
      </c>
      <c r="B24" s="35" t="s">
        <v>45</v>
      </c>
      <c r="C24" s="34">
        <v>55312.817900000002</v>
      </c>
      <c r="D24" s="34">
        <v>2.0000000000000001E-4</v>
      </c>
      <c r="E24">
        <f t="shared" si="3"/>
        <v>29418.959734898432</v>
      </c>
      <c r="F24">
        <f t="shared" si="0"/>
        <v>29419</v>
      </c>
      <c r="G24">
        <f t="shared" si="4"/>
        <v>-1.4904199822922237E-2</v>
      </c>
      <c r="K24">
        <f t="shared" si="5"/>
        <v>-1.4904199822922237E-2</v>
      </c>
      <c r="O24">
        <f t="shared" ca="1" si="1"/>
        <v>-1.225242695274543E-2</v>
      </c>
      <c r="Q24" s="1">
        <f t="shared" si="2"/>
        <v>40294.317900000002</v>
      </c>
    </row>
    <row r="25" spans="1:21" x14ac:dyDescent="0.2">
      <c r="A25" s="34" t="s">
        <v>48</v>
      </c>
      <c r="B25" s="35" t="s">
        <v>42</v>
      </c>
      <c r="C25" s="34">
        <v>55712.769</v>
      </c>
      <c r="D25" s="34">
        <v>2.0000000000000001E-4</v>
      </c>
      <c r="E25">
        <f t="shared" si="3"/>
        <v>30499.465354484772</v>
      </c>
      <c r="F25">
        <f t="shared" si="0"/>
        <v>30499.5</v>
      </c>
      <c r="G25">
        <f t="shared" si="4"/>
        <v>-1.2824099823774304E-2</v>
      </c>
      <c r="K25">
        <f t="shared" si="5"/>
        <v>-1.2824099823774304E-2</v>
      </c>
      <c r="O25">
        <f t="shared" ca="1" si="1"/>
        <v>-1.2694432819744285E-2</v>
      </c>
      <c r="Q25" s="1">
        <f t="shared" si="2"/>
        <v>40694.269</v>
      </c>
    </row>
    <row r="26" spans="1:21" x14ac:dyDescent="0.2">
      <c r="A26" s="36" t="s">
        <v>49</v>
      </c>
      <c r="B26" s="37" t="s">
        <v>42</v>
      </c>
      <c r="C26" s="36">
        <v>56052.935700000002</v>
      </c>
      <c r="D26" s="36">
        <v>1.2999999999999999E-3</v>
      </c>
      <c r="E26">
        <f t="shared" si="3"/>
        <v>31418.457778673986</v>
      </c>
      <c r="F26">
        <f t="shared" si="0"/>
        <v>31418.5</v>
      </c>
      <c r="G26">
        <f t="shared" si="4"/>
        <v>-1.5628299821401015E-2</v>
      </c>
      <c r="K26">
        <f t="shared" si="5"/>
        <v>-1.5628299821401015E-2</v>
      </c>
      <c r="O26">
        <f t="shared" ca="1" si="1"/>
        <v>-1.307037302499366E-2</v>
      </c>
      <c r="Q26" s="1">
        <f t="shared" si="2"/>
        <v>41034.435700000002</v>
      </c>
    </row>
    <row r="27" spans="1:21" x14ac:dyDescent="0.2">
      <c r="A27" s="38" t="s">
        <v>51</v>
      </c>
      <c r="B27" s="39" t="s">
        <v>45</v>
      </c>
      <c r="C27" s="40">
        <v>57128.414299999997</v>
      </c>
      <c r="D27" s="40">
        <v>2.7000000000000001E-3</v>
      </c>
      <c r="E27">
        <f t="shared" si="3"/>
        <v>34323.964654501673</v>
      </c>
      <c r="F27">
        <f t="shared" si="0"/>
        <v>34324</v>
      </c>
      <c r="G27">
        <f t="shared" si="4"/>
        <v>-1.3083199824905023E-2</v>
      </c>
      <c r="K27">
        <f t="shared" si="5"/>
        <v>-1.3083199824905023E-2</v>
      </c>
      <c r="O27">
        <f t="shared" ca="1" si="1"/>
        <v>-1.4258941323526909E-2</v>
      </c>
      <c r="Q27" s="1">
        <f t="shared" si="2"/>
        <v>42109.914299999997</v>
      </c>
    </row>
    <row r="28" spans="1:21" x14ac:dyDescent="0.2">
      <c r="A28" s="38" t="s">
        <v>51</v>
      </c>
      <c r="B28" s="39" t="s">
        <v>45</v>
      </c>
      <c r="C28" s="40">
        <v>57128.599300000002</v>
      </c>
      <c r="D28" s="40">
        <v>1.4E-3</v>
      </c>
      <c r="E28">
        <f t="shared" si="3"/>
        <v>34324.464449450679</v>
      </c>
      <c r="F28">
        <f t="shared" si="0"/>
        <v>34324.5</v>
      </c>
      <c r="G28">
        <f t="shared" si="4"/>
        <v>-1.3159099820768461E-2</v>
      </c>
      <c r="K28">
        <f t="shared" si="5"/>
        <v>-1.3159099820768461E-2</v>
      </c>
      <c r="O28">
        <f t="shared" ca="1" si="1"/>
        <v>-1.4259145861179386E-2</v>
      </c>
      <c r="Q28" s="1">
        <f t="shared" si="2"/>
        <v>42110.099300000002</v>
      </c>
    </row>
    <row r="29" spans="1:21" x14ac:dyDescent="0.2">
      <c r="A29" s="41" t="s">
        <v>0</v>
      </c>
      <c r="B29" s="43" t="s">
        <v>45</v>
      </c>
      <c r="C29" s="41">
        <v>57415.282399999996</v>
      </c>
      <c r="D29" s="41" t="s">
        <v>2</v>
      </c>
      <c r="E29">
        <f t="shared" si="3"/>
        <v>35098.965883727091</v>
      </c>
      <c r="F29">
        <f t="shared" si="0"/>
        <v>35099</v>
      </c>
      <c r="G29">
        <f t="shared" si="4"/>
        <v>-1.2628199823666364E-2</v>
      </c>
      <c r="K29">
        <f t="shared" si="5"/>
        <v>-1.2628199823666364E-2</v>
      </c>
      <c r="O29">
        <f t="shared" ca="1" si="1"/>
        <v>-1.4575974684863434E-2</v>
      </c>
      <c r="Q29" s="1">
        <f t="shared" si="2"/>
        <v>42396.782399999996</v>
      </c>
    </row>
    <row r="30" spans="1:21" x14ac:dyDescent="0.2">
      <c r="A30" s="41" t="s">
        <v>0</v>
      </c>
      <c r="B30" s="43" t="s">
        <v>45</v>
      </c>
      <c r="C30" s="41">
        <v>57487.091800000002</v>
      </c>
      <c r="D30" s="41" t="s">
        <v>2</v>
      </c>
      <c r="E30">
        <f t="shared" si="3"/>
        <v>35292.96575080866</v>
      </c>
      <c r="F30">
        <f t="shared" si="0"/>
        <v>35293</v>
      </c>
      <c r="G30">
        <f t="shared" si="4"/>
        <v>-1.2677399819949642E-2</v>
      </c>
      <c r="K30">
        <f t="shared" si="5"/>
        <v>-1.2677399819949642E-2</v>
      </c>
      <c r="O30">
        <f t="shared" ca="1" si="1"/>
        <v>-1.4655335294023802E-2</v>
      </c>
      <c r="Q30" s="1">
        <f t="shared" si="2"/>
        <v>42468.591800000002</v>
      </c>
    </row>
    <row r="31" spans="1:21" x14ac:dyDescent="0.2">
      <c r="A31" s="38" t="s">
        <v>51</v>
      </c>
      <c r="B31" s="39" t="s">
        <v>45</v>
      </c>
      <c r="C31" s="40">
        <v>57500.418100000003</v>
      </c>
      <c r="D31" s="40">
        <v>1.8E-3</v>
      </c>
      <c r="E31">
        <f t="shared" si="3"/>
        <v>35328.968007180236</v>
      </c>
      <c r="F31">
        <f t="shared" si="0"/>
        <v>35329</v>
      </c>
      <c r="G31">
        <f t="shared" si="4"/>
        <v>-1.1842199819511734E-2</v>
      </c>
      <c r="K31">
        <f t="shared" si="5"/>
        <v>-1.1842199819511734E-2</v>
      </c>
      <c r="O31">
        <f t="shared" ca="1" si="1"/>
        <v>-1.4670062005002014E-2</v>
      </c>
      <c r="Q31" s="1">
        <f t="shared" si="2"/>
        <v>42481.918100000003</v>
      </c>
    </row>
    <row r="32" spans="1:21" x14ac:dyDescent="0.2">
      <c r="A32" s="38" t="s">
        <v>51</v>
      </c>
      <c r="B32" s="39" t="s">
        <v>45</v>
      </c>
      <c r="C32" s="40">
        <v>57500.601999999999</v>
      </c>
      <c r="D32" s="40">
        <v>2.0000000000000001E-4</v>
      </c>
      <c r="E32">
        <f t="shared" si="3"/>
        <v>35329.464830375473</v>
      </c>
      <c r="F32">
        <f t="shared" si="0"/>
        <v>35329.5</v>
      </c>
      <c r="G32">
        <f t="shared" si="4"/>
        <v>-1.3018099823966622E-2</v>
      </c>
      <c r="K32">
        <f t="shared" si="5"/>
        <v>-1.3018099823966622E-2</v>
      </c>
      <c r="O32">
        <f t="shared" ca="1" si="1"/>
        <v>-1.467026654265449E-2</v>
      </c>
      <c r="Q32" s="1">
        <f t="shared" si="2"/>
        <v>42482.101999999999</v>
      </c>
    </row>
    <row r="33" spans="1:17" x14ac:dyDescent="0.2">
      <c r="A33" s="41" t="s">
        <v>3</v>
      </c>
      <c r="B33" s="48" t="s">
        <v>45</v>
      </c>
      <c r="C33" s="42">
        <v>57873.530500000001</v>
      </c>
      <c r="D33" s="42">
        <v>4.0000000000000002E-4</v>
      </c>
      <c r="E33">
        <f t="shared" si="3"/>
        <v>36336.966347320682</v>
      </c>
      <c r="F33">
        <f t="shared" si="0"/>
        <v>36337</v>
      </c>
      <c r="G33">
        <f>+C33-(C$7+F33*C$8)</f>
        <v>-1.2456599819415715E-2</v>
      </c>
      <c r="K33">
        <f>+G33</f>
        <v>-1.2456599819415715E-2</v>
      </c>
      <c r="O33">
        <f t="shared" ca="1" si="1"/>
        <v>-1.5082409912391971E-2</v>
      </c>
      <c r="Q33" s="1">
        <f t="shared" si="2"/>
        <v>42855.030500000001</v>
      </c>
    </row>
    <row r="34" spans="1:17" x14ac:dyDescent="0.2">
      <c r="A34" s="33" t="s">
        <v>56</v>
      </c>
      <c r="B34" s="37"/>
      <c r="C34" s="36">
        <v>58567.929600000003</v>
      </c>
      <c r="D34" s="36">
        <v>2.0000000000000001E-4</v>
      </c>
      <c r="E34">
        <f t="shared" si="3"/>
        <v>38212.951010910059</v>
      </c>
      <c r="F34">
        <f t="shared" si="0"/>
        <v>38213</v>
      </c>
      <c r="G34">
        <f>+C34-(C$7+F34*C$8)</f>
        <v>-1.8133399818907492E-2</v>
      </c>
      <c r="K34">
        <f>+G34</f>
        <v>-1.8133399818907492E-2</v>
      </c>
      <c r="O34">
        <f t="shared" ca="1" si="1"/>
        <v>-1.5849835184478835E-2</v>
      </c>
      <c r="Q34" s="1">
        <f t="shared" si="2"/>
        <v>43549.429600000003</v>
      </c>
    </row>
    <row r="35" spans="1:17" x14ac:dyDescent="0.2">
      <c r="A35" s="45" t="s">
        <v>57</v>
      </c>
      <c r="B35" s="46" t="s">
        <v>45</v>
      </c>
      <c r="C35" s="47">
        <v>59330.439100000003</v>
      </c>
      <c r="D35" s="45">
        <v>4.0000000000000002E-4</v>
      </c>
      <c r="E35">
        <f t="shared" ref="E35" si="6">+(C35-C$7)/C$8</f>
        <v>40272.942344195486</v>
      </c>
      <c r="F35">
        <f t="shared" ref="F35" si="7">ROUND(2*E35,0)/2</f>
        <v>40273</v>
      </c>
      <c r="G35">
        <f>+C35-(C$7+F35*C$8)</f>
        <v>-2.1341399820812512E-2</v>
      </c>
      <c r="K35">
        <f>+G35</f>
        <v>-2.1341399820812512E-2</v>
      </c>
      <c r="O35">
        <f t="shared" ref="O35" ca="1" si="8">+C$11+C$12*$F35</f>
        <v>-1.6692530312676555E-2</v>
      </c>
      <c r="Q35" s="1">
        <f t="shared" ref="Q35" si="9">+C35-15018.5</f>
        <v>44311.939100000003</v>
      </c>
    </row>
    <row r="36" spans="1:17" x14ac:dyDescent="0.2">
      <c r="B36" s="2"/>
      <c r="C36" s="9"/>
      <c r="D36" s="9"/>
    </row>
    <row r="37" spans="1:17" x14ac:dyDescent="0.2">
      <c r="B37" s="2"/>
      <c r="C37" s="9"/>
      <c r="D37" s="9"/>
    </row>
    <row r="38" spans="1:17" x14ac:dyDescent="0.2">
      <c r="B38" s="2"/>
      <c r="C38" s="9"/>
      <c r="D38" s="9"/>
    </row>
    <row r="39" spans="1:17" x14ac:dyDescent="0.2">
      <c r="B39" s="2"/>
      <c r="C39" s="9"/>
      <c r="D39" s="9"/>
    </row>
    <row r="40" spans="1:17" x14ac:dyDescent="0.2">
      <c r="B40" s="2"/>
      <c r="C40" s="9"/>
      <c r="D40" s="9"/>
    </row>
    <row r="41" spans="1:17" x14ac:dyDescent="0.2">
      <c r="B41" s="2"/>
      <c r="C41" s="9"/>
      <c r="D41" s="9"/>
    </row>
    <row r="42" spans="1:17" x14ac:dyDescent="0.2">
      <c r="B42" s="2"/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hyperlinks>
    <hyperlink ref="D2" r:id="rId1" display="http://simbad.u-strasbg.fr/cgi-bin/cdsbib4?2007AJ....133..255L" xr:uid="{00000000-0004-0000-0000-000000000000}"/>
    <hyperlink ref="H64331" r:id="rId2" display="http://vsolj.cetus-net.org/bulletin.html" xr:uid="{00000000-0004-0000-0000-000001000000}"/>
    <hyperlink ref="H64324" r:id="rId3" display="https://www.aavso.org/ejaavso" xr:uid="{00000000-0004-0000-0000-000002000000}"/>
    <hyperlink ref="AP475" r:id="rId4" display="http://cdsbib.u-strasbg.fr/cgi-bin/cdsbib?1990RMxAA..21..381G" xr:uid="{00000000-0004-0000-0000-000003000000}"/>
    <hyperlink ref="AP479" r:id="rId5" display="http://cdsbib.u-strasbg.fr/cgi-bin/cdsbib?1990RMxAA..21..381G" xr:uid="{00000000-0004-0000-0000-000004000000}"/>
    <hyperlink ref="AP478" r:id="rId6" display="http://cdsbib.u-strasbg.fr/cgi-bin/cdsbib?1990RMxAA..21..381G" xr:uid="{00000000-0004-0000-0000-000005000000}"/>
    <hyperlink ref="AP459" r:id="rId7" display="http://cdsbib.u-strasbg.fr/cgi-bin/cdsbib?1990RMxAA..21..381G" xr:uid="{00000000-0004-0000-0000-000006000000}"/>
    <hyperlink ref="I64331" r:id="rId8" display="http://vsolj.cetus-net.org/bulletin.html" xr:uid="{00000000-0004-0000-0000-000007000000}"/>
    <hyperlink ref="AQ615" r:id="rId9" display="http://cdsbib.u-strasbg.fr/cgi-bin/cdsbib?1990RMxAA..21..381G" xr:uid="{00000000-0004-0000-0000-000008000000}"/>
    <hyperlink ref="AQ55381" r:id="rId10" display="http://cdsbib.u-strasbg.fr/cgi-bin/cdsbib?1990RMxAA..21..381G" xr:uid="{00000000-0004-0000-0000-000009000000}"/>
    <hyperlink ref="AQ616" r:id="rId11" display="http://cdsbib.u-strasbg.fr/cgi-bin/cdsbib?1990RMxAA..21..381G" xr:uid="{00000000-0004-0000-0000-00000A000000}"/>
    <hyperlink ref="H64328" r:id="rId12" display="https://www.aavso.org/ejaavso" xr:uid="{00000000-0004-0000-0000-00000B000000}"/>
    <hyperlink ref="H1501" r:id="rId13" display="http://vsolj.cetus-net.org/bulletin.html" xr:uid="{00000000-0004-0000-0000-00000C000000}"/>
    <hyperlink ref="AP2745" r:id="rId14" display="http://cdsbib.u-strasbg.fr/cgi-bin/cdsbib?1990RMxAA..21..381G" xr:uid="{00000000-0004-0000-0000-00000D000000}"/>
    <hyperlink ref="AP2748" r:id="rId15" display="http://cdsbib.u-strasbg.fr/cgi-bin/cdsbib?1990RMxAA..21..381G" xr:uid="{00000000-0004-0000-0000-00000E000000}"/>
    <hyperlink ref="AP2746" r:id="rId16" display="http://cdsbib.u-strasbg.fr/cgi-bin/cdsbib?1990RMxAA..21..381G" xr:uid="{00000000-0004-0000-0000-00000F000000}"/>
    <hyperlink ref="AP2730" r:id="rId17" display="http://cdsbib.u-strasbg.fr/cgi-bin/cdsbib?1990RMxAA..21..381G" xr:uid="{00000000-0004-0000-0000-000010000000}"/>
    <hyperlink ref="I1501" r:id="rId18" display="http://vsolj.cetus-net.org/bulletin.html" xr:uid="{00000000-0004-0000-0000-000011000000}"/>
    <hyperlink ref="AQ2959" r:id="rId19" display="http://cdsbib.u-strasbg.fr/cgi-bin/cdsbib?1990RMxAA..21..381G" xr:uid="{00000000-0004-0000-0000-000012000000}"/>
    <hyperlink ref="AQ65196" r:id="rId20" display="http://cdsbib.u-strasbg.fr/cgi-bin/cdsbib?1990RMxAA..21..381G" xr:uid="{00000000-0004-0000-0000-000013000000}"/>
    <hyperlink ref="AQ2963" r:id="rId21" display="http://cdsbib.u-strasbg.fr/cgi-bin/cdsbib?1990RMxAA..21..381G" xr:uid="{00000000-0004-0000-0000-000014000000}"/>
    <hyperlink ref="H64136" r:id="rId22" display="http://vsolj.cetus-net.org/bulletin.html" xr:uid="{00000000-0004-0000-0000-000015000000}"/>
    <hyperlink ref="H64129" r:id="rId23" display="https://www.aavso.org/ejaavso" xr:uid="{00000000-0004-0000-0000-000016000000}"/>
    <hyperlink ref="I64136" r:id="rId24" display="http://vsolj.cetus-net.org/bulletin.html" xr:uid="{00000000-0004-0000-0000-000017000000}"/>
    <hyperlink ref="AQ57787" r:id="rId25" display="http://cdsbib.u-strasbg.fr/cgi-bin/cdsbib?1990RMxAA..21..381G" xr:uid="{00000000-0004-0000-0000-000018000000}"/>
    <hyperlink ref="H64133" r:id="rId26" display="https://www.aavso.org/ejaavso" xr:uid="{00000000-0004-0000-0000-000019000000}"/>
    <hyperlink ref="AP5151" r:id="rId27" display="http://cdsbib.u-strasbg.fr/cgi-bin/cdsbib?1990RMxAA..21..381G" xr:uid="{00000000-0004-0000-0000-00001A000000}"/>
    <hyperlink ref="AP5154" r:id="rId28" display="http://cdsbib.u-strasbg.fr/cgi-bin/cdsbib?1990RMxAA..21..381G" xr:uid="{00000000-0004-0000-0000-00001B000000}"/>
    <hyperlink ref="AP5152" r:id="rId29" display="http://cdsbib.u-strasbg.fr/cgi-bin/cdsbib?1990RMxAA..21..381G" xr:uid="{00000000-0004-0000-0000-00001C000000}"/>
    <hyperlink ref="AP5136" r:id="rId30" display="http://cdsbib.u-strasbg.fr/cgi-bin/cdsbib?1990RMxAA..21..381G" xr:uid="{00000000-0004-0000-0000-00001D000000}"/>
    <hyperlink ref="AQ5365" r:id="rId31" display="http://cdsbib.u-strasbg.fr/cgi-bin/cdsbib?1990RMxAA..21..381G" xr:uid="{00000000-0004-0000-0000-00001E000000}"/>
    <hyperlink ref="AQ5369" r:id="rId32" display="http://cdsbib.u-strasbg.fr/cgi-bin/cdsbib?1990RMxAA..21..381G" xr:uid="{00000000-0004-0000-0000-00001F000000}"/>
    <hyperlink ref="AQ65049" r:id="rId33" display="http://cdsbib.u-strasbg.fr/cgi-bin/cdsbib?1990RMxAA..21..381G" xr:uid="{00000000-0004-0000-0000-000020000000}"/>
    <hyperlink ref="I2257" r:id="rId34" display="http://vsolj.cetus-net.org/bulletin.html" xr:uid="{00000000-0004-0000-0000-000021000000}"/>
    <hyperlink ref="H2257" r:id="rId35" display="http://vsolj.cetus-net.org/bulletin.html" xr:uid="{00000000-0004-0000-0000-000022000000}"/>
    <hyperlink ref="AQ174" r:id="rId36" display="http://cdsbib.u-strasbg.fr/cgi-bin/cdsbib?1990RMxAA..21..381G" xr:uid="{00000000-0004-0000-0000-000023000000}"/>
    <hyperlink ref="AQ173" r:id="rId37" display="http://cdsbib.u-strasbg.fr/cgi-bin/cdsbib?1990RMxAA..21..381G" xr:uid="{00000000-0004-0000-0000-000024000000}"/>
    <hyperlink ref="AP3427" r:id="rId38" display="http://cdsbib.u-strasbg.fr/cgi-bin/cdsbib?1990RMxAA..21..381G" xr:uid="{00000000-0004-0000-0000-000025000000}"/>
    <hyperlink ref="AP3445" r:id="rId39" display="http://cdsbib.u-strasbg.fr/cgi-bin/cdsbib?1990RMxAA..21..381G" xr:uid="{00000000-0004-0000-0000-000026000000}"/>
    <hyperlink ref="AP3446" r:id="rId40" display="http://cdsbib.u-strasbg.fr/cgi-bin/cdsbib?1990RMxAA..21..381G" xr:uid="{00000000-0004-0000-0000-000027000000}"/>
    <hyperlink ref="AP344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2024-02-14T06:11:05Z</dcterms:modified>
</cp:coreProperties>
</file>