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62AD922-292F-469E-AF6E-A7011C4670C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C149" i="2"/>
  <c r="D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C145" i="2"/>
  <c r="D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C137" i="2"/>
  <c r="D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C133" i="2"/>
  <c r="D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D11" i="2"/>
  <c r="C11" i="2"/>
  <c r="A11" i="2"/>
  <c r="E22" i="1"/>
  <c r="F22" i="1" s="1"/>
  <c r="G22" i="1" s="1"/>
  <c r="K22" i="1" s="1"/>
  <c r="C9" i="1"/>
  <c r="D9" i="1"/>
  <c r="F16" i="1"/>
  <c r="F17" i="1" s="1"/>
  <c r="C17" i="1"/>
  <c r="Q21" i="1"/>
  <c r="E21" i="1"/>
  <c r="F21" i="1" s="1"/>
  <c r="G21" i="1" s="1"/>
  <c r="I21" i="1" s="1"/>
  <c r="C11" i="1"/>
  <c r="C12" i="1"/>
  <c r="C16" i="1" l="1"/>
  <c r="D18" i="1" s="1"/>
  <c r="C15" i="1"/>
  <c r="F18" i="1" s="1"/>
  <c r="O21" i="1"/>
  <c r="O22" i="1"/>
  <c r="C18" i="1" l="1"/>
  <c r="F19" i="1"/>
</calcChain>
</file>

<file path=xl/sharedStrings.xml><?xml version="1.0" encoding="utf-8"?>
<sst xmlns="http://schemas.openxmlformats.org/spreadsheetml/2006/main" count="426" uniqueCount="65">
  <si>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</si>
  <si>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</si>
  <si>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</si>
  <si>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</si>
  <si>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</si>
  <si>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</si>
  <si>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</si>
  <si>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</si>
  <si>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</si>
  <si>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</si>
  <si>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</si>
  <si>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</si>
  <si>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</si>
  <si>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</si>
  <si>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</si>
  <si>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</si>
  <si>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</si>
  <si>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</si>
  <si>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</si>
  <si>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</si>
  <si>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</si>
  <si>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</si>
  <si>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</si>
  <si>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</si>
  <si>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</si>
  <si>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</si>
  <si>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</si>
  <si>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</si>
  <si>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</si>
  <si>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</si>
  <si>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</si>
  <si>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</si>
  <si>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</si>
  <si>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</si>
  <si>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</si>
  <si>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</si>
  <si>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</si>
  <si>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</si>
  <si>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</si>
  <si>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</si>
  <si>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</si>
  <si>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</si>
  <si>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</si>
  <si>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</si>
  <si>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</si>
  <si>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</si>
  <si>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</si>
  <si>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</si>
  <si>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</si>
  <si>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</si>
  <si>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</si>
  <si>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</si>
  <si>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</si>
  <si>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</si>
  <si>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</si>
  <si>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</si>
  <si>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</si>
  <si>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V1277 Her</t>
  </si>
  <si>
    <t>2019F</t>
  </si>
  <si>
    <t>G3509-1251</t>
  </si>
  <si>
    <t>EB</t>
  </si>
  <si>
    <t>pr_</t>
  </si>
  <si>
    <t>GCVS</t>
  </si>
  <si>
    <t>as of 2019-06-26</t>
  </si>
  <si>
    <t>V1277 Her / GSC 3509-1251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</si>
</sst>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6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26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 vertical="center"/>
    </xf>
    <xf numFmtId="0" fontId="20" fillId="24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24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10" fillId="0" borderId="0" xfId="0" applyFont="1" applyAlignment="1"/>
    <xf numFmtId="0" fontId="17" fillId="0" borderId="0" xfId="0" applyFont="1" applyAlignment="1"/>
    <xf numFmtId="0" fontId="35" fillId="0" borderId="0" xfId="42" applyFont="1" applyAlignment="1">
      <alignment horizontal="left"/>
    </xf>
    <xf numFmtId="0" fontId="35" fillId="0" borderId="0" xfId="42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V1277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9-42BA-AF2C-E61B91414FE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9-42BA-AF2C-E61B91414FE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9-42BA-AF2C-E61B91414FE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-0.26394999999320135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9-42BA-AF2C-E61B91414FE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9-42BA-AF2C-E61B91414FE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9-42BA-AF2C-E61B91414FE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9-42BA-AF2C-E61B91414FE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-0.26394999999320135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9-42BA-AF2C-E61B91414FE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6167.5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89-42BA-AF2C-E61B91414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2960832"/>
        <c:axId val="1"/>
      </c:scatterChart>
      <c:valAx>
        <c:axId val="752960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2960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D77D26F-EF2D-DA35-4D9D-12645713D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64</v>
      </c>
      <c r="F1" s="50" t="s">
        <v>57</v>
      </c>
      <c r="G1" s="30" t="s">
        <v>58</v>
      </c>
      <c r="H1" s="51"/>
      <c r="I1" s="52" t="s">
        <v>59</v>
      </c>
      <c r="J1" s="53" t="s">
        <v>57</v>
      </c>
      <c r="K1" s="54">
        <v>17.363700000000001</v>
      </c>
      <c r="L1" s="32">
        <v>46.051299999999998</v>
      </c>
      <c r="M1" s="55">
        <v>51386.534</v>
      </c>
      <c r="N1" s="33">
        <v>1.0592999999999999</v>
      </c>
      <c r="O1" s="31" t="s">
        <v>60</v>
      </c>
      <c r="P1" s="56">
        <v>10.5</v>
      </c>
      <c r="Q1" s="56">
        <v>10.85</v>
      </c>
      <c r="R1" s="57" t="s">
        <v>61</v>
      </c>
      <c r="S1" s="58" t="s">
        <v>15</v>
      </c>
    </row>
    <row r="2" spans="1:19" x14ac:dyDescent="0.2">
      <c r="A2" t="s">
        <v>25</v>
      </c>
      <c r="B2" t="s">
        <v>60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>
        <v>51386.534</v>
      </c>
      <c r="D4" s="27">
        <v>1.0592999999999999</v>
      </c>
      <c r="E4" s="59" t="s">
        <v>63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s="60" t="s">
        <v>4</v>
      </c>
      <c r="C7" s="63">
        <v>51386.534</v>
      </c>
      <c r="D7" s="28" t="s">
        <v>62</v>
      </c>
    </row>
    <row r="8" spans="1:19" x14ac:dyDescent="0.2">
      <c r="A8" t="s">
        <v>5</v>
      </c>
      <c r="C8" s="63">
        <v>1.0592999999999999</v>
      </c>
      <c r="D8" s="28" t="s">
        <v>62</v>
      </c>
    </row>
    <row r="9" spans="1:19" x14ac:dyDescent="0.2">
      <c r="A9" s="24" t="s">
        <v>34</v>
      </c>
      <c r="B9" s="49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18</v>
      </c>
      <c r="B12" s="10"/>
      <c r="C12" s="21">
        <f ca="1">SLOPE(INDIRECT($D$9):G992,INDIRECT($C$9):F992)</f>
        <v>-4.2796919334122631E-5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(C7+C11)+(C8+C12)*INT(MAX(F21:F3533))</f>
        <v>57918.973171398466</v>
      </c>
      <c r="E15" s="14" t="s">
        <v>36</v>
      </c>
      <c r="F15" s="34">
        <v>1</v>
      </c>
    </row>
    <row r="16" spans="1:19" x14ac:dyDescent="0.2">
      <c r="A16" s="16" t="s">
        <v>6</v>
      </c>
      <c r="B16" s="10"/>
      <c r="C16" s="17">
        <f ca="1">+C8+C12</f>
        <v>1.0592572030806657</v>
      </c>
      <c r="E16" s="14" t="s">
        <v>32</v>
      </c>
      <c r="F16" s="35">
        <f ca="1">NOW()+15018.5+$C$5/24</f>
        <v>60354.802033912034</v>
      </c>
    </row>
    <row r="17" spans="1:21" ht="13.5" thickBot="1" x14ac:dyDescent="0.25">
      <c r="A17" s="14" t="s">
        <v>29</v>
      </c>
      <c r="B17" s="10"/>
      <c r="C17" s="10">
        <f>COUNT(C21:C2191)</f>
        <v>2</v>
      </c>
      <c r="E17" s="14" t="s">
        <v>37</v>
      </c>
      <c r="F17" s="15">
        <f ca="1">ROUND(2*(F16-$C$7)/$C$8,0)/2+F15</f>
        <v>8467</v>
      </c>
    </row>
    <row r="18" spans="1:21" ht="14.25" thickTop="1" thickBot="1" x14ac:dyDescent="0.25">
      <c r="A18" s="16" t="s">
        <v>7</v>
      </c>
      <c r="B18" s="10"/>
      <c r="C18" s="19">
        <f ca="1">+C15</f>
        <v>57918.973171398466</v>
      </c>
      <c r="D18" s="20">
        <f ca="1">+C16</f>
        <v>1.0592572030806657</v>
      </c>
      <c r="E18" s="14" t="s">
        <v>38</v>
      </c>
      <c r="F18" s="23">
        <f ca="1">ROUND(2*(F16-$C$15)/$C$16,0)/2+F15</f>
        <v>2300.5</v>
      </c>
    </row>
    <row r="19" spans="1:21" ht="13.5" thickTop="1" x14ac:dyDescent="0.2">
      <c r="E19" s="14" t="s">
        <v>33</v>
      </c>
      <c r="F19" s="18">
        <f ca="1">+$C$15+$C$16*F18-15018.5-$C$5/24</f>
        <v>45337.690200418874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t="s">
        <v>62</v>
      </c>
      <c r="C21" s="8">
        <v>51386.534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36368.034</v>
      </c>
    </row>
    <row r="22" spans="1:21" x14ac:dyDescent="0.2">
      <c r="A22" s="61" t="s">
        <v>0</v>
      </c>
      <c r="B22" s="62" t="s">
        <v>1</v>
      </c>
      <c r="C22" s="62">
        <v>57919.502800000002</v>
      </c>
      <c r="D22" s="62">
        <v>2.0999999999999999E-3</v>
      </c>
      <c r="E22">
        <f>+(C22-C$7)/C$8</f>
        <v>6167.2508260171835</v>
      </c>
      <c r="F22">
        <f>ROUND(2*E22,0)/2</f>
        <v>6167.5</v>
      </c>
      <c r="G22">
        <f>+C22-(C$7+F22*C$8)</f>
        <v>-0.26394999999320135</v>
      </c>
      <c r="K22">
        <f>+G22</f>
        <v>-0.26394999999320135</v>
      </c>
      <c r="O22">
        <f ca="1">+C$11+C$12*$F22</f>
        <v>-0.26394999999320135</v>
      </c>
      <c r="Q22" s="2">
        <f>+C22-15018.5</f>
        <v>42901.002800000002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21" r:id="rId1" display="http://vsolj.cetus-net.org/bulletin.html"/>
    <hyperlink ref="H64314" r:id="rId2" display="https://www.aavso.org/ejaavso"/>
    <hyperlink ref="AP465" r:id="rId3" display="http://cdsbib.u-strasbg.fr/cgi-bin/cdsbib?1990RMxAA..21..381G"/>
    <hyperlink ref="AP469" r:id="rId4" display="http://cdsbib.u-strasbg.fr/cgi-bin/cdsbib?1990RMxAA..21..381G"/>
    <hyperlink ref="AP468" r:id="rId5" display="http://cdsbib.u-strasbg.fr/cgi-bin/cdsbib?1990RMxAA..21..381G"/>
    <hyperlink ref="AP449" r:id="rId6" display="http://cdsbib.u-strasbg.fr/cgi-bin/cdsbib?1990RMxAA..21..381G"/>
    <hyperlink ref="I64321" r:id="rId7" display="http://vsolj.cetus-net.org/bulletin.html"/>
    <hyperlink ref="AQ605" r:id="rId8" display="http://cdsbib.u-strasbg.fr/cgi-bin/cdsbib?1990RMxAA..21..381G"/>
    <hyperlink ref="AQ55371" r:id="rId9" display="http://cdsbib.u-strasbg.fr/cgi-bin/cdsbib?1990RMxAA..21..381G"/>
    <hyperlink ref="AQ606" r:id="rId10" display="http://cdsbib.u-strasbg.fr/cgi-bin/cdsbib?1990RMxAA..21..381G"/>
    <hyperlink ref="H64318" r:id="rId11" display="https://www.aavso.org/ejaavso"/>
    <hyperlink ref="H1491" r:id="rId12" display="http://vsolj.cetus-net.org/bulletin.html"/>
    <hyperlink ref="AP2735" r:id="rId13" display="http://cdsbib.u-strasbg.fr/cgi-bin/cdsbib?1990RMxAA..21..381G"/>
    <hyperlink ref="AP2738" r:id="rId14" display="http://cdsbib.u-strasbg.fr/cgi-bin/cdsbib?1990RMxAA..21..381G"/>
    <hyperlink ref="AP2736" r:id="rId15" display="http://cdsbib.u-strasbg.fr/cgi-bin/cdsbib?1990RMxAA..21..381G"/>
    <hyperlink ref="AP2720" r:id="rId16" display="http://cdsbib.u-strasbg.fr/cgi-bin/cdsbib?1990RMxAA..21..381G"/>
    <hyperlink ref="I1491" r:id="rId17" display="http://vsolj.cetus-net.org/bulletin.html"/>
    <hyperlink ref="AQ2949" r:id="rId18" display="http://cdsbib.u-strasbg.fr/cgi-bin/cdsbib?1990RMxAA..21..381G"/>
    <hyperlink ref="AQ65186" r:id="rId19" display="http://cdsbib.u-strasbg.fr/cgi-bin/cdsbib?1990RMxAA..21..381G"/>
    <hyperlink ref="AQ295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43</v>
      </c>
      <c r="I1" s="37" t="s">
        <v>44</v>
      </c>
      <c r="J1" s="38" t="s">
        <v>42</v>
      </c>
    </row>
    <row r="2" spans="1:16" x14ac:dyDescent="0.2">
      <c r="I2" s="39" t="s">
        <v>45</v>
      </c>
      <c r="J2" s="40" t="s">
        <v>41</v>
      </c>
    </row>
    <row r="3" spans="1:16" x14ac:dyDescent="0.2">
      <c r="A3" s="41" t="s">
        <v>46</v>
      </c>
      <c r="I3" s="39" t="s">
        <v>47</v>
      </c>
      <c r="J3" s="40" t="s">
        <v>39</v>
      </c>
    </row>
    <row r="4" spans="1:16" x14ac:dyDescent="0.2">
      <c r="I4" s="39" t="s">
        <v>48</v>
      </c>
      <c r="J4" s="40" t="s">
        <v>39</v>
      </c>
    </row>
    <row r="5" spans="1:16" ht="13.5" thickBot="1" x14ac:dyDescent="0.25">
      <c r="I5" s="42" t="s">
        <v>49</v>
      </c>
      <c r="J5" s="43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51</v>
      </c>
      <c r="J11" s="46" t="s">
        <v>52</v>
      </c>
      <c r="K11" s="45">
        <v>-3273</v>
      </c>
      <c r="L11" s="45" t="s">
        <v>53</v>
      </c>
      <c r="M11" s="46" t="s">
        <v>54</v>
      </c>
      <c r="N11" s="46"/>
      <c r="O11" s="47" t="s">
        <v>55</v>
      </c>
      <c r="P11" s="47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2024-02-14T06:14:55Z</dcterms:modified>
</cp:coreProperties>
</file>