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9D3F91B-4460-4BCB-AC70-9F59733D201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61" i="1" l="1"/>
  <c r="Q62" i="1"/>
  <c r="Q63" i="1"/>
  <c r="Q64" i="1"/>
  <c r="Q60" i="1"/>
  <c r="E9" i="1"/>
  <c r="D9" i="1"/>
  <c r="C7" i="1"/>
  <c r="C8" i="1"/>
  <c r="E40" i="1"/>
  <c r="F40" i="1"/>
  <c r="Q32" i="1"/>
  <c r="Q44" i="1"/>
  <c r="Q45" i="1"/>
  <c r="Q46" i="1"/>
  <c r="Q47" i="1"/>
  <c r="Q48" i="1"/>
  <c r="Q49" i="1"/>
  <c r="Q50" i="1"/>
  <c r="Q51" i="1"/>
  <c r="Q52" i="1"/>
  <c r="Q53" i="1"/>
  <c r="F16" i="1"/>
  <c r="F17" i="1" s="1"/>
  <c r="C17" i="1"/>
  <c r="Q59" i="1"/>
  <c r="Q58" i="1"/>
  <c r="Q36" i="1"/>
  <c r="Q37" i="1"/>
  <c r="Q38" i="1"/>
  <c r="Q39" i="1"/>
  <c r="Q40" i="1"/>
  <c r="Q41" i="1"/>
  <c r="Q42" i="1"/>
  <c r="Q43" i="1"/>
  <c r="Q54" i="1"/>
  <c r="Q55" i="1"/>
  <c r="Q21" i="1"/>
  <c r="Q22" i="1"/>
  <c r="Q23" i="1"/>
  <c r="Q24" i="1"/>
  <c r="Q25" i="1"/>
  <c r="Q26" i="1"/>
  <c r="Q27" i="1"/>
  <c r="Q29" i="1"/>
  <c r="Q30" i="1"/>
  <c r="Q31" i="1"/>
  <c r="Q33" i="1"/>
  <c r="Q34" i="1"/>
  <c r="Q35" i="1"/>
  <c r="Q56" i="1"/>
  <c r="Q57" i="1"/>
  <c r="Q28" i="1"/>
  <c r="E56" i="1"/>
  <c r="F56" i="1"/>
  <c r="E48" i="1"/>
  <c r="F48" i="1"/>
  <c r="G48" i="1"/>
  <c r="I48" i="1"/>
  <c r="E24" i="1"/>
  <c r="F24" i="1"/>
  <c r="G24" i="1"/>
  <c r="K24" i="1"/>
  <c r="E62" i="1"/>
  <c r="F62" i="1"/>
  <c r="E53" i="1"/>
  <c r="F53" i="1"/>
  <c r="G53" i="1"/>
  <c r="I53" i="1"/>
  <c r="E45" i="1"/>
  <c r="F45" i="1"/>
  <c r="E37" i="1"/>
  <c r="F37" i="1"/>
  <c r="G37" i="1"/>
  <c r="K37" i="1"/>
  <c r="E29" i="1"/>
  <c r="F29" i="1"/>
  <c r="E21" i="1"/>
  <c r="F21" i="1"/>
  <c r="G21" i="1"/>
  <c r="K21" i="1"/>
  <c r="E58" i="1"/>
  <c r="F58" i="1"/>
  <c r="G58" i="1"/>
  <c r="K58" i="1"/>
  <c r="E50" i="1"/>
  <c r="F50" i="1"/>
  <c r="G50" i="1"/>
  <c r="I50" i="1"/>
  <c r="E42" i="1"/>
  <c r="F42" i="1"/>
  <c r="G42" i="1"/>
  <c r="K42" i="1"/>
  <c r="E34" i="1"/>
  <c r="F34" i="1"/>
  <c r="G34" i="1"/>
  <c r="K34" i="1"/>
  <c r="E26" i="1"/>
  <c r="F26" i="1"/>
  <c r="G26" i="1"/>
  <c r="K26" i="1"/>
  <c r="E64" i="1"/>
  <c r="F64" i="1"/>
  <c r="G64" i="1"/>
  <c r="K64" i="1"/>
  <c r="E32" i="1"/>
  <c r="F32" i="1"/>
  <c r="G57" i="1"/>
  <c r="E55" i="1"/>
  <c r="F55" i="1"/>
  <c r="G55" i="1"/>
  <c r="J55" i="1"/>
  <c r="E47" i="1"/>
  <c r="F47" i="1"/>
  <c r="G47" i="1"/>
  <c r="I47" i="1"/>
  <c r="G41" i="1"/>
  <c r="K41" i="1"/>
  <c r="E39" i="1"/>
  <c r="F39" i="1"/>
  <c r="G39" i="1"/>
  <c r="K39" i="1"/>
  <c r="E31" i="1"/>
  <c r="F31" i="1"/>
  <c r="G31" i="1"/>
  <c r="K31" i="1"/>
  <c r="G25" i="1"/>
  <c r="K25" i="1"/>
  <c r="E23" i="1"/>
  <c r="F23" i="1"/>
  <c r="G23" i="1"/>
  <c r="K23" i="1"/>
  <c r="G63" i="1"/>
  <c r="K63" i="1"/>
  <c r="E61" i="1"/>
  <c r="F61" i="1"/>
  <c r="G61" i="1"/>
  <c r="K61" i="1"/>
  <c r="E52" i="1"/>
  <c r="F52" i="1"/>
  <c r="G52" i="1"/>
  <c r="I52" i="1"/>
  <c r="E44" i="1"/>
  <c r="F44" i="1"/>
  <c r="G44" i="1"/>
  <c r="I44" i="1"/>
  <c r="E36" i="1"/>
  <c r="F36" i="1"/>
  <c r="G36" i="1"/>
  <c r="K36" i="1"/>
  <c r="G30" i="1"/>
  <c r="K30" i="1"/>
  <c r="E28" i="1"/>
  <c r="F28" i="1"/>
  <c r="G28" i="1"/>
  <c r="K28" i="1"/>
  <c r="E60" i="1"/>
  <c r="F60" i="1"/>
  <c r="G60" i="1"/>
  <c r="K60" i="1"/>
  <c r="E57" i="1"/>
  <c r="F57" i="1"/>
  <c r="E49" i="1"/>
  <c r="F49" i="1"/>
  <c r="G49" i="1"/>
  <c r="I49" i="1"/>
  <c r="E41" i="1"/>
  <c r="F41" i="1"/>
  <c r="E33" i="1"/>
  <c r="F33" i="1"/>
  <c r="G33" i="1"/>
  <c r="K33" i="1"/>
  <c r="E25" i="1"/>
  <c r="F25" i="1"/>
  <c r="E63" i="1"/>
  <c r="F63" i="1"/>
  <c r="G56" i="1"/>
  <c r="K56" i="1"/>
  <c r="E54" i="1"/>
  <c r="F54" i="1"/>
  <c r="G54" i="1"/>
  <c r="J54" i="1"/>
  <c r="E46" i="1"/>
  <c r="F46" i="1"/>
  <c r="G46" i="1"/>
  <c r="I46" i="1"/>
  <c r="G40" i="1"/>
  <c r="K40" i="1"/>
  <c r="E38" i="1"/>
  <c r="F38" i="1"/>
  <c r="G38" i="1"/>
  <c r="K38" i="1"/>
  <c r="G32" i="1"/>
  <c r="K32" i="1"/>
  <c r="E30" i="1"/>
  <c r="F30" i="1"/>
  <c r="E22" i="1"/>
  <c r="F22" i="1"/>
  <c r="G22" i="1"/>
  <c r="K22" i="1"/>
  <c r="G62" i="1"/>
  <c r="K62" i="1"/>
  <c r="E59" i="1"/>
  <c r="F59" i="1"/>
  <c r="G59" i="1"/>
  <c r="K59" i="1"/>
  <c r="E51" i="1"/>
  <c r="F51" i="1"/>
  <c r="G51" i="1"/>
  <c r="I51" i="1"/>
  <c r="G45" i="1"/>
  <c r="I45" i="1"/>
  <c r="E43" i="1"/>
  <c r="F43" i="1"/>
  <c r="G43" i="1"/>
  <c r="K43" i="1"/>
  <c r="E35" i="1"/>
  <c r="F35" i="1"/>
  <c r="G35" i="1"/>
  <c r="K35" i="1"/>
  <c r="G29" i="1"/>
  <c r="K29" i="1"/>
  <c r="E27" i="1"/>
  <c r="F27" i="1"/>
  <c r="G27" i="1"/>
  <c r="K27" i="1"/>
  <c r="K57" i="1"/>
  <c r="C12" i="1"/>
  <c r="C11" i="1"/>
  <c r="O59" i="1" l="1"/>
  <c r="O58" i="1"/>
  <c r="O57" i="1"/>
  <c r="O25" i="1"/>
  <c r="O21" i="1"/>
  <c r="C15" i="1"/>
  <c r="O55" i="1"/>
  <c r="O60" i="1"/>
  <c r="O26" i="1"/>
  <c r="O63" i="1"/>
  <c r="O28" i="1"/>
  <c r="O41" i="1"/>
  <c r="O34" i="1"/>
  <c r="O53" i="1"/>
  <c r="O38" i="1"/>
  <c r="O22" i="1"/>
  <c r="O39" i="1"/>
  <c r="O45" i="1"/>
  <c r="O36" i="1"/>
  <c r="O35" i="1"/>
  <c r="O56" i="1"/>
  <c r="O43" i="1"/>
  <c r="O33" i="1"/>
  <c r="O29" i="1"/>
  <c r="O44" i="1"/>
  <c r="O40" i="1"/>
  <c r="O50" i="1"/>
  <c r="O54" i="1"/>
  <c r="O37" i="1"/>
  <c r="O49" i="1"/>
  <c r="O62" i="1"/>
  <c r="O23" i="1"/>
  <c r="O61" i="1"/>
  <c r="O31" i="1"/>
  <c r="O48" i="1"/>
  <c r="O47" i="1"/>
  <c r="O42" i="1"/>
  <c r="O27" i="1"/>
  <c r="O24" i="1"/>
  <c r="O64" i="1"/>
  <c r="O46" i="1"/>
  <c r="O30" i="1"/>
  <c r="O32" i="1"/>
  <c r="O52" i="1"/>
  <c r="O5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<sst xmlns="http://schemas.openxmlformats.org/spreadsheetml/2006/main" count="128" uniqueCount="56">
  <si>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</si>
  <si>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</si>
  <si>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</si>
  <si>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</si>
  <si>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</si>
  <si>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</si>
  <si>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</si>
  <si>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</si>
  <si>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</si>
  <si>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</si>
  <si>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</si>
  <si>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</si>
  <si>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</si>
  <si>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</si>
  <si>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</si>
  <si>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</si>
  <si>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</si>
  <si>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</si>
  <si>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</si>
  <si>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</si>
  <si>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</si>
  <si>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</si>
  <si>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</si>
  <si>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</si>
  <si>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</si>
  <si>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</si>
  <si>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</si>
  <si>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</si>
  <si>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</si>
  <si>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</si>
  <si>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</si>
  <si>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</si>
  <si>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</si>
  <si>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5516 Eph.</t>
  </si>
  <si>
    <t>IBVS 5516</t>
  </si>
  <si>
    <t>EW</t>
  </si>
  <si>
    <t>s</t>
  </si>
  <si>
    <t>p</t>
  </si>
  <si>
    <t>II</t>
  </si>
  <si>
    <t>I</t>
  </si>
  <si>
    <t>IBVS 5781</t>
  </si>
  <si>
    <t>IBVS 5713</t>
  </si>
  <si>
    <t>IBVS 5543</t>
  </si>
  <si>
    <t>IBVS 5920</t>
  </si>
  <si>
    <t>IBVS 5929</t>
  </si>
  <si>
    <t>Add cycle</t>
  </si>
  <si>
    <t>Old Cycle</t>
  </si>
  <si>
    <t>OEJV 0003</t>
  </si>
  <si>
    <t>V1284 Her / GSC 2618-1385</t>
  </si>
  <si>
    <t>IBVS 6195</t>
  </si>
  <si>
    <t>IBVS 6196</t>
  </si>
  <si>
    <t>OEJV 0179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</si>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</sst>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5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0" fillId="0" borderId="11" xfId="0" applyBorder="1" applyAlignment="1"/>
    <xf numFmtId="0" fontId="0" fillId="0" borderId="12" xfId="0" applyBorder="1" applyAlignment="1"/>
    <xf numFmtId="0" fontId="12" fillId="0" borderId="0" xfId="0" applyFont="1" applyAlignmen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6" fillId="0" borderId="0" xfId="0" applyFont="1" applyAlignme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41" applyFont="1" applyAlignment="1">
      <alignment wrapText="1"/>
    </xf>
    <xf numFmtId="0" fontId="14" fillId="0" borderId="0" xfId="41" applyFont="1" applyAlignment="1">
      <alignment horizontal="center" wrapText="1"/>
    </xf>
    <xf numFmtId="0" fontId="14" fillId="0" borderId="0" xfId="41" applyFont="1" applyAlignment="1">
      <alignment horizontal="left" wrapText="1"/>
    </xf>
    <xf numFmtId="0" fontId="14" fillId="0" borderId="0" xfId="42" applyFont="1"/>
    <xf numFmtId="0" fontId="14" fillId="0" borderId="0" xfId="42" applyFont="1" applyAlignment="1">
      <alignment horizontal="center"/>
    </xf>
    <xf numFmtId="0" fontId="14" fillId="0" borderId="0" xfId="42" applyFont="1" applyAlignment="1">
      <alignment horizontal="left"/>
    </xf>
    <xf numFmtId="0" fontId="14" fillId="0" borderId="0" xfId="41" applyNumberFormat="1" applyFont="1" applyAlignment="1">
      <alignment horizontal="left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V1284 Her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075187969924811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Active!$D$21:$D$217</c:f>
                <c:numCache>
                  <c:formatCode>General</c:formatCode>
                  <c:ptCount val="19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Active!$D$21:$D$217</c:f>
                <c:numCache>
                  <c:formatCode>General</c:formatCode>
                  <c:ptCount val="19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-4714.5</c:v>
                </c:pt>
                <c:pt idx="1">
                  <c:v>-4706</c:v>
                </c:pt>
                <c:pt idx="2">
                  <c:v>-80</c:v>
                </c:pt>
                <c:pt idx="3">
                  <c:v>-79.5</c:v>
                </c:pt>
                <c:pt idx="4">
                  <c:v>-68</c:v>
                </c:pt>
                <c:pt idx="5">
                  <c:v>-35.5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</c:v>
                </c:pt>
                <c:pt idx="10">
                  <c:v>26.5</c:v>
                </c:pt>
                <c:pt idx="11">
                  <c:v>26.5</c:v>
                </c:pt>
                <c:pt idx="12">
                  <c:v>77</c:v>
                </c:pt>
                <c:pt idx="13">
                  <c:v>83</c:v>
                </c:pt>
                <c:pt idx="14">
                  <c:v>89</c:v>
                </c:pt>
                <c:pt idx="15">
                  <c:v>620.5</c:v>
                </c:pt>
                <c:pt idx="16">
                  <c:v>629.5</c:v>
                </c:pt>
                <c:pt idx="17">
                  <c:v>632.5</c:v>
                </c:pt>
                <c:pt idx="18">
                  <c:v>635.5</c:v>
                </c:pt>
                <c:pt idx="19">
                  <c:v>650</c:v>
                </c:pt>
                <c:pt idx="20">
                  <c:v>659</c:v>
                </c:pt>
                <c:pt idx="21">
                  <c:v>709.5</c:v>
                </c:pt>
                <c:pt idx="22">
                  <c:v>727</c:v>
                </c:pt>
                <c:pt idx="23">
                  <c:v>905</c:v>
                </c:pt>
                <c:pt idx="24">
                  <c:v>914</c:v>
                </c:pt>
                <c:pt idx="25">
                  <c:v>994</c:v>
                </c:pt>
                <c:pt idx="26">
                  <c:v>1059</c:v>
                </c:pt>
                <c:pt idx="27">
                  <c:v>1519.5</c:v>
                </c:pt>
                <c:pt idx="28">
                  <c:v>1623</c:v>
                </c:pt>
                <c:pt idx="29">
                  <c:v>1676.5</c:v>
                </c:pt>
                <c:pt idx="30">
                  <c:v>1792</c:v>
                </c:pt>
                <c:pt idx="31">
                  <c:v>1955</c:v>
                </c:pt>
                <c:pt idx="32">
                  <c:v>2115</c:v>
                </c:pt>
                <c:pt idx="33">
                  <c:v>2132.5</c:v>
                </c:pt>
                <c:pt idx="34">
                  <c:v>2133</c:v>
                </c:pt>
                <c:pt idx="35">
                  <c:v>3233</c:v>
                </c:pt>
                <c:pt idx="36">
                  <c:v>3912.5</c:v>
                </c:pt>
                <c:pt idx="37">
                  <c:v>5925</c:v>
                </c:pt>
                <c:pt idx="38">
                  <c:v>6410</c:v>
                </c:pt>
                <c:pt idx="39">
                  <c:v>13690</c:v>
                </c:pt>
                <c:pt idx="40">
                  <c:v>13690</c:v>
                </c:pt>
                <c:pt idx="41">
                  <c:v>13695</c:v>
                </c:pt>
                <c:pt idx="42">
                  <c:v>13694.5</c:v>
                </c:pt>
                <c:pt idx="43">
                  <c:v>13594</c:v>
                </c:pt>
              </c:numCache>
            </c:numRef>
          </c:xVal>
          <c:yVal>
            <c:numRef>
              <c:f>Active!$H$21:$H$977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14-412F-960B-7A3FFDA18C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-4714.5</c:v>
                </c:pt>
                <c:pt idx="1">
                  <c:v>-4706</c:v>
                </c:pt>
                <c:pt idx="2">
                  <c:v>-80</c:v>
                </c:pt>
                <c:pt idx="3">
                  <c:v>-79.5</c:v>
                </c:pt>
                <c:pt idx="4">
                  <c:v>-68</c:v>
                </c:pt>
                <c:pt idx="5">
                  <c:v>-35.5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</c:v>
                </c:pt>
                <c:pt idx="10">
                  <c:v>26.5</c:v>
                </c:pt>
                <c:pt idx="11">
                  <c:v>26.5</c:v>
                </c:pt>
                <c:pt idx="12">
                  <c:v>77</c:v>
                </c:pt>
                <c:pt idx="13">
                  <c:v>83</c:v>
                </c:pt>
                <c:pt idx="14">
                  <c:v>89</c:v>
                </c:pt>
                <c:pt idx="15">
                  <c:v>620.5</c:v>
                </c:pt>
                <c:pt idx="16">
                  <c:v>629.5</c:v>
                </c:pt>
                <c:pt idx="17">
                  <c:v>632.5</c:v>
                </c:pt>
                <c:pt idx="18">
                  <c:v>635.5</c:v>
                </c:pt>
                <c:pt idx="19">
                  <c:v>650</c:v>
                </c:pt>
                <c:pt idx="20">
                  <c:v>659</c:v>
                </c:pt>
                <c:pt idx="21">
                  <c:v>709.5</c:v>
                </c:pt>
                <c:pt idx="22">
                  <c:v>727</c:v>
                </c:pt>
                <c:pt idx="23">
                  <c:v>905</c:v>
                </c:pt>
                <c:pt idx="24">
                  <c:v>914</c:v>
                </c:pt>
                <c:pt idx="25">
                  <c:v>994</c:v>
                </c:pt>
                <c:pt idx="26">
                  <c:v>1059</c:v>
                </c:pt>
                <c:pt idx="27">
                  <c:v>1519.5</c:v>
                </c:pt>
                <c:pt idx="28">
                  <c:v>1623</c:v>
                </c:pt>
                <c:pt idx="29">
                  <c:v>1676.5</c:v>
                </c:pt>
                <c:pt idx="30">
                  <c:v>1792</c:v>
                </c:pt>
                <c:pt idx="31">
                  <c:v>1955</c:v>
                </c:pt>
                <c:pt idx="32">
                  <c:v>2115</c:v>
                </c:pt>
                <c:pt idx="33">
                  <c:v>2132.5</c:v>
                </c:pt>
                <c:pt idx="34">
                  <c:v>2133</c:v>
                </c:pt>
                <c:pt idx="35">
                  <c:v>3233</c:v>
                </c:pt>
                <c:pt idx="36">
                  <c:v>3912.5</c:v>
                </c:pt>
                <c:pt idx="37">
                  <c:v>5925</c:v>
                </c:pt>
                <c:pt idx="38">
                  <c:v>6410</c:v>
                </c:pt>
                <c:pt idx="39">
                  <c:v>13690</c:v>
                </c:pt>
                <c:pt idx="40">
                  <c:v>13690</c:v>
                </c:pt>
                <c:pt idx="41">
                  <c:v>13695</c:v>
                </c:pt>
                <c:pt idx="42">
                  <c:v>13694.5</c:v>
                </c:pt>
                <c:pt idx="43">
                  <c:v>13594</c:v>
                </c:pt>
              </c:numCache>
            </c:numRef>
          </c:xVal>
          <c:yVal>
            <c:numRef>
              <c:f>Active!$I$21:$I$977</c:f>
              <c:numCache>
                <c:formatCode>General</c:formatCode>
                <c:ptCount val="957"/>
                <c:pt idx="23">
                  <c:v>-1.7299999963142909E-3</c:v>
                </c:pt>
                <c:pt idx="24">
                  <c:v>-8.0440000019734725E-3</c:v>
                </c:pt>
                <c:pt idx="25">
                  <c:v>2.2759999992558733E-3</c:v>
                </c:pt>
                <c:pt idx="26">
                  <c:v>-2.2140000000945292E-3</c:v>
                </c:pt>
                <c:pt idx="27">
                  <c:v>-2.9470000008586794E-3</c:v>
                </c:pt>
                <c:pt idx="28">
                  <c:v>-1.5580000035697594E-3</c:v>
                </c:pt>
                <c:pt idx="29">
                  <c:v>1.3099999341648072E-4</c:v>
                </c:pt>
                <c:pt idx="30">
                  <c:v>-1.2319999950705096E-3</c:v>
                </c:pt>
                <c:pt idx="31">
                  <c:v>-4.0300000036950223E-3</c:v>
                </c:pt>
                <c:pt idx="32">
                  <c:v>3.6099999997531995E-3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14-412F-960B-7A3FFDA18C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-4714.5</c:v>
                </c:pt>
                <c:pt idx="1">
                  <c:v>-4706</c:v>
                </c:pt>
                <c:pt idx="2">
                  <c:v>-80</c:v>
                </c:pt>
                <c:pt idx="3">
                  <c:v>-79.5</c:v>
                </c:pt>
                <c:pt idx="4">
                  <c:v>-68</c:v>
                </c:pt>
                <c:pt idx="5">
                  <c:v>-35.5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</c:v>
                </c:pt>
                <c:pt idx="10">
                  <c:v>26.5</c:v>
                </c:pt>
                <c:pt idx="11">
                  <c:v>26.5</c:v>
                </c:pt>
                <c:pt idx="12">
                  <c:v>77</c:v>
                </c:pt>
                <c:pt idx="13">
                  <c:v>83</c:v>
                </c:pt>
                <c:pt idx="14">
                  <c:v>89</c:v>
                </c:pt>
                <c:pt idx="15">
                  <c:v>620.5</c:v>
                </c:pt>
                <c:pt idx="16">
                  <c:v>629.5</c:v>
                </c:pt>
                <c:pt idx="17">
                  <c:v>632.5</c:v>
                </c:pt>
                <c:pt idx="18">
                  <c:v>635.5</c:v>
                </c:pt>
                <c:pt idx="19">
                  <c:v>650</c:v>
                </c:pt>
                <c:pt idx="20">
                  <c:v>659</c:v>
                </c:pt>
                <c:pt idx="21">
                  <c:v>709.5</c:v>
                </c:pt>
                <c:pt idx="22">
                  <c:v>727</c:v>
                </c:pt>
                <c:pt idx="23">
                  <c:v>905</c:v>
                </c:pt>
                <c:pt idx="24">
                  <c:v>914</c:v>
                </c:pt>
                <c:pt idx="25">
                  <c:v>994</c:v>
                </c:pt>
                <c:pt idx="26">
                  <c:v>1059</c:v>
                </c:pt>
                <c:pt idx="27">
                  <c:v>1519.5</c:v>
                </c:pt>
                <c:pt idx="28">
                  <c:v>1623</c:v>
                </c:pt>
                <c:pt idx="29">
                  <c:v>1676.5</c:v>
                </c:pt>
                <c:pt idx="30">
                  <c:v>1792</c:v>
                </c:pt>
                <c:pt idx="31">
                  <c:v>1955</c:v>
                </c:pt>
                <c:pt idx="32">
                  <c:v>2115</c:v>
                </c:pt>
                <c:pt idx="33">
                  <c:v>2132.5</c:v>
                </c:pt>
                <c:pt idx="34">
                  <c:v>2133</c:v>
                </c:pt>
                <c:pt idx="35">
                  <c:v>3233</c:v>
                </c:pt>
                <c:pt idx="36">
                  <c:v>3912.5</c:v>
                </c:pt>
                <c:pt idx="37">
                  <c:v>5925</c:v>
                </c:pt>
                <c:pt idx="38">
                  <c:v>6410</c:v>
                </c:pt>
                <c:pt idx="39">
                  <c:v>13690</c:v>
                </c:pt>
                <c:pt idx="40">
                  <c:v>13690</c:v>
                </c:pt>
                <c:pt idx="41">
                  <c:v>13695</c:v>
                </c:pt>
                <c:pt idx="42">
                  <c:v>13694.5</c:v>
                </c:pt>
                <c:pt idx="43">
                  <c:v>13594</c:v>
                </c:pt>
              </c:numCache>
            </c:numRef>
          </c:xVal>
          <c:yVal>
            <c:numRef>
              <c:f>Active!$J$21:$J$977</c:f>
              <c:numCache>
                <c:formatCode>General</c:formatCode>
                <c:ptCount val="957"/>
                <c:pt idx="33">
                  <c:v>-3.2449999998789281E-3</c:v>
                </c:pt>
                <c:pt idx="34">
                  <c:v>-1.8180000042775646E-3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14-412F-960B-7A3FFDA18C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-4714.5</c:v>
                </c:pt>
                <c:pt idx="1">
                  <c:v>-4706</c:v>
                </c:pt>
                <c:pt idx="2">
                  <c:v>-80</c:v>
                </c:pt>
                <c:pt idx="3">
                  <c:v>-79.5</c:v>
                </c:pt>
                <c:pt idx="4">
                  <c:v>-68</c:v>
                </c:pt>
                <c:pt idx="5">
                  <c:v>-35.5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</c:v>
                </c:pt>
                <c:pt idx="10">
                  <c:v>26.5</c:v>
                </c:pt>
                <c:pt idx="11">
                  <c:v>26.5</c:v>
                </c:pt>
                <c:pt idx="12">
                  <c:v>77</c:v>
                </c:pt>
                <c:pt idx="13">
                  <c:v>83</c:v>
                </c:pt>
                <c:pt idx="14">
                  <c:v>89</c:v>
                </c:pt>
                <c:pt idx="15">
                  <c:v>620.5</c:v>
                </c:pt>
                <c:pt idx="16">
                  <c:v>629.5</c:v>
                </c:pt>
                <c:pt idx="17">
                  <c:v>632.5</c:v>
                </c:pt>
                <c:pt idx="18">
                  <c:v>635.5</c:v>
                </c:pt>
                <c:pt idx="19">
                  <c:v>650</c:v>
                </c:pt>
                <c:pt idx="20">
                  <c:v>659</c:v>
                </c:pt>
                <c:pt idx="21">
                  <c:v>709.5</c:v>
                </c:pt>
                <c:pt idx="22">
                  <c:v>727</c:v>
                </c:pt>
                <c:pt idx="23">
                  <c:v>905</c:v>
                </c:pt>
                <c:pt idx="24">
                  <c:v>914</c:v>
                </c:pt>
                <c:pt idx="25">
                  <c:v>994</c:v>
                </c:pt>
                <c:pt idx="26">
                  <c:v>1059</c:v>
                </c:pt>
                <c:pt idx="27">
                  <c:v>1519.5</c:v>
                </c:pt>
                <c:pt idx="28">
                  <c:v>1623</c:v>
                </c:pt>
                <c:pt idx="29">
                  <c:v>1676.5</c:v>
                </c:pt>
                <c:pt idx="30">
                  <c:v>1792</c:v>
                </c:pt>
                <c:pt idx="31">
                  <c:v>1955</c:v>
                </c:pt>
                <c:pt idx="32">
                  <c:v>2115</c:v>
                </c:pt>
                <c:pt idx="33">
                  <c:v>2132.5</c:v>
                </c:pt>
                <c:pt idx="34">
                  <c:v>2133</c:v>
                </c:pt>
                <c:pt idx="35">
                  <c:v>3233</c:v>
                </c:pt>
                <c:pt idx="36">
                  <c:v>3912.5</c:v>
                </c:pt>
                <c:pt idx="37">
                  <c:v>5925</c:v>
                </c:pt>
                <c:pt idx="38">
                  <c:v>6410</c:v>
                </c:pt>
                <c:pt idx="39">
                  <c:v>13690</c:v>
                </c:pt>
                <c:pt idx="40">
                  <c:v>13690</c:v>
                </c:pt>
                <c:pt idx="41">
                  <c:v>13695</c:v>
                </c:pt>
                <c:pt idx="42">
                  <c:v>13694.5</c:v>
                </c:pt>
                <c:pt idx="43">
                  <c:v>13594</c:v>
                </c:pt>
              </c:numCache>
            </c:numRef>
          </c:xVal>
          <c:yVal>
            <c:numRef>
              <c:f>Active!$K$21:$K$977</c:f>
              <c:numCache>
                <c:formatCode>General</c:formatCode>
                <c:ptCount val="957"/>
                <c:pt idx="0">
                  <c:v>2.4170000033336692E-3</c:v>
                </c:pt>
                <c:pt idx="1">
                  <c:v>2.5759999989531934E-3</c:v>
                </c:pt>
                <c:pt idx="2">
                  <c:v>-7.1999999636318535E-4</c:v>
                </c:pt>
                <c:pt idx="3">
                  <c:v>2.0699999731732532E-4</c:v>
                </c:pt>
                <c:pt idx="4">
                  <c:v>-1.7200000729644671E-4</c:v>
                </c:pt>
                <c:pt idx="5">
                  <c:v>9.8299999808659777E-4</c:v>
                </c:pt>
                <c:pt idx="6">
                  <c:v>-8.9999999909196049E-4</c:v>
                </c:pt>
                <c:pt idx="7">
                  <c:v>0</c:v>
                </c:pt>
                <c:pt idx="8">
                  <c:v>1.1269999959040433E-3</c:v>
                </c:pt>
                <c:pt idx="9">
                  <c:v>6.1999999161344022E-5</c:v>
                </c:pt>
                <c:pt idx="10">
                  <c:v>6.3099999533733353E-4</c:v>
                </c:pt>
                <c:pt idx="11">
                  <c:v>1.0309999997843988E-3</c:v>
                </c:pt>
                <c:pt idx="12">
                  <c:v>-4.4200000411365181E-4</c:v>
                </c:pt>
                <c:pt idx="13">
                  <c:v>-4.1799999598879367E-4</c:v>
                </c:pt>
                <c:pt idx="14">
                  <c:v>1.0599999950500205E-4</c:v>
                </c:pt>
                <c:pt idx="15">
                  <c:v>-3.6930000060237944E-3</c:v>
                </c:pt>
                <c:pt idx="16">
                  <c:v>-4.0070000031846575E-3</c:v>
                </c:pt>
                <c:pt idx="17">
                  <c:v>-8.444999999483116E-3</c:v>
                </c:pt>
                <c:pt idx="18">
                  <c:v>1.1699999595293775E-4</c:v>
                </c:pt>
                <c:pt idx="19">
                  <c:v>3.4999999988940544E-3</c:v>
                </c:pt>
                <c:pt idx="20">
                  <c:v>4.1859999982989393E-3</c:v>
                </c:pt>
                <c:pt idx="21">
                  <c:v>-1.6870000035851263E-3</c:v>
                </c:pt>
                <c:pt idx="22">
                  <c:v>-1.8419999978505075E-3</c:v>
                </c:pt>
                <c:pt idx="35">
                  <c:v>-5.6180000028689392E-3</c:v>
                </c:pt>
                <c:pt idx="36">
                  <c:v>-5.5250000004889444E-3</c:v>
                </c:pt>
                <c:pt idx="37">
                  <c:v>-6.150000001071021E-3</c:v>
                </c:pt>
                <c:pt idx="38">
                  <c:v>-5.6600000025355257E-3</c:v>
                </c:pt>
                <c:pt idx="39">
                  <c:v>-4.0399999998044223E-3</c:v>
                </c:pt>
                <c:pt idx="40">
                  <c:v>-4.0399999998044223E-3</c:v>
                </c:pt>
                <c:pt idx="41">
                  <c:v>-3.9699999979347922E-3</c:v>
                </c:pt>
                <c:pt idx="42">
                  <c:v>-2.5969999987864867E-3</c:v>
                </c:pt>
                <c:pt idx="43">
                  <c:v>-3.6840000029769726E-3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14-412F-960B-7A3FFDA18C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-4714.5</c:v>
                </c:pt>
                <c:pt idx="1">
                  <c:v>-4706</c:v>
                </c:pt>
                <c:pt idx="2">
                  <c:v>-80</c:v>
                </c:pt>
                <c:pt idx="3">
                  <c:v>-79.5</c:v>
                </c:pt>
                <c:pt idx="4">
                  <c:v>-68</c:v>
                </c:pt>
                <c:pt idx="5">
                  <c:v>-35.5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</c:v>
                </c:pt>
                <c:pt idx="10">
                  <c:v>26.5</c:v>
                </c:pt>
                <c:pt idx="11">
                  <c:v>26.5</c:v>
                </c:pt>
                <c:pt idx="12">
                  <c:v>77</c:v>
                </c:pt>
                <c:pt idx="13">
                  <c:v>83</c:v>
                </c:pt>
                <c:pt idx="14">
                  <c:v>89</c:v>
                </c:pt>
                <c:pt idx="15">
                  <c:v>620.5</c:v>
                </c:pt>
                <c:pt idx="16">
                  <c:v>629.5</c:v>
                </c:pt>
                <c:pt idx="17">
                  <c:v>632.5</c:v>
                </c:pt>
                <c:pt idx="18">
                  <c:v>635.5</c:v>
                </c:pt>
                <c:pt idx="19">
                  <c:v>650</c:v>
                </c:pt>
                <c:pt idx="20">
                  <c:v>659</c:v>
                </c:pt>
                <c:pt idx="21">
                  <c:v>709.5</c:v>
                </c:pt>
                <c:pt idx="22">
                  <c:v>727</c:v>
                </c:pt>
                <c:pt idx="23">
                  <c:v>905</c:v>
                </c:pt>
                <c:pt idx="24">
                  <c:v>914</c:v>
                </c:pt>
                <c:pt idx="25">
                  <c:v>994</c:v>
                </c:pt>
                <c:pt idx="26">
                  <c:v>1059</c:v>
                </c:pt>
                <c:pt idx="27">
                  <c:v>1519.5</c:v>
                </c:pt>
                <c:pt idx="28">
                  <c:v>1623</c:v>
                </c:pt>
                <c:pt idx="29">
                  <c:v>1676.5</c:v>
                </c:pt>
                <c:pt idx="30">
                  <c:v>1792</c:v>
                </c:pt>
                <c:pt idx="31">
                  <c:v>1955</c:v>
                </c:pt>
                <c:pt idx="32">
                  <c:v>2115</c:v>
                </c:pt>
                <c:pt idx="33">
                  <c:v>2132.5</c:v>
                </c:pt>
                <c:pt idx="34">
                  <c:v>2133</c:v>
                </c:pt>
                <c:pt idx="35">
                  <c:v>3233</c:v>
                </c:pt>
                <c:pt idx="36">
                  <c:v>3912.5</c:v>
                </c:pt>
                <c:pt idx="37">
                  <c:v>5925</c:v>
                </c:pt>
                <c:pt idx="38">
                  <c:v>6410</c:v>
                </c:pt>
                <c:pt idx="39">
                  <c:v>13690</c:v>
                </c:pt>
                <c:pt idx="40">
                  <c:v>13690</c:v>
                </c:pt>
                <c:pt idx="41">
                  <c:v>13695</c:v>
                </c:pt>
                <c:pt idx="42">
                  <c:v>13694.5</c:v>
                </c:pt>
                <c:pt idx="43">
                  <c:v>13594</c:v>
                </c:pt>
              </c:numCache>
            </c:numRef>
          </c:xVal>
          <c:yVal>
            <c:numRef>
              <c:f>Active!$L$21:$L$977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14-412F-960B-7A3FFDA18C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-4714.5</c:v>
                </c:pt>
                <c:pt idx="1">
                  <c:v>-4706</c:v>
                </c:pt>
                <c:pt idx="2">
                  <c:v>-80</c:v>
                </c:pt>
                <c:pt idx="3">
                  <c:v>-79.5</c:v>
                </c:pt>
                <c:pt idx="4">
                  <c:v>-68</c:v>
                </c:pt>
                <c:pt idx="5">
                  <c:v>-35.5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</c:v>
                </c:pt>
                <c:pt idx="10">
                  <c:v>26.5</c:v>
                </c:pt>
                <c:pt idx="11">
                  <c:v>26.5</c:v>
                </c:pt>
                <c:pt idx="12">
                  <c:v>77</c:v>
                </c:pt>
                <c:pt idx="13">
                  <c:v>83</c:v>
                </c:pt>
                <c:pt idx="14">
                  <c:v>89</c:v>
                </c:pt>
                <c:pt idx="15">
                  <c:v>620.5</c:v>
                </c:pt>
                <c:pt idx="16">
                  <c:v>629.5</c:v>
                </c:pt>
                <c:pt idx="17">
                  <c:v>632.5</c:v>
                </c:pt>
                <c:pt idx="18">
                  <c:v>635.5</c:v>
                </c:pt>
                <c:pt idx="19">
                  <c:v>650</c:v>
                </c:pt>
                <c:pt idx="20">
                  <c:v>659</c:v>
                </c:pt>
                <c:pt idx="21">
                  <c:v>709.5</c:v>
                </c:pt>
                <c:pt idx="22">
                  <c:v>727</c:v>
                </c:pt>
                <c:pt idx="23">
                  <c:v>905</c:v>
                </c:pt>
                <c:pt idx="24">
                  <c:v>914</c:v>
                </c:pt>
                <c:pt idx="25">
                  <c:v>994</c:v>
                </c:pt>
                <c:pt idx="26">
                  <c:v>1059</c:v>
                </c:pt>
                <c:pt idx="27">
                  <c:v>1519.5</c:v>
                </c:pt>
                <c:pt idx="28">
                  <c:v>1623</c:v>
                </c:pt>
                <c:pt idx="29">
                  <c:v>1676.5</c:v>
                </c:pt>
                <c:pt idx="30">
                  <c:v>1792</c:v>
                </c:pt>
                <c:pt idx="31">
                  <c:v>1955</c:v>
                </c:pt>
                <c:pt idx="32">
                  <c:v>2115</c:v>
                </c:pt>
                <c:pt idx="33">
                  <c:v>2132.5</c:v>
                </c:pt>
                <c:pt idx="34">
                  <c:v>2133</c:v>
                </c:pt>
                <c:pt idx="35">
                  <c:v>3233</c:v>
                </c:pt>
                <c:pt idx="36">
                  <c:v>3912.5</c:v>
                </c:pt>
                <c:pt idx="37">
                  <c:v>5925</c:v>
                </c:pt>
                <c:pt idx="38">
                  <c:v>6410</c:v>
                </c:pt>
                <c:pt idx="39">
                  <c:v>13690</c:v>
                </c:pt>
                <c:pt idx="40">
                  <c:v>13690</c:v>
                </c:pt>
                <c:pt idx="41">
                  <c:v>13695</c:v>
                </c:pt>
                <c:pt idx="42">
                  <c:v>13694.5</c:v>
                </c:pt>
                <c:pt idx="43">
                  <c:v>13594</c:v>
                </c:pt>
              </c:numCache>
            </c:numRef>
          </c:xVal>
          <c:yVal>
            <c:numRef>
              <c:f>Active!$M$21:$M$977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14-412F-960B-7A3FFDA18C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8.0000000000000004E-4</c:v>
                  </c:pt>
                  <c:pt idx="1">
                    <c:v>8.9999999999999998E-4</c:v>
                  </c:pt>
                  <c:pt idx="2">
                    <c:v>6.9999999999999999E-4</c:v>
                  </c:pt>
                  <c:pt idx="3">
                    <c:v>1.1000000000000001E-3</c:v>
                  </c:pt>
                  <c:pt idx="4">
                    <c:v>6.9999999999999999E-4</c:v>
                  </c:pt>
                  <c:pt idx="5">
                    <c:v>5.0000000000000001E-4</c:v>
                  </c:pt>
                  <c:pt idx="6">
                    <c:v>1.1000000000000001E-3</c:v>
                  </c:pt>
                  <c:pt idx="7">
                    <c:v>0</c:v>
                  </c:pt>
                  <c:pt idx="8">
                    <c:v>8.9999999999999998E-4</c:v>
                  </c:pt>
                  <c:pt idx="9">
                    <c:v>4.0000000000000002E-4</c:v>
                  </c:pt>
                  <c:pt idx="10">
                    <c:v>2.3999999999999998E-3</c:v>
                  </c:pt>
                  <c:pt idx="11">
                    <c:v>2E-3</c:v>
                  </c:pt>
                  <c:pt idx="12">
                    <c:v>1.6000000000000001E-3</c:v>
                  </c:pt>
                  <c:pt idx="13">
                    <c:v>1.9E-3</c:v>
                  </c:pt>
                  <c:pt idx="14">
                    <c:v>2.9999999999999997E-4</c:v>
                  </c:pt>
                  <c:pt idx="15">
                    <c:v>2E-3</c:v>
                  </c:pt>
                  <c:pt idx="16">
                    <c:v>2E-3</c:v>
                  </c:pt>
                  <c:pt idx="17">
                    <c:v>3.0000000000000001E-3</c:v>
                  </c:pt>
                  <c:pt idx="18">
                    <c:v>2E-3</c:v>
                  </c:pt>
                  <c:pt idx="19">
                    <c:v>3.0000000000000001E-3</c:v>
                  </c:pt>
                  <c:pt idx="20">
                    <c:v>1E-3</c:v>
                  </c:pt>
                  <c:pt idx="21">
                    <c:v>4.0000000000000001E-3</c:v>
                  </c:pt>
                  <c:pt idx="22">
                    <c:v>1.5E-3</c:v>
                  </c:pt>
                  <c:pt idx="23">
                    <c:v>3.0000000000000001E-3</c:v>
                  </c:pt>
                  <c:pt idx="24">
                    <c:v>3.0000000000000001E-3</c:v>
                  </c:pt>
                  <c:pt idx="25">
                    <c:v>4.0000000000000001E-3</c:v>
                  </c:pt>
                  <c:pt idx="26">
                    <c:v>3.0000000000000001E-3</c:v>
                  </c:pt>
                  <c:pt idx="27">
                    <c:v>3.0000000000000001E-3</c:v>
                  </c:pt>
                  <c:pt idx="28">
                    <c:v>3.0000000000000001E-3</c:v>
                  </c:pt>
                  <c:pt idx="29">
                    <c:v>3.0000000000000001E-3</c:v>
                  </c:pt>
                  <c:pt idx="30">
                    <c:v>1E-3</c:v>
                  </c:pt>
                  <c:pt idx="31">
                    <c:v>1E-3</c:v>
                  </c:pt>
                  <c:pt idx="32">
                    <c:v>4.0000000000000001E-3</c:v>
                  </c:pt>
                  <c:pt idx="33">
                    <c:v>5.0000000000000001E-4</c:v>
                  </c:pt>
                  <c:pt idx="34">
                    <c:v>8.9999999999999998E-4</c:v>
                  </c:pt>
                  <c:pt idx="35">
                    <c:v>2.9999999999999997E-4</c:v>
                  </c:pt>
                  <c:pt idx="36">
                    <c:v>4.0000000000000002E-4</c:v>
                  </c:pt>
                  <c:pt idx="37">
                    <c:v>2.0000000000000001E-4</c:v>
                  </c:pt>
                  <c:pt idx="38">
                    <c:v>6.9999999999999999E-4</c:v>
                  </c:pt>
                  <c:pt idx="39">
                    <c:v>1E-4</c:v>
                  </c:pt>
                  <c:pt idx="40">
                    <c:v>1E-4</c:v>
                  </c:pt>
                  <c:pt idx="41">
                    <c:v>5.0000000000000001E-4</c:v>
                  </c:pt>
                  <c:pt idx="42">
                    <c:v>3.0999999999999999E-3</c:v>
                  </c:pt>
                  <c:pt idx="4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-4714.5</c:v>
                </c:pt>
                <c:pt idx="1">
                  <c:v>-4706</c:v>
                </c:pt>
                <c:pt idx="2">
                  <c:v>-80</c:v>
                </c:pt>
                <c:pt idx="3">
                  <c:v>-79.5</c:v>
                </c:pt>
                <c:pt idx="4">
                  <c:v>-68</c:v>
                </c:pt>
                <c:pt idx="5">
                  <c:v>-35.5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</c:v>
                </c:pt>
                <c:pt idx="10">
                  <c:v>26.5</c:v>
                </c:pt>
                <c:pt idx="11">
                  <c:v>26.5</c:v>
                </c:pt>
                <c:pt idx="12">
                  <c:v>77</c:v>
                </c:pt>
                <c:pt idx="13">
                  <c:v>83</c:v>
                </c:pt>
                <c:pt idx="14">
                  <c:v>89</c:v>
                </c:pt>
                <c:pt idx="15">
                  <c:v>620.5</c:v>
                </c:pt>
                <c:pt idx="16">
                  <c:v>629.5</c:v>
                </c:pt>
                <c:pt idx="17">
                  <c:v>632.5</c:v>
                </c:pt>
                <c:pt idx="18">
                  <c:v>635.5</c:v>
                </c:pt>
                <c:pt idx="19">
                  <c:v>650</c:v>
                </c:pt>
                <c:pt idx="20">
                  <c:v>659</c:v>
                </c:pt>
                <c:pt idx="21">
                  <c:v>709.5</c:v>
                </c:pt>
                <c:pt idx="22">
                  <c:v>727</c:v>
                </c:pt>
                <c:pt idx="23">
                  <c:v>905</c:v>
                </c:pt>
                <c:pt idx="24">
                  <c:v>914</c:v>
                </c:pt>
                <c:pt idx="25">
                  <c:v>994</c:v>
                </c:pt>
                <c:pt idx="26">
                  <c:v>1059</c:v>
                </c:pt>
                <c:pt idx="27">
                  <c:v>1519.5</c:v>
                </c:pt>
                <c:pt idx="28">
                  <c:v>1623</c:v>
                </c:pt>
                <c:pt idx="29">
                  <c:v>1676.5</c:v>
                </c:pt>
                <c:pt idx="30">
                  <c:v>1792</c:v>
                </c:pt>
                <c:pt idx="31">
                  <c:v>1955</c:v>
                </c:pt>
                <c:pt idx="32">
                  <c:v>2115</c:v>
                </c:pt>
                <c:pt idx="33">
                  <c:v>2132.5</c:v>
                </c:pt>
                <c:pt idx="34">
                  <c:v>2133</c:v>
                </c:pt>
                <c:pt idx="35">
                  <c:v>3233</c:v>
                </c:pt>
                <c:pt idx="36">
                  <c:v>3912.5</c:v>
                </c:pt>
                <c:pt idx="37">
                  <c:v>5925</c:v>
                </c:pt>
                <c:pt idx="38">
                  <c:v>6410</c:v>
                </c:pt>
                <c:pt idx="39">
                  <c:v>13690</c:v>
                </c:pt>
                <c:pt idx="40">
                  <c:v>13690</c:v>
                </c:pt>
                <c:pt idx="41">
                  <c:v>13695</c:v>
                </c:pt>
                <c:pt idx="42">
                  <c:v>13694.5</c:v>
                </c:pt>
                <c:pt idx="43">
                  <c:v>13594</c:v>
                </c:pt>
              </c:numCache>
            </c:numRef>
          </c:xVal>
          <c:yVal>
            <c:numRef>
              <c:f>Active!$N$21:$N$977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14-412F-960B-7A3FFDA18C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-4714.5</c:v>
                </c:pt>
                <c:pt idx="1">
                  <c:v>-4706</c:v>
                </c:pt>
                <c:pt idx="2">
                  <c:v>-80</c:v>
                </c:pt>
                <c:pt idx="3">
                  <c:v>-79.5</c:v>
                </c:pt>
                <c:pt idx="4">
                  <c:v>-68</c:v>
                </c:pt>
                <c:pt idx="5">
                  <c:v>-35.5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3</c:v>
                </c:pt>
                <c:pt idx="10">
                  <c:v>26.5</c:v>
                </c:pt>
                <c:pt idx="11">
                  <c:v>26.5</c:v>
                </c:pt>
                <c:pt idx="12">
                  <c:v>77</c:v>
                </c:pt>
                <c:pt idx="13">
                  <c:v>83</c:v>
                </c:pt>
                <c:pt idx="14">
                  <c:v>89</c:v>
                </c:pt>
                <c:pt idx="15">
                  <c:v>620.5</c:v>
                </c:pt>
                <c:pt idx="16">
                  <c:v>629.5</c:v>
                </c:pt>
                <c:pt idx="17">
                  <c:v>632.5</c:v>
                </c:pt>
                <c:pt idx="18">
                  <c:v>635.5</c:v>
                </c:pt>
                <c:pt idx="19">
                  <c:v>650</c:v>
                </c:pt>
                <c:pt idx="20">
                  <c:v>659</c:v>
                </c:pt>
                <c:pt idx="21">
                  <c:v>709.5</c:v>
                </c:pt>
                <c:pt idx="22">
                  <c:v>727</c:v>
                </c:pt>
                <c:pt idx="23">
                  <c:v>905</c:v>
                </c:pt>
                <c:pt idx="24">
                  <c:v>914</c:v>
                </c:pt>
                <c:pt idx="25">
                  <c:v>994</c:v>
                </c:pt>
                <c:pt idx="26">
                  <c:v>1059</c:v>
                </c:pt>
                <c:pt idx="27">
                  <c:v>1519.5</c:v>
                </c:pt>
                <c:pt idx="28">
                  <c:v>1623</c:v>
                </c:pt>
                <c:pt idx="29">
                  <c:v>1676.5</c:v>
                </c:pt>
                <c:pt idx="30">
                  <c:v>1792</c:v>
                </c:pt>
                <c:pt idx="31">
                  <c:v>1955</c:v>
                </c:pt>
                <c:pt idx="32">
                  <c:v>2115</c:v>
                </c:pt>
                <c:pt idx="33">
                  <c:v>2132.5</c:v>
                </c:pt>
                <c:pt idx="34">
                  <c:v>2133</c:v>
                </c:pt>
                <c:pt idx="35">
                  <c:v>3233</c:v>
                </c:pt>
                <c:pt idx="36">
                  <c:v>3912.5</c:v>
                </c:pt>
                <c:pt idx="37">
                  <c:v>5925</c:v>
                </c:pt>
                <c:pt idx="38">
                  <c:v>6410</c:v>
                </c:pt>
                <c:pt idx="39">
                  <c:v>13690</c:v>
                </c:pt>
                <c:pt idx="40">
                  <c:v>13690</c:v>
                </c:pt>
                <c:pt idx="41">
                  <c:v>13695</c:v>
                </c:pt>
                <c:pt idx="42">
                  <c:v>13694.5</c:v>
                </c:pt>
                <c:pt idx="43">
                  <c:v>13594</c:v>
                </c:pt>
              </c:numCache>
            </c:numRef>
          </c:xVal>
          <c:yVal>
            <c:numRef>
              <c:f>Active!$O$21:$O$977</c:f>
              <c:numCache>
                <c:formatCode>General</c:formatCode>
                <c:ptCount val="957"/>
                <c:pt idx="0">
                  <c:v>-8.2129272269885218E-3</c:v>
                </c:pt>
                <c:pt idx="1">
                  <c:v>-8.2108400503929507E-3</c:v>
                </c:pt>
                <c:pt idx="2">
                  <c:v>-7.0749248820274162E-3</c:v>
                </c:pt>
                <c:pt idx="3">
                  <c:v>-7.0748021069335591E-3</c:v>
                </c:pt>
                <c:pt idx="4">
                  <c:v>-7.071978279774847E-3</c:v>
                </c:pt>
                <c:pt idx="5">
                  <c:v>-7.0639978986741375E-3</c:v>
                </c:pt>
                <c:pt idx="6">
                  <c:v>-7.0552808670102862E-3</c:v>
                </c:pt>
                <c:pt idx="7">
                  <c:v>-7.0552808670102862E-3</c:v>
                </c:pt>
                <c:pt idx="8">
                  <c:v>-7.0551580919164291E-3</c:v>
                </c:pt>
                <c:pt idx="9">
                  <c:v>-7.0545442164471435E-3</c:v>
                </c:pt>
                <c:pt idx="10">
                  <c:v>-7.0487737870358622E-3</c:v>
                </c:pt>
                <c:pt idx="11">
                  <c:v>-7.0487737870358622E-3</c:v>
                </c:pt>
                <c:pt idx="12">
                  <c:v>-7.0363735025562989E-3</c:v>
                </c:pt>
                <c:pt idx="13">
                  <c:v>-7.0349002014300143E-3</c:v>
                </c:pt>
                <c:pt idx="14">
                  <c:v>-7.0334269003037289E-3</c:v>
                </c:pt>
                <c:pt idx="15">
                  <c:v>-6.9029169755336723E-3</c:v>
                </c:pt>
                <c:pt idx="16">
                  <c:v>-6.9007070238442459E-3</c:v>
                </c:pt>
                <c:pt idx="17">
                  <c:v>-6.8999703732811031E-3</c:v>
                </c:pt>
                <c:pt idx="18">
                  <c:v>-6.8992337227179604E-3</c:v>
                </c:pt>
                <c:pt idx="19">
                  <c:v>-6.8956732449961056E-3</c:v>
                </c:pt>
                <c:pt idx="20">
                  <c:v>-6.8934632933066791E-3</c:v>
                </c:pt>
                <c:pt idx="21">
                  <c:v>-6.8810630088271159E-3</c:v>
                </c:pt>
                <c:pt idx="22">
                  <c:v>-6.8767658805421183E-3</c:v>
                </c:pt>
                <c:pt idx="23">
                  <c:v>-6.8330579471290046E-3</c:v>
                </c:pt>
                <c:pt idx="24">
                  <c:v>-6.8308479954395773E-3</c:v>
                </c:pt>
                <c:pt idx="25">
                  <c:v>-6.8112039804224473E-3</c:v>
                </c:pt>
                <c:pt idx="26">
                  <c:v>-6.7952432182210292E-3</c:v>
                </c:pt>
                <c:pt idx="27">
                  <c:v>-6.6821673567786753E-3</c:v>
                </c:pt>
                <c:pt idx="28">
                  <c:v>-6.6567529123502641E-3</c:v>
                </c:pt>
                <c:pt idx="29">
                  <c:v>-6.6436159773075581E-3</c:v>
                </c:pt>
                <c:pt idx="30">
                  <c:v>-6.6152549306265768E-3</c:v>
                </c:pt>
                <c:pt idx="31">
                  <c:v>-6.5752302500291749E-3</c:v>
                </c:pt>
                <c:pt idx="32">
                  <c:v>-6.535942219994915E-3</c:v>
                </c:pt>
                <c:pt idx="33">
                  <c:v>-6.5316450917099183E-3</c:v>
                </c:pt>
                <c:pt idx="34">
                  <c:v>-6.5315223166160612E-3</c:v>
                </c:pt>
                <c:pt idx="35">
                  <c:v>-6.2614171101305245E-3</c:v>
                </c:pt>
                <c:pt idx="36">
                  <c:v>-6.0945657575787781E-3</c:v>
                </c:pt>
                <c:pt idx="37">
                  <c:v>-5.6003960048041047E-3</c:v>
                </c:pt>
                <c:pt idx="38">
                  <c:v>-5.4813041637627544E-3</c:v>
                </c:pt>
                <c:pt idx="39">
                  <c:v>-3.6936987972039357E-3</c:v>
                </c:pt>
                <c:pt idx="40">
                  <c:v>-3.6936987972039357E-3</c:v>
                </c:pt>
                <c:pt idx="41">
                  <c:v>-3.6924710462653649E-3</c:v>
                </c:pt>
                <c:pt idx="42">
                  <c:v>-3.692593821359222E-3</c:v>
                </c:pt>
                <c:pt idx="43">
                  <c:v>-3.7172716152244914E-3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14-412F-960B-7A3FFDA18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3748048"/>
        <c:axId val="1"/>
      </c:scatterChart>
      <c:valAx>
        <c:axId val="72374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374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9F3DCCA-5FC0-7BEA-BB2E-39F324741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18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22</v>
      </c>
      <c r="B2" t="s">
        <v>35</v>
      </c>
      <c r="C2" s="3"/>
      <c r="D2" s="3"/>
    </row>
    <row r="3" spans="1:6" ht="13.5" thickBot="1" x14ac:dyDescent="0.25"/>
    <row r="4" spans="1:6" ht="13.5" thickBot="1" x14ac:dyDescent="0.25">
      <c r="A4" s="28" t="s">
        <v>33</v>
      </c>
      <c r="C4" s="26">
        <v>52898.347600000001</v>
      </c>
      <c r="D4" s="27">
        <v>0.337146</v>
      </c>
    </row>
    <row r="5" spans="1:6" x14ac:dyDescent="0.2">
      <c r="A5" s="9" t="s">
        <v>27</v>
      </c>
      <c r="B5" s="10"/>
      <c r="C5" s="11">
        <v>-9.5</v>
      </c>
      <c r="D5" s="10" t="s">
        <v>28</v>
      </c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52898.347600000001</v>
      </c>
    </row>
    <row r="8" spans="1:6" x14ac:dyDescent="0.2">
      <c r="A8" t="s">
        <v>2</v>
      </c>
      <c r="C8">
        <f>+D4</f>
        <v>0.337146</v>
      </c>
    </row>
    <row r="9" spans="1:6" x14ac:dyDescent="0.2">
      <c r="A9" s="24" t="s">
        <v>32</v>
      </c>
      <c r="C9" s="25">
        <v>57</v>
      </c>
      <c r="D9" s="22" t="str">
        <f>"F"&amp;C9</f>
        <v>F57</v>
      </c>
      <c r="E9" s="23" t="str">
        <f>"G"&amp;C9</f>
        <v>G57</v>
      </c>
    </row>
    <row r="10" spans="1:6" ht="13.5" thickBot="1" x14ac:dyDescent="0.25">
      <c r="A10" s="10"/>
      <c r="B10" s="10"/>
      <c r="C10" s="4" t="s">
        <v>18</v>
      </c>
      <c r="D10" s="4" t="s">
        <v>19</v>
      </c>
      <c r="E10" s="10"/>
    </row>
    <row r="11" spans="1:6" x14ac:dyDescent="0.2">
      <c r="A11" s="10" t="s">
        <v>14</v>
      </c>
      <c r="B11" s="10"/>
      <c r="C11" s="21">
        <f ca="1">INTERCEPT(INDIRECT($E$9):G991,INDIRECT($D$9):F991)</f>
        <v>-7.0552808670102862E-3</v>
      </c>
      <c r="D11" s="3"/>
      <c r="E11" s="10"/>
    </row>
    <row r="12" spans="1:6" x14ac:dyDescent="0.2">
      <c r="A12" s="10" t="s">
        <v>15</v>
      </c>
      <c r="B12" s="10"/>
      <c r="C12" s="21">
        <f ca="1">SLOPE(INDIRECT($E$9):G991,INDIRECT($D$9):F991)</f>
        <v>2.4555018771412349E-7</v>
      </c>
      <c r="D12" s="3"/>
      <c r="E12" s="10"/>
    </row>
    <row r="13" spans="1:6" x14ac:dyDescent="0.2">
      <c r="A13" s="10" t="s">
        <v>17</v>
      </c>
      <c r="B13" s="10"/>
      <c r="C13" s="3" t="s">
        <v>12</v>
      </c>
    </row>
    <row r="14" spans="1:6" x14ac:dyDescent="0.2">
      <c r="A14" s="10"/>
      <c r="B14" s="10"/>
      <c r="C14" s="10"/>
    </row>
    <row r="15" spans="1:6" x14ac:dyDescent="0.2">
      <c r="A15" s="12" t="s">
        <v>16</v>
      </c>
      <c r="B15" s="10"/>
      <c r="C15" s="13">
        <f ca="1">(C7+C11)+(C8+C12)*INT(MAX(F21:F3532))</f>
        <v>57515.558377528956</v>
      </c>
      <c r="E15" s="14" t="s">
        <v>45</v>
      </c>
      <c r="F15" s="11">
        <v>1</v>
      </c>
    </row>
    <row r="16" spans="1:6" x14ac:dyDescent="0.2">
      <c r="A16" s="16" t="s">
        <v>3</v>
      </c>
      <c r="B16" s="10"/>
      <c r="C16" s="17">
        <f ca="1">+C8+C12</f>
        <v>0.33714624555018774</v>
      </c>
      <c r="E16" s="14" t="s">
        <v>29</v>
      </c>
      <c r="F16" s="15">
        <f ca="1">NOW()+15018.5+$C$5/24</f>
        <v>60354.802968055556</v>
      </c>
    </row>
    <row r="17" spans="1:17" ht="13.5" thickBot="1" x14ac:dyDescent="0.25">
      <c r="A17" s="14" t="s">
        <v>26</v>
      </c>
      <c r="B17" s="10"/>
      <c r="C17" s="10">
        <f>COUNT(C21:C2190)</f>
        <v>44</v>
      </c>
      <c r="E17" s="14" t="s">
        <v>46</v>
      </c>
      <c r="F17" s="15">
        <f ca="1">ROUND(2*(F16-$C$7)/$C$8,0)/2+F15</f>
        <v>22117.5</v>
      </c>
    </row>
    <row r="18" spans="1:17" ht="14.25" thickTop="1" thickBot="1" x14ac:dyDescent="0.25">
      <c r="A18" s="16" t="s">
        <v>4</v>
      </c>
      <c r="B18" s="10"/>
      <c r="C18" s="19">
        <f ca="1">+C15</f>
        <v>57515.558377528956</v>
      </c>
      <c r="D18" s="20">
        <f ca="1">+C16</f>
        <v>0.33714624555018774</v>
      </c>
      <c r="E18" s="14" t="s">
        <v>30</v>
      </c>
      <c r="F18" s="23">
        <f ca="1">ROUND(2*(F16-$C$15)/$C$16,0)/2+F15</f>
        <v>8422.5</v>
      </c>
    </row>
    <row r="19" spans="1:17" ht="13.5" thickTop="1" x14ac:dyDescent="0.2">
      <c r="E19" s="14" t="s">
        <v>31</v>
      </c>
      <c r="F19" s="18">
        <f ca="1">+$C$15+$C$16*F18-15018.5-$C$5/24</f>
        <v>45337.068464008749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52</v>
      </c>
      <c r="I20" s="7" t="s">
        <v>53</v>
      </c>
      <c r="J20" s="7" t="s">
        <v>54</v>
      </c>
      <c r="K20" s="7" t="s">
        <v>55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 x14ac:dyDescent="0.2">
      <c r="A21" t="s">
        <v>34</v>
      </c>
      <c r="B21" s="29" t="s">
        <v>38</v>
      </c>
      <c r="C21" s="32">
        <v>51308.875200000002</v>
      </c>
      <c r="D21" s="32">
        <v>8.0000000000000004E-4</v>
      </c>
      <c r="E21">
        <f t="shared" ref="E21:E60" si="0">+(C21-C$7)/C$8</f>
        <v>-4714.4928309990291</v>
      </c>
      <c r="F21">
        <f t="shared" ref="F21:F64" si="1">ROUND(2*E21,0)/2</f>
        <v>-4714.5</v>
      </c>
      <c r="G21">
        <f t="shared" ref="G21:G60" si="2">+C21-(C$7+F21*C$8)</f>
        <v>2.4170000033336692E-3</v>
      </c>
      <c r="K21">
        <f t="shared" ref="K21:K63" si="3">+G21</f>
        <v>2.4170000033336692E-3</v>
      </c>
      <c r="O21">
        <f t="shared" ref="O21:O60" ca="1" si="4">+C$11+C$12*$F21</f>
        <v>-8.2129272269885218E-3</v>
      </c>
      <c r="Q21" s="2">
        <f t="shared" ref="Q21:Q60" si="5">+C21-15018.5</f>
        <v>36290.375200000002</v>
      </c>
    </row>
    <row r="22" spans="1:17" x14ac:dyDescent="0.2">
      <c r="A22" t="s">
        <v>34</v>
      </c>
      <c r="B22" s="29" t="s">
        <v>39</v>
      </c>
      <c r="C22" s="32">
        <v>51311.741099999999</v>
      </c>
      <c r="D22" s="32">
        <v>8.9999999999999998E-4</v>
      </c>
      <c r="E22">
        <f t="shared" si="0"/>
        <v>-4705.9923593932645</v>
      </c>
      <c r="F22">
        <f t="shared" si="1"/>
        <v>-4706</v>
      </c>
      <c r="G22">
        <f t="shared" si="2"/>
        <v>2.5759999989531934E-3</v>
      </c>
      <c r="K22">
        <f t="shared" si="3"/>
        <v>2.5759999989531934E-3</v>
      </c>
      <c r="O22">
        <f t="shared" ca="1" si="4"/>
        <v>-8.2108400503929507E-3</v>
      </c>
      <c r="Q22" s="2">
        <f t="shared" si="5"/>
        <v>36293.241099999999</v>
      </c>
    </row>
    <row r="23" spans="1:17" x14ac:dyDescent="0.2">
      <c r="A23" t="s">
        <v>34</v>
      </c>
      <c r="B23" s="29" t="s">
        <v>39</v>
      </c>
      <c r="C23" s="32">
        <v>52871.375200000002</v>
      </c>
      <c r="D23" s="32">
        <v>6.9999999999999999E-4</v>
      </c>
      <c r="E23">
        <f t="shared" si="0"/>
        <v>-80.00213557330872</v>
      </c>
      <c r="F23">
        <f t="shared" si="1"/>
        <v>-80</v>
      </c>
      <c r="G23">
        <f t="shared" si="2"/>
        <v>-7.1999999636318535E-4</v>
      </c>
      <c r="K23">
        <f t="shared" si="3"/>
        <v>-7.1999999636318535E-4</v>
      </c>
      <c r="O23">
        <f t="shared" ca="1" si="4"/>
        <v>-7.0749248820274162E-3</v>
      </c>
      <c r="Q23" s="2">
        <f t="shared" si="5"/>
        <v>37852.875200000002</v>
      </c>
    </row>
    <row r="24" spans="1:17" x14ac:dyDescent="0.2">
      <c r="A24" t="s">
        <v>34</v>
      </c>
      <c r="B24" s="29" t="s">
        <v>38</v>
      </c>
      <c r="C24" s="32">
        <v>52871.544699999999</v>
      </c>
      <c r="D24" s="32">
        <v>1.1000000000000001E-3</v>
      </c>
      <c r="E24">
        <f t="shared" si="0"/>
        <v>-79.499386022679815</v>
      </c>
      <c r="F24">
        <f t="shared" si="1"/>
        <v>-79.5</v>
      </c>
      <c r="G24">
        <f t="shared" si="2"/>
        <v>2.0699999731732532E-4</v>
      </c>
      <c r="K24">
        <f t="shared" si="3"/>
        <v>2.0699999731732532E-4</v>
      </c>
      <c r="O24">
        <f t="shared" ca="1" si="4"/>
        <v>-7.0748021069335591E-3</v>
      </c>
      <c r="Q24" s="2">
        <f t="shared" si="5"/>
        <v>37853.044699999999</v>
      </c>
    </row>
    <row r="25" spans="1:17" x14ac:dyDescent="0.2">
      <c r="A25" t="s">
        <v>34</v>
      </c>
      <c r="B25" s="29" t="s">
        <v>39</v>
      </c>
      <c r="C25" s="32">
        <v>52875.421499999997</v>
      </c>
      <c r="D25" s="32">
        <v>6.9999999999999999E-4</v>
      </c>
      <c r="E25">
        <f t="shared" si="0"/>
        <v>-68.000510164748292</v>
      </c>
      <c r="F25">
        <f t="shared" si="1"/>
        <v>-68</v>
      </c>
      <c r="G25">
        <f t="shared" si="2"/>
        <v>-1.7200000729644671E-4</v>
      </c>
      <c r="K25">
        <f t="shared" si="3"/>
        <v>-1.7200000729644671E-4</v>
      </c>
      <c r="O25">
        <f t="shared" ca="1" si="4"/>
        <v>-7.071978279774847E-3</v>
      </c>
      <c r="Q25" s="2">
        <f t="shared" si="5"/>
        <v>37856.921499999997</v>
      </c>
    </row>
    <row r="26" spans="1:17" x14ac:dyDescent="0.2">
      <c r="A26" t="s">
        <v>34</v>
      </c>
      <c r="B26" s="29" t="s">
        <v>38</v>
      </c>
      <c r="C26" s="32">
        <v>52886.3799</v>
      </c>
      <c r="D26" s="32">
        <v>5.0000000000000001E-4</v>
      </c>
      <c r="E26">
        <f t="shared" si="0"/>
        <v>-35.497084349216834</v>
      </c>
      <c r="F26">
        <f t="shared" si="1"/>
        <v>-35.5</v>
      </c>
      <c r="G26">
        <f t="shared" si="2"/>
        <v>9.8299999808659777E-4</v>
      </c>
      <c r="K26">
        <f t="shared" si="3"/>
        <v>9.8299999808659777E-4</v>
      </c>
      <c r="O26">
        <f t="shared" ca="1" si="4"/>
        <v>-7.0639978986741375E-3</v>
      </c>
      <c r="Q26" s="2">
        <f t="shared" si="5"/>
        <v>37867.8799</v>
      </c>
    </row>
    <row r="27" spans="1:17" x14ac:dyDescent="0.2">
      <c r="A27" t="s">
        <v>34</v>
      </c>
      <c r="B27" s="29" t="s">
        <v>39</v>
      </c>
      <c r="C27" s="32">
        <v>52898.346700000002</v>
      </c>
      <c r="D27" s="32">
        <v>1.1000000000000001E-3</v>
      </c>
      <c r="E27">
        <f t="shared" si="0"/>
        <v>-2.6694666378719025E-3</v>
      </c>
      <c r="F27">
        <f t="shared" si="1"/>
        <v>0</v>
      </c>
      <c r="G27">
        <f t="shared" si="2"/>
        <v>-8.9999999909196049E-4</v>
      </c>
      <c r="K27">
        <f t="shared" si="3"/>
        <v>-8.9999999909196049E-4</v>
      </c>
      <c r="O27">
        <f t="shared" ca="1" si="4"/>
        <v>-7.0552808670102862E-3</v>
      </c>
      <c r="Q27" s="2">
        <f t="shared" si="5"/>
        <v>37879.846700000002</v>
      </c>
    </row>
    <row r="28" spans="1:17" x14ac:dyDescent="0.2">
      <c r="A28" t="s">
        <v>34</v>
      </c>
      <c r="C28" s="8">
        <v>52898.347600000001</v>
      </c>
      <c r="D28" s="8" t="s">
        <v>12</v>
      </c>
      <c r="E28">
        <f t="shared" si="0"/>
        <v>0</v>
      </c>
      <c r="F28">
        <f t="shared" si="1"/>
        <v>0</v>
      </c>
      <c r="G28">
        <f t="shared" si="2"/>
        <v>0</v>
      </c>
      <c r="K28">
        <f t="shared" si="3"/>
        <v>0</v>
      </c>
      <c r="O28">
        <f t="shared" ca="1" si="4"/>
        <v>-7.0552808670102862E-3</v>
      </c>
      <c r="Q28" s="2">
        <f t="shared" si="5"/>
        <v>37879.847600000001</v>
      </c>
    </row>
    <row r="29" spans="1:17" x14ac:dyDescent="0.2">
      <c r="A29" t="s">
        <v>34</v>
      </c>
      <c r="B29" s="29" t="s">
        <v>38</v>
      </c>
      <c r="C29" s="32">
        <v>52898.5173</v>
      </c>
      <c r="D29" s="32">
        <v>8.9999999999999998E-4</v>
      </c>
      <c r="E29">
        <f t="shared" si="0"/>
        <v>0.50334276544451495</v>
      </c>
      <c r="F29">
        <f t="shared" si="1"/>
        <v>0.5</v>
      </c>
      <c r="G29">
        <f t="shared" si="2"/>
        <v>1.1269999959040433E-3</v>
      </c>
      <c r="K29">
        <f t="shared" si="3"/>
        <v>1.1269999959040433E-3</v>
      </c>
      <c r="O29">
        <f t="shared" ca="1" si="4"/>
        <v>-7.0551580919164291E-3</v>
      </c>
      <c r="Q29" s="2">
        <f t="shared" si="5"/>
        <v>37880.0173</v>
      </c>
    </row>
    <row r="30" spans="1:17" x14ac:dyDescent="0.2">
      <c r="A30" t="s">
        <v>34</v>
      </c>
      <c r="B30" s="29" t="s">
        <v>39</v>
      </c>
      <c r="C30" s="32">
        <v>52899.359100000001</v>
      </c>
      <c r="D30" s="32">
        <v>4.0000000000000002E-4</v>
      </c>
      <c r="E30">
        <f t="shared" si="0"/>
        <v>3.0001838965923482</v>
      </c>
      <c r="F30">
        <f t="shared" si="1"/>
        <v>3</v>
      </c>
      <c r="G30">
        <f t="shared" si="2"/>
        <v>6.1999999161344022E-5</v>
      </c>
      <c r="K30">
        <f t="shared" si="3"/>
        <v>6.1999999161344022E-5</v>
      </c>
      <c r="O30">
        <f t="shared" ca="1" si="4"/>
        <v>-7.0545442164471435E-3</v>
      </c>
      <c r="Q30" s="2">
        <f t="shared" si="5"/>
        <v>37880.859100000001</v>
      </c>
    </row>
    <row r="31" spans="1:17" x14ac:dyDescent="0.2">
      <c r="A31" t="s">
        <v>34</v>
      </c>
      <c r="B31" s="29" t="s">
        <v>38</v>
      </c>
      <c r="C31" s="32">
        <v>52907.282599999999</v>
      </c>
      <c r="D31" s="32">
        <v>2.3999999999999998E-3</v>
      </c>
      <c r="E31">
        <f t="shared" si="0"/>
        <v>26.501871592715535</v>
      </c>
      <c r="F31">
        <f t="shared" si="1"/>
        <v>26.5</v>
      </c>
      <c r="G31">
        <f t="shared" si="2"/>
        <v>6.3099999533733353E-4</v>
      </c>
      <c r="K31">
        <f t="shared" si="3"/>
        <v>6.3099999533733353E-4</v>
      </c>
      <c r="O31">
        <f t="shared" ca="1" si="4"/>
        <v>-7.0487737870358622E-3</v>
      </c>
      <c r="Q31" s="2">
        <f t="shared" si="5"/>
        <v>37888.782599999999</v>
      </c>
    </row>
    <row r="32" spans="1:17" x14ac:dyDescent="0.2">
      <c r="A32" s="34" t="s">
        <v>42</v>
      </c>
      <c r="B32" s="35" t="s">
        <v>38</v>
      </c>
      <c r="C32" s="34">
        <v>52907.283000000003</v>
      </c>
      <c r="D32" s="34">
        <v>2E-3</v>
      </c>
      <c r="E32">
        <f t="shared" si="0"/>
        <v>26.503058022346753</v>
      </c>
      <c r="F32">
        <f t="shared" si="1"/>
        <v>26.5</v>
      </c>
      <c r="G32">
        <f t="shared" si="2"/>
        <v>1.0309999997843988E-3</v>
      </c>
      <c r="K32">
        <f t="shared" si="3"/>
        <v>1.0309999997843988E-3</v>
      </c>
      <c r="O32">
        <f t="shared" ca="1" si="4"/>
        <v>-7.0487737870358622E-3</v>
      </c>
      <c r="Q32" s="2">
        <f t="shared" si="5"/>
        <v>37888.783000000003</v>
      </c>
    </row>
    <row r="33" spans="1:17" x14ac:dyDescent="0.2">
      <c r="A33" t="s">
        <v>34</v>
      </c>
      <c r="B33" s="29" t="s">
        <v>39</v>
      </c>
      <c r="C33" s="32">
        <v>52924.307399999998</v>
      </c>
      <c r="D33" s="32">
        <v>1.6000000000000001E-3</v>
      </c>
      <c r="E33">
        <f t="shared" si="0"/>
        <v>76.998688995262896</v>
      </c>
      <c r="F33">
        <f t="shared" si="1"/>
        <v>77</v>
      </c>
      <c r="G33">
        <f t="shared" si="2"/>
        <v>-4.4200000411365181E-4</v>
      </c>
      <c r="K33">
        <f t="shared" si="3"/>
        <v>-4.4200000411365181E-4</v>
      </c>
      <c r="O33">
        <f t="shared" ca="1" si="4"/>
        <v>-7.0363735025562989E-3</v>
      </c>
      <c r="Q33" s="2">
        <f t="shared" si="5"/>
        <v>37905.807399999998</v>
      </c>
    </row>
    <row r="34" spans="1:17" x14ac:dyDescent="0.2">
      <c r="A34" t="s">
        <v>34</v>
      </c>
      <c r="B34" s="29" t="s">
        <v>39</v>
      </c>
      <c r="C34" s="32">
        <v>52926.330300000001</v>
      </c>
      <c r="D34" s="32">
        <v>1.9E-3</v>
      </c>
      <c r="E34">
        <f t="shared" si="0"/>
        <v>82.998760181050571</v>
      </c>
      <c r="F34">
        <f t="shared" si="1"/>
        <v>83</v>
      </c>
      <c r="G34">
        <f t="shared" si="2"/>
        <v>-4.1799999598879367E-4</v>
      </c>
      <c r="K34">
        <f t="shared" si="3"/>
        <v>-4.1799999598879367E-4</v>
      </c>
      <c r="O34">
        <f t="shared" ca="1" si="4"/>
        <v>-7.0349002014300143E-3</v>
      </c>
      <c r="Q34" s="2">
        <f t="shared" si="5"/>
        <v>37907.830300000001</v>
      </c>
    </row>
    <row r="35" spans="1:17" x14ac:dyDescent="0.2">
      <c r="A35" s="33" t="s">
        <v>34</v>
      </c>
      <c r="B35" s="29" t="s">
        <v>39</v>
      </c>
      <c r="C35" s="32">
        <v>52928.3537</v>
      </c>
      <c r="D35" s="32">
        <v>2.9999999999999997E-4</v>
      </c>
      <c r="E35">
        <f t="shared" si="0"/>
        <v>89.000314403844911</v>
      </c>
      <c r="F35">
        <f t="shared" si="1"/>
        <v>89</v>
      </c>
      <c r="G35">
        <f t="shared" si="2"/>
        <v>1.0599999950500205E-4</v>
      </c>
      <c r="K35">
        <f t="shared" si="3"/>
        <v>1.0599999950500205E-4</v>
      </c>
      <c r="O35">
        <f t="shared" ca="1" si="4"/>
        <v>-7.0334269003037289E-3</v>
      </c>
      <c r="Q35" s="2">
        <f t="shared" si="5"/>
        <v>37909.8537</v>
      </c>
    </row>
    <row r="36" spans="1:17" x14ac:dyDescent="0.2">
      <c r="A36" s="33" t="s">
        <v>42</v>
      </c>
      <c r="B36" s="3" t="s">
        <v>36</v>
      </c>
      <c r="C36" s="8">
        <v>53107.542999999998</v>
      </c>
      <c r="D36" s="8">
        <v>2E-3</v>
      </c>
      <c r="E36">
        <f t="shared" si="0"/>
        <v>620.48904628854234</v>
      </c>
      <c r="F36">
        <f t="shared" si="1"/>
        <v>620.5</v>
      </c>
      <c r="G36">
        <f t="shared" si="2"/>
        <v>-3.6930000060237944E-3</v>
      </c>
      <c r="K36">
        <f t="shared" si="3"/>
        <v>-3.6930000060237944E-3</v>
      </c>
      <c r="O36">
        <f t="shared" ca="1" si="4"/>
        <v>-6.9029169755336723E-3</v>
      </c>
      <c r="Q36" s="2">
        <f t="shared" si="5"/>
        <v>38089.042999999998</v>
      </c>
    </row>
    <row r="37" spans="1:17" x14ac:dyDescent="0.2">
      <c r="A37" s="33" t="s">
        <v>42</v>
      </c>
      <c r="B37" s="3" t="s">
        <v>36</v>
      </c>
      <c r="C37" s="8">
        <v>53110.576999999997</v>
      </c>
      <c r="D37" s="8">
        <v>2E-3</v>
      </c>
      <c r="E37">
        <f t="shared" si="0"/>
        <v>629.48811494129109</v>
      </c>
      <c r="F37">
        <f t="shared" si="1"/>
        <v>629.5</v>
      </c>
      <c r="G37">
        <f t="shared" si="2"/>
        <v>-4.0070000031846575E-3</v>
      </c>
      <c r="K37">
        <f t="shared" si="3"/>
        <v>-4.0070000031846575E-3</v>
      </c>
      <c r="O37">
        <f t="shared" ca="1" si="4"/>
        <v>-6.9007070238442459E-3</v>
      </c>
      <c r="Q37" s="2">
        <f t="shared" si="5"/>
        <v>38092.076999999997</v>
      </c>
    </row>
    <row r="38" spans="1:17" x14ac:dyDescent="0.2">
      <c r="A38" s="33" t="s">
        <v>42</v>
      </c>
      <c r="B38" s="3" t="s">
        <v>36</v>
      </c>
      <c r="C38" s="8">
        <v>53111.584000000003</v>
      </c>
      <c r="D38" s="8">
        <v>3.0000000000000001E-3</v>
      </c>
      <c r="E38">
        <f t="shared" si="0"/>
        <v>632.4749515046941</v>
      </c>
      <c r="F38">
        <f t="shared" si="1"/>
        <v>632.5</v>
      </c>
      <c r="G38">
        <f t="shared" si="2"/>
        <v>-8.444999999483116E-3</v>
      </c>
      <c r="K38">
        <f t="shared" si="3"/>
        <v>-8.444999999483116E-3</v>
      </c>
      <c r="O38">
        <f t="shared" ca="1" si="4"/>
        <v>-6.8999703732811031E-3</v>
      </c>
      <c r="Q38" s="2">
        <f t="shared" si="5"/>
        <v>38093.084000000003</v>
      </c>
    </row>
    <row r="39" spans="1:17" x14ac:dyDescent="0.2">
      <c r="A39" s="33" t="s">
        <v>42</v>
      </c>
      <c r="B39" s="3" t="s">
        <v>36</v>
      </c>
      <c r="C39" s="8">
        <v>53112.603999999999</v>
      </c>
      <c r="D39" s="8">
        <v>2E-3</v>
      </c>
      <c r="E39">
        <f t="shared" si="0"/>
        <v>635.50034703065853</v>
      </c>
      <c r="F39">
        <f t="shared" si="1"/>
        <v>635.5</v>
      </c>
      <c r="G39">
        <f t="shared" si="2"/>
        <v>1.1699999595293775E-4</v>
      </c>
      <c r="K39">
        <f t="shared" si="3"/>
        <v>1.1699999595293775E-4</v>
      </c>
      <c r="O39">
        <f t="shared" ca="1" si="4"/>
        <v>-6.8992337227179604E-3</v>
      </c>
      <c r="Q39" s="2">
        <f t="shared" si="5"/>
        <v>38094.103999999999</v>
      </c>
    </row>
    <row r="40" spans="1:17" x14ac:dyDescent="0.2">
      <c r="A40" s="33" t="s">
        <v>42</v>
      </c>
      <c r="B40" s="3" t="s">
        <v>37</v>
      </c>
      <c r="C40" s="8">
        <v>53117.495999999999</v>
      </c>
      <c r="D40" s="8">
        <v>3.0000000000000001E-3</v>
      </c>
      <c r="E40">
        <f t="shared" si="0"/>
        <v>650.0103812591525</v>
      </c>
      <c r="F40">
        <f t="shared" si="1"/>
        <v>650</v>
      </c>
      <c r="G40">
        <f t="shared" si="2"/>
        <v>3.4999999988940544E-3</v>
      </c>
      <c r="K40">
        <f t="shared" si="3"/>
        <v>3.4999999988940544E-3</v>
      </c>
      <c r="O40">
        <f t="shared" ca="1" si="4"/>
        <v>-6.8956732449961056E-3</v>
      </c>
      <c r="Q40" s="2">
        <f t="shared" si="5"/>
        <v>38098.995999999999</v>
      </c>
    </row>
    <row r="41" spans="1:17" x14ac:dyDescent="0.2">
      <c r="A41" s="33" t="s">
        <v>42</v>
      </c>
      <c r="B41" s="3" t="s">
        <v>37</v>
      </c>
      <c r="C41" s="8">
        <v>53120.531000000003</v>
      </c>
      <c r="D41" s="8">
        <v>1E-3</v>
      </c>
      <c r="E41">
        <f t="shared" si="0"/>
        <v>659.01241598595777</v>
      </c>
      <c r="F41">
        <f t="shared" si="1"/>
        <v>659</v>
      </c>
      <c r="G41">
        <f t="shared" si="2"/>
        <v>4.1859999982989393E-3</v>
      </c>
      <c r="K41">
        <f t="shared" si="3"/>
        <v>4.1859999982989393E-3</v>
      </c>
      <c r="O41">
        <f t="shared" ca="1" si="4"/>
        <v>-6.8934632933066791E-3</v>
      </c>
      <c r="Q41" s="2">
        <f t="shared" si="5"/>
        <v>38102.031000000003</v>
      </c>
    </row>
    <row r="42" spans="1:17" x14ac:dyDescent="0.2">
      <c r="A42" s="33" t="s">
        <v>42</v>
      </c>
      <c r="B42" s="3" t="s">
        <v>36</v>
      </c>
      <c r="C42" s="8">
        <v>53137.550999999999</v>
      </c>
      <c r="D42" s="8">
        <v>4.0000000000000001E-3</v>
      </c>
      <c r="E42">
        <f t="shared" si="0"/>
        <v>709.49499623308157</v>
      </c>
      <c r="F42">
        <f t="shared" si="1"/>
        <v>709.5</v>
      </c>
      <c r="G42">
        <f t="shared" si="2"/>
        <v>-1.6870000035851263E-3</v>
      </c>
      <c r="K42">
        <f t="shared" si="3"/>
        <v>-1.6870000035851263E-3</v>
      </c>
      <c r="O42">
        <f t="shared" ca="1" si="4"/>
        <v>-6.8810630088271159E-3</v>
      </c>
      <c r="Q42" s="2">
        <f t="shared" si="5"/>
        <v>38119.050999999999</v>
      </c>
    </row>
    <row r="43" spans="1:17" x14ac:dyDescent="0.2">
      <c r="A43" s="33" t="s">
        <v>42</v>
      </c>
      <c r="B43" s="3" t="s">
        <v>37</v>
      </c>
      <c r="C43" s="8">
        <v>53143.450900000003</v>
      </c>
      <c r="D43" s="8">
        <v>1.5E-3</v>
      </c>
      <c r="E43">
        <f t="shared" si="0"/>
        <v>726.99453649161637</v>
      </c>
      <c r="F43">
        <f t="shared" si="1"/>
        <v>727</v>
      </c>
      <c r="G43">
        <f t="shared" si="2"/>
        <v>-1.8419999978505075E-3</v>
      </c>
      <c r="K43">
        <f t="shared" si="3"/>
        <v>-1.8419999978505075E-3</v>
      </c>
      <c r="O43">
        <f t="shared" ca="1" si="4"/>
        <v>-6.8767658805421183E-3</v>
      </c>
      <c r="Q43" s="2">
        <f t="shared" si="5"/>
        <v>38124.950900000003</v>
      </c>
    </row>
    <row r="44" spans="1:17" x14ac:dyDescent="0.2">
      <c r="A44" s="34" t="s">
        <v>47</v>
      </c>
      <c r="B44" s="35" t="s">
        <v>39</v>
      </c>
      <c r="C44" s="34">
        <v>53203.463000000003</v>
      </c>
      <c r="D44" s="34">
        <v>3.0000000000000001E-3</v>
      </c>
      <c r="E44">
        <f t="shared" si="0"/>
        <v>904.99486869190912</v>
      </c>
      <c r="F44">
        <f t="shared" si="1"/>
        <v>905</v>
      </c>
      <c r="G44">
        <f t="shared" si="2"/>
        <v>-1.7299999963142909E-3</v>
      </c>
      <c r="I44">
        <f t="shared" ref="I44:I53" si="6">+G44</f>
        <v>-1.7299999963142909E-3</v>
      </c>
      <c r="O44">
        <f t="shared" ca="1" si="4"/>
        <v>-6.8330579471290046E-3</v>
      </c>
      <c r="Q44" s="2">
        <f t="shared" si="5"/>
        <v>38184.963000000003</v>
      </c>
    </row>
    <row r="45" spans="1:17" x14ac:dyDescent="0.2">
      <c r="A45" s="34" t="s">
        <v>47</v>
      </c>
      <c r="B45" s="35" t="s">
        <v>39</v>
      </c>
      <c r="C45" s="34">
        <v>53206.491000000002</v>
      </c>
      <c r="D45" s="34">
        <v>3.0000000000000001E-3</v>
      </c>
      <c r="E45">
        <f t="shared" si="0"/>
        <v>913.97614090038394</v>
      </c>
      <c r="F45">
        <f t="shared" si="1"/>
        <v>914</v>
      </c>
      <c r="G45">
        <f t="shared" si="2"/>
        <v>-8.0440000019734725E-3</v>
      </c>
      <c r="I45">
        <f t="shared" si="6"/>
        <v>-8.0440000019734725E-3</v>
      </c>
      <c r="O45">
        <f t="shared" ca="1" si="4"/>
        <v>-6.8308479954395773E-3</v>
      </c>
      <c r="Q45" s="2">
        <f t="shared" si="5"/>
        <v>38187.991000000002</v>
      </c>
    </row>
    <row r="46" spans="1:17" x14ac:dyDescent="0.2">
      <c r="A46" s="34" t="s">
        <v>47</v>
      </c>
      <c r="B46" s="35" t="s">
        <v>39</v>
      </c>
      <c r="C46" s="34">
        <v>53233.472999999998</v>
      </c>
      <c r="D46" s="34">
        <v>4.0000000000000001E-3</v>
      </c>
      <c r="E46">
        <f t="shared" si="0"/>
        <v>994.0067507845182</v>
      </c>
      <c r="F46">
        <f t="shared" si="1"/>
        <v>994</v>
      </c>
      <c r="G46">
        <f t="shared" si="2"/>
        <v>2.2759999992558733E-3</v>
      </c>
      <c r="I46">
        <f t="shared" si="6"/>
        <v>2.2759999992558733E-3</v>
      </c>
      <c r="O46">
        <f t="shared" ca="1" si="4"/>
        <v>-6.8112039804224473E-3</v>
      </c>
      <c r="Q46" s="2">
        <f t="shared" si="5"/>
        <v>38214.972999999998</v>
      </c>
    </row>
    <row r="47" spans="1:17" x14ac:dyDescent="0.2">
      <c r="A47" s="34" t="s">
        <v>47</v>
      </c>
      <c r="B47" s="35" t="s">
        <v>39</v>
      </c>
      <c r="C47" s="34">
        <v>53255.383000000002</v>
      </c>
      <c r="D47" s="34">
        <v>3.0000000000000001E-3</v>
      </c>
      <c r="E47">
        <f t="shared" si="0"/>
        <v>1058.9934331120662</v>
      </c>
      <c r="F47">
        <f t="shared" si="1"/>
        <v>1059</v>
      </c>
      <c r="G47">
        <f t="shared" si="2"/>
        <v>-2.2140000000945292E-3</v>
      </c>
      <c r="I47">
        <f t="shared" si="6"/>
        <v>-2.2140000000945292E-3</v>
      </c>
      <c r="O47">
        <f t="shared" ca="1" si="4"/>
        <v>-6.7952432182210292E-3</v>
      </c>
      <c r="Q47" s="2">
        <f t="shared" si="5"/>
        <v>38236.883000000002</v>
      </c>
    </row>
    <row r="48" spans="1:17" x14ac:dyDescent="0.2">
      <c r="A48" s="34" t="s">
        <v>47</v>
      </c>
      <c r="B48" s="35" t="s">
        <v>38</v>
      </c>
      <c r="C48" s="34">
        <v>53410.637999999999</v>
      </c>
      <c r="D48" s="34">
        <v>3.0000000000000001E-3</v>
      </c>
      <c r="E48">
        <f t="shared" si="0"/>
        <v>1519.4912589797834</v>
      </c>
      <c r="F48">
        <f t="shared" si="1"/>
        <v>1519.5</v>
      </c>
      <c r="G48">
        <f t="shared" si="2"/>
        <v>-2.9470000008586794E-3</v>
      </c>
      <c r="I48">
        <f t="shared" si="6"/>
        <v>-2.9470000008586794E-3</v>
      </c>
      <c r="O48">
        <f t="shared" ca="1" si="4"/>
        <v>-6.6821673567786753E-3</v>
      </c>
      <c r="Q48" s="2">
        <f t="shared" si="5"/>
        <v>38392.137999999999</v>
      </c>
    </row>
    <row r="49" spans="1:17" x14ac:dyDescent="0.2">
      <c r="A49" s="34" t="s">
        <v>47</v>
      </c>
      <c r="B49" s="35" t="s">
        <v>39</v>
      </c>
      <c r="C49" s="34">
        <v>53445.534</v>
      </c>
      <c r="D49" s="34">
        <v>3.0000000000000001E-3</v>
      </c>
      <c r="E49">
        <f t="shared" si="0"/>
        <v>1622.9953788566338</v>
      </c>
      <c r="F49">
        <f t="shared" si="1"/>
        <v>1623</v>
      </c>
      <c r="G49">
        <f t="shared" si="2"/>
        <v>-1.5580000035697594E-3</v>
      </c>
      <c r="I49">
        <f t="shared" si="6"/>
        <v>-1.5580000035697594E-3</v>
      </c>
      <c r="O49">
        <f t="shared" ca="1" si="4"/>
        <v>-6.6567529123502641E-3</v>
      </c>
      <c r="Q49" s="2">
        <f t="shared" si="5"/>
        <v>38427.034</v>
      </c>
    </row>
    <row r="50" spans="1:17" x14ac:dyDescent="0.2">
      <c r="A50" s="34" t="s">
        <v>47</v>
      </c>
      <c r="B50" s="35" t="s">
        <v>38</v>
      </c>
      <c r="C50" s="34">
        <v>53463.572999999997</v>
      </c>
      <c r="D50" s="34">
        <v>3.0000000000000001E-3</v>
      </c>
      <c r="E50">
        <f t="shared" si="0"/>
        <v>1676.5003885556871</v>
      </c>
      <c r="F50">
        <f t="shared" si="1"/>
        <v>1676.5</v>
      </c>
      <c r="G50">
        <f t="shared" si="2"/>
        <v>1.3099999341648072E-4</v>
      </c>
      <c r="I50">
        <f t="shared" si="6"/>
        <v>1.3099999341648072E-4</v>
      </c>
      <c r="O50">
        <f t="shared" ca="1" si="4"/>
        <v>-6.6436159773075581E-3</v>
      </c>
      <c r="Q50" s="2">
        <f t="shared" si="5"/>
        <v>38445.072999999997</v>
      </c>
    </row>
    <row r="51" spans="1:17" x14ac:dyDescent="0.2">
      <c r="A51" s="34" t="s">
        <v>47</v>
      </c>
      <c r="B51" s="35" t="s">
        <v>39</v>
      </c>
      <c r="C51" s="34">
        <v>53502.512000000002</v>
      </c>
      <c r="D51" s="34">
        <v>1E-3</v>
      </c>
      <c r="E51">
        <f t="shared" si="0"/>
        <v>1791.9963457967808</v>
      </c>
      <c r="F51">
        <f t="shared" si="1"/>
        <v>1792</v>
      </c>
      <c r="G51">
        <f t="shared" si="2"/>
        <v>-1.2319999950705096E-3</v>
      </c>
      <c r="I51">
        <f t="shared" si="6"/>
        <v>-1.2319999950705096E-3</v>
      </c>
      <c r="O51">
        <f t="shared" ca="1" si="4"/>
        <v>-6.6152549306265768E-3</v>
      </c>
      <c r="Q51" s="2">
        <f t="shared" si="5"/>
        <v>38484.012000000002</v>
      </c>
    </row>
    <row r="52" spans="1:17" x14ac:dyDescent="0.2">
      <c r="A52" s="34" t="s">
        <v>47</v>
      </c>
      <c r="B52" s="35" t="s">
        <v>39</v>
      </c>
      <c r="C52" s="34">
        <v>53557.464</v>
      </c>
      <c r="D52" s="34">
        <v>1E-3</v>
      </c>
      <c r="E52">
        <f t="shared" si="0"/>
        <v>1954.9880467215953</v>
      </c>
      <c r="F52">
        <f t="shared" si="1"/>
        <v>1955</v>
      </c>
      <c r="G52">
        <f t="shared" si="2"/>
        <v>-4.0300000036950223E-3</v>
      </c>
      <c r="I52">
        <f t="shared" si="6"/>
        <v>-4.0300000036950223E-3</v>
      </c>
      <c r="O52">
        <f t="shared" ca="1" si="4"/>
        <v>-6.5752302500291749E-3</v>
      </c>
      <c r="Q52" s="2">
        <f t="shared" si="5"/>
        <v>38538.964</v>
      </c>
    </row>
    <row r="53" spans="1:17" x14ac:dyDescent="0.2">
      <c r="A53" s="34" t="s">
        <v>47</v>
      </c>
      <c r="B53" s="35" t="s">
        <v>39</v>
      </c>
      <c r="C53" s="34">
        <v>53611.415000000001</v>
      </c>
      <c r="D53" s="34">
        <v>4.0000000000000001E-3</v>
      </c>
      <c r="E53">
        <f t="shared" si="0"/>
        <v>2115.0107075273022</v>
      </c>
      <c r="F53">
        <f t="shared" si="1"/>
        <v>2115</v>
      </c>
      <c r="G53">
        <f t="shared" si="2"/>
        <v>3.6099999997531995E-3</v>
      </c>
      <c r="I53">
        <f t="shared" si="6"/>
        <v>3.6099999997531995E-3</v>
      </c>
      <c r="O53">
        <f t="shared" ca="1" si="4"/>
        <v>-6.535942219994915E-3</v>
      </c>
      <c r="Q53" s="2">
        <f t="shared" si="5"/>
        <v>38592.915000000001</v>
      </c>
    </row>
    <row r="54" spans="1:17" x14ac:dyDescent="0.2">
      <c r="A54" t="s">
        <v>41</v>
      </c>
      <c r="B54" s="3" t="s">
        <v>38</v>
      </c>
      <c r="C54" s="8">
        <v>53617.308199999999</v>
      </c>
      <c r="D54" s="8">
        <v>5.0000000000000001E-4</v>
      </c>
      <c r="E54">
        <f t="shared" si="0"/>
        <v>2132.4903750897192</v>
      </c>
      <c r="F54">
        <f t="shared" si="1"/>
        <v>2132.5</v>
      </c>
      <c r="G54">
        <f t="shared" si="2"/>
        <v>-3.2449999998789281E-3</v>
      </c>
      <c r="J54">
        <f>+G54</f>
        <v>-3.2449999998789281E-3</v>
      </c>
      <c r="O54">
        <f t="shared" ca="1" si="4"/>
        <v>-6.5316450917099183E-3</v>
      </c>
      <c r="Q54" s="2">
        <f t="shared" si="5"/>
        <v>38598.808199999999</v>
      </c>
    </row>
    <row r="55" spans="1:17" x14ac:dyDescent="0.2">
      <c r="A55" t="s">
        <v>41</v>
      </c>
      <c r="B55" s="3" t="s">
        <v>39</v>
      </c>
      <c r="C55" s="8">
        <v>53617.478199999998</v>
      </c>
      <c r="D55" s="8">
        <v>8.9999999999999998E-4</v>
      </c>
      <c r="E55">
        <f t="shared" si="0"/>
        <v>2132.9946076773763</v>
      </c>
      <c r="F55">
        <f t="shared" si="1"/>
        <v>2133</v>
      </c>
      <c r="G55">
        <f t="shared" si="2"/>
        <v>-1.8180000042775646E-3</v>
      </c>
      <c r="J55">
        <f>+G55</f>
        <v>-1.8180000042775646E-3</v>
      </c>
      <c r="O55">
        <f t="shared" ca="1" si="4"/>
        <v>-6.5315223166160612E-3</v>
      </c>
      <c r="Q55" s="2">
        <f t="shared" si="5"/>
        <v>38598.978199999998</v>
      </c>
    </row>
    <row r="56" spans="1:17" x14ac:dyDescent="0.2">
      <c r="A56" s="30" t="s">
        <v>40</v>
      </c>
      <c r="B56" s="3" t="s">
        <v>39</v>
      </c>
      <c r="C56" s="31">
        <v>53988.334999999999</v>
      </c>
      <c r="D56" s="8">
        <v>2.9999999999999997E-4</v>
      </c>
      <c r="E56">
        <f t="shared" si="0"/>
        <v>3232.9833365960094</v>
      </c>
      <c r="F56">
        <f t="shared" si="1"/>
        <v>3233</v>
      </c>
      <c r="G56">
        <f t="shared" si="2"/>
        <v>-5.6180000028689392E-3</v>
      </c>
      <c r="K56">
        <f t="shared" si="3"/>
        <v>-5.6180000028689392E-3</v>
      </c>
      <c r="O56">
        <f t="shared" ca="1" si="4"/>
        <v>-6.2614171101305245E-3</v>
      </c>
      <c r="Q56" s="2">
        <f t="shared" si="5"/>
        <v>38969.834999999999</v>
      </c>
    </row>
    <row r="57" spans="1:17" x14ac:dyDescent="0.2">
      <c r="A57" s="30" t="s">
        <v>40</v>
      </c>
      <c r="B57" s="3" t="s">
        <v>38</v>
      </c>
      <c r="C57" s="31">
        <v>54217.425799999997</v>
      </c>
      <c r="D57" s="8">
        <v>4.0000000000000002E-4</v>
      </c>
      <c r="E57">
        <f t="shared" si="0"/>
        <v>3912.4836124408898</v>
      </c>
      <c r="F57">
        <f t="shared" si="1"/>
        <v>3912.5</v>
      </c>
      <c r="G57">
        <f t="shared" si="2"/>
        <v>-5.5250000004889444E-3</v>
      </c>
      <c r="K57">
        <f t="shared" si="3"/>
        <v>-5.5250000004889444E-3</v>
      </c>
      <c r="O57">
        <f t="shared" ca="1" si="4"/>
        <v>-6.0945657575787781E-3</v>
      </c>
      <c r="Q57" s="2">
        <f t="shared" si="5"/>
        <v>39198.925799999997</v>
      </c>
    </row>
    <row r="58" spans="1:17" x14ac:dyDescent="0.2">
      <c r="A58" s="5" t="s">
        <v>44</v>
      </c>
      <c r="C58" s="8">
        <v>54895.931499999999</v>
      </c>
      <c r="D58" s="8">
        <v>2.0000000000000001E-4</v>
      </c>
      <c r="E58">
        <f t="shared" si="0"/>
        <v>5924.9817586446161</v>
      </c>
      <c r="F58">
        <f t="shared" si="1"/>
        <v>5925</v>
      </c>
      <c r="G58">
        <f t="shared" si="2"/>
        <v>-6.150000001071021E-3</v>
      </c>
      <c r="K58">
        <f t="shared" si="3"/>
        <v>-6.150000001071021E-3</v>
      </c>
      <c r="O58">
        <f t="shared" ca="1" si="4"/>
        <v>-5.6003960048041047E-3</v>
      </c>
      <c r="Q58" s="2">
        <f t="shared" si="5"/>
        <v>39877.431499999999</v>
      </c>
    </row>
    <row r="59" spans="1:17" x14ac:dyDescent="0.2">
      <c r="A59" s="30" t="s">
        <v>43</v>
      </c>
      <c r="B59" s="37" t="s">
        <v>39</v>
      </c>
      <c r="C59" s="30">
        <v>55059.447800000002</v>
      </c>
      <c r="D59" s="30">
        <v>6.9999999999999999E-4</v>
      </c>
      <c r="E59">
        <f t="shared" si="0"/>
        <v>6409.9832120209076</v>
      </c>
      <c r="F59">
        <f t="shared" si="1"/>
        <v>6410</v>
      </c>
      <c r="G59">
        <f t="shared" si="2"/>
        <v>-5.6600000025355257E-3</v>
      </c>
      <c r="K59">
        <f t="shared" si="3"/>
        <v>-5.6600000025355257E-3</v>
      </c>
      <c r="O59">
        <f t="shared" ca="1" si="4"/>
        <v>-5.4813041637627544E-3</v>
      </c>
      <c r="Q59" s="2">
        <f t="shared" si="5"/>
        <v>40040.947800000002</v>
      </c>
    </row>
    <row r="60" spans="1:17" x14ac:dyDescent="0.2">
      <c r="A60" s="36" t="s">
        <v>49</v>
      </c>
      <c r="C60" s="8">
        <v>57513.872300000003</v>
      </c>
      <c r="D60" s="8">
        <v>1E-4</v>
      </c>
      <c r="E60">
        <f t="shared" si="0"/>
        <v>13689.988017060863</v>
      </c>
      <c r="F60">
        <f t="shared" si="1"/>
        <v>13690</v>
      </c>
      <c r="G60">
        <f t="shared" si="2"/>
        <v>-4.0399999998044223E-3</v>
      </c>
      <c r="K60">
        <f t="shared" si="3"/>
        <v>-4.0399999998044223E-3</v>
      </c>
      <c r="O60">
        <f t="shared" ca="1" si="4"/>
        <v>-3.6936987972039357E-3</v>
      </c>
      <c r="Q60" s="2">
        <f t="shared" si="5"/>
        <v>42495.372300000003</v>
      </c>
    </row>
    <row r="61" spans="1:17" x14ac:dyDescent="0.2">
      <c r="A61" s="38" t="s">
        <v>49</v>
      </c>
      <c r="B61" s="39" t="s">
        <v>39</v>
      </c>
      <c r="C61" s="40">
        <v>57513.872300000003</v>
      </c>
      <c r="D61" s="40">
        <v>1E-4</v>
      </c>
      <c r="E61">
        <f>+(C61-C$7)/C$8</f>
        <v>13689.988017060863</v>
      </c>
      <c r="F61">
        <f t="shared" si="1"/>
        <v>13690</v>
      </c>
      <c r="G61">
        <f>+C61-(C$7+F61*C$8)</f>
        <v>-4.0399999998044223E-3</v>
      </c>
      <c r="K61">
        <f t="shared" si="3"/>
        <v>-4.0399999998044223E-3</v>
      </c>
      <c r="O61">
        <f ca="1">+C$11+C$12*$F61</f>
        <v>-3.6936987972039357E-3</v>
      </c>
      <c r="Q61" s="2">
        <f>+C61-15018.5</f>
        <v>42495.372300000003</v>
      </c>
    </row>
    <row r="62" spans="1:17" x14ac:dyDescent="0.2">
      <c r="A62" s="38" t="s">
        <v>50</v>
      </c>
      <c r="B62" s="39" t="s">
        <v>39</v>
      </c>
      <c r="C62" s="40">
        <v>57515.558100000002</v>
      </c>
      <c r="D62" s="44">
        <v>5.0000000000000001E-4</v>
      </c>
      <c r="E62">
        <f>+(C62-C$7)/C$8</f>
        <v>13694.988224686043</v>
      </c>
      <c r="F62">
        <f t="shared" si="1"/>
        <v>13695</v>
      </c>
      <c r="G62">
        <f>+C62-(C$7+F62*C$8)</f>
        <v>-3.9699999979347922E-3</v>
      </c>
      <c r="K62">
        <f t="shared" si="3"/>
        <v>-3.9699999979347922E-3</v>
      </c>
      <c r="O62">
        <f ca="1">+C$11+C$12*$F62</f>
        <v>-3.6924710462653649E-3</v>
      </c>
      <c r="Q62" s="2">
        <f>+C62-15018.5</f>
        <v>42497.058100000002</v>
      </c>
    </row>
    <row r="63" spans="1:17" x14ac:dyDescent="0.2">
      <c r="A63" s="38" t="s">
        <v>50</v>
      </c>
      <c r="B63" s="39" t="s">
        <v>39</v>
      </c>
      <c r="C63" s="40">
        <v>57515.390899999999</v>
      </c>
      <c r="D63" s="44">
        <v>3.0999999999999999E-3</v>
      </c>
      <c r="E63">
        <f>+(C63-C$7)/C$8</f>
        <v>13694.492297105697</v>
      </c>
      <c r="F63">
        <f t="shared" si="1"/>
        <v>13694.5</v>
      </c>
      <c r="G63">
        <f>+C63-(C$7+F63*C$8)</f>
        <v>-2.5969999987864867E-3</v>
      </c>
      <c r="K63">
        <f t="shared" si="3"/>
        <v>-2.5969999987864867E-3</v>
      </c>
      <c r="O63">
        <f ca="1">+C$11+C$12*$F63</f>
        <v>-3.692593821359222E-3</v>
      </c>
      <c r="Q63" s="2">
        <f>+C63-15018.5</f>
        <v>42496.890899999999</v>
      </c>
    </row>
    <row r="64" spans="1:17" x14ac:dyDescent="0.2">
      <c r="A64" s="41" t="s">
        <v>51</v>
      </c>
      <c r="B64" s="42" t="s">
        <v>39</v>
      </c>
      <c r="C64" s="43">
        <v>57481.50664</v>
      </c>
      <c r="D64" s="43">
        <v>1E-4</v>
      </c>
      <c r="E64">
        <f>+(C64-C$7)/C$8</f>
        <v>13593.989072983213</v>
      </c>
      <c r="F64">
        <f t="shared" si="1"/>
        <v>13594</v>
      </c>
      <c r="G64">
        <f>+C64-(C$7+F64*C$8)</f>
        <v>-3.6840000029769726E-3</v>
      </c>
      <c r="K64">
        <f>+G64</f>
        <v>-3.6840000029769726E-3</v>
      </c>
      <c r="O64">
        <f ca="1">+C$11+C$12*$F64</f>
        <v>-3.7172716152244914E-3</v>
      </c>
      <c r="Q64" s="2">
        <f>+C64-15018.5</f>
        <v>42463.00664</v>
      </c>
    </row>
    <row r="65" spans="3:17" x14ac:dyDescent="0.2">
      <c r="C65" s="8"/>
      <c r="D65" s="8"/>
      <c r="Q65" s="2"/>
    </row>
    <row r="66" spans="3:17" x14ac:dyDescent="0.2">
      <c r="C66" s="8"/>
      <c r="D66" s="8"/>
    </row>
    <row r="67" spans="3:17" x14ac:dyDescent="0.2">
      <c r="C67" s="8"/>
      <c r="D67" s="8"/>
    </row>
    <row r="68" spans="3:17" x14ac:dyDescent="0.2">
      <c r="C68" s="8"/>
      <c r="D68" s="8"/>
    </row>
    <row r="69" spans="3:17" x14ac:dyDescent="0.2">
      <c r="C69" s="8"/>
      <c r="D69" s="8"/>
    </row>
    <row r="70" spans="3:17" x14ac:dyDescent="0.2">
      <c r="C70" s="8"/>
      <c r="D70" s="8"/>
    </row>
    <row r="71" spans="3:17" x14ac:dyDescent="0.2">
      <c r="C71" s="8"/>
      <c r="D71" s="8"/>
    </row>
    <row r="72" spans="3:17" x14ac:dyDescent="0.2">
      <c r="C72" s="8"/>
      <c r="D72" s="8"/>
    </row>
    <row r="73" spans="3:17" x14ac:dyDescent="0.2">
      <c r="C73" s="8"/>
      <c r="D73" s="8"/>
    </row>
    <row r="74" spans="3:17" x14ac:dyDescent="0.2">
      <c r="C74" s="8"/>
      <c r="D74" s="8"/>
    </row>
    <row r="75" spans="3:17" x14ac:dyDescent="0.2">
      <c r="C75" s="8"/>
      <c r="D75" s="8"/>
    </row>
    <row r="76" spans="3:17" x14ac:dyDescent="0.2">
      <c r="C76" s="8"/>
      <c r="D76" s="8"/>
    </row>
    <row r="77" spans="3:17" x14ac:dyDescent="0.2">
      <c r="C77" s="8"/>
      <c r="D77" s="8"/>
    </row>
    <row r="78" spans="3:17" x14ac:dyDescent="0.2">
      <c r="C78" s="8"/>
      <c r="D78" s="8"/>
    </row>
    <row r="79" spans="3:17" x14ac:dyDescent="0.2">
      <c r="C79" s="8"/>
      <c r="D79" s="8"/>
    </row>
    <row r="80" spans="3:17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2024-02-14T06:16:16Z</dcterms:modified>
</cp:coreProperties>
</file>